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9720" windowHeight="5040" tabRatio="599"/>
  </bookViews>
  <sheets>
    <sheet name="Summary" sheetId="1" r:id="rId1"/>
    <sheet name="Apr 1" sheetId="2" r:id="rId2"/>
    <sheet name="May 5" sheetId="3" r:id="rId3"/>
    <sheet name="May 6" sheetId="4" r:id="rId4"/>
    <sheet name="May 7" sheetId="5" r:id="rId5"/>
    <sheet name="May 11" sheetId="6" r:id="rId6"/>
    <sheet name="May 12" sheetId="7" r:id="rId7"/>
    <sheet name="May 13" sheetId="8" r:id="rId8"/>
    <sheet name="May 14" sheetId="9" r:id="rId9"/>
    <sheet name="May 17" sheetId="10" r:id="rId10"/>
    <sheet name="May 18" sheetId="11" r:id="rId11"/>
    <sheet name="May 19" sheetId="12" r:id="rId12"/>
    <sheet name="May 26" sheetId="13" r:id="rId13"/>
    <sheet name="May 27" sheetId="14" r:id="rId14"/>
    <sheet name="May 28" sheetId="15" r:id="rId15"/>
    <sheet name="May 30" sheetId="16" r:id="rId16"/>
    <sheet name="June 2" sheetId="17" r:id="rId17"/>
    <sheet name="June 3" sheetId="18" r:id="rId18"/>
    <sheet name="June 7" sheetId="19" r:id="rId19"/>
    <sheet name="June 9" sheetId="20" r:id="rId20"/>
    <sheet name="June 10" sheetId="21" r:id="rId21"/>
    <sheet name="June 14" sheetId="22" r:id="rId22"/>
    <sheet name="June 15" sheetId="23" r:id="rId23"/>
    <sheet name="June 30" sheetId="24" r:id="rId24"/>
  </sheets>
  <definedNames>
    <definedName name="ctar0322" localSheetId="20">'June 10'!$A$10:$W$22</definedName>
    <definedName name="ctar0322" localSheetId="21">'June 14'!$A$10:$V$22</definedName>
    <definedName name="ctar0322" localSheetId="22">'June 15'!$A$10:$V$22</definedName>
    <definedName name="ctar0322" localSheetId="16">'June 2'!$A$10:$W$22</definedName>
    <definedName name="ctar0322" localSheetId="17">'June 3'!$A$10:$W$22</definedName>
    <definedName name="ctar0322" localSheetId="23">'June 30'!$A$10:$Y$22</definedName>
    <definedName name="ctar0322" localSheetId="18">'June 7'!$A$10:$W$22</definedName>
    <definedName name="ctar0322" localSheetId="19">'June 9'!$A$10:$W$22</definedName>
    <definedName name="ctar0322" localSheetId="7">'May 13'!$A$10:$W$22</definedName>
    <definedName name="ctar0322" localSheetId="9">'May 17'!$A$10:$V$22</definedName>
    <definedName name="ctar0322" localSheetId="10">'May 18'!$A$10:$V$22</definedName>
    <definedName name="ctar0322" localSheetId="11">'May 19'!$A$10:$W$22</definedName>
    <definedName name="ctar0322" localSheetId="12">'May 26'!$A$10:$W$22</definedName>
    <definedName name="ctar0322" localSheetId="13">'May 27'!$A$10:$V$22</definedName>
    <definedName name="ctar0322" localSheetId="14">'May 28'!$A$10:$V$22</definedName>
    <definedName name="ctar0322" localSheetId="15">'May 30'!$A$10:$W$22</definedName>
    <definedName name="ctar0412" localSheetId="20">'June 10'!$A$10:$U$37</definedName>
    <definedName name="ctar0412" localSheetId="21">'June 14'!$A$10:$U$37</definedName>
    <definedName name="ctar0412" localSheetId="22">'June 15'!$A$10:$U$37</definedName>
    <definedName name="ctar0412" localSheetId="16">'June 2'!$A$10:$U$37</definedName>
    <definedName name="ctar0412" localSheetId="17">'June 3'!$A$10:$U$37</definedName>
    <definedName name="ctar0412" localSheetId="23">'June 30'!$A$10:$U$37</definedName>
    <definedName name="ctar0412" localSheetId="18">'June 7'!$A$10:$U$37</definedName>
    <definedName name="ctar0412" localSheetId="19">'June 9'!$A$10:$U$37</definedName>
    <definedName name="ctar0412" localSheetId="5">'May 11'!$A$10:$U$22</definedName>
    <definedName name="ctar0412" localSheetId="6">'May 12'!$A$10:$U$37</definedName>
    <definedName name="ctar0412" localSheetId="7">'May 13'!$A$10:$U$37</definedName>
    <definedName name="ctar0412" localSheetId="8">'May 14'!$A$10:$U$22</definedName>
    <definedName name="ctar0412" localSheetId="9">'May 17'!$A$10:$U$37</definedName>
    <definedName name="ctar0412" localSheetId="10">'May 18'!$A$10:$U$37</definedName>
    <definedName name="ctar0412" localSheetId="11">'May 19'!$A$10:$U$37</definedName>
    <definedName name="ctar0412" localSheetId="12">'May 26'!$A$10:$U$37</definedName>
    <definedName name="ctar0412" localSheetId="13">'May 27'!$A$10:$U$37</definedName>
    <definedName name="ctar0412" localSheetId="14">'May 28'!$A$10:$U$37</definedName>
    <definedName name="ctar0412" localSheetId="15">'May 30'!$A$10:$U$37</definedName>
    <definedName name="ctar0412" localSheetId="4">'May 7'!$A$10:$U$23</definedName>
    <definedName name="ctarday1">'Apr 1'!$A$10:$T$26</definedName>
    <definedName name="ctarday10">'May 18'!$A$10:$V$23</definedName>
    <definedName name="ctarday11">'May 19'!$A$10:$W$23</definedName>
    <definedName name="ctarday12">'May 26'!$A$10:$W$23</definedName>
    <definedName name="ctarday13">'May 27'!$A$10:$V$23</definedName>
    <definedName name="ctarday14">'May 28'!$A$10:$V$23</definedName>
    <definedName name="ctarday15">'May 30'!$A$10:$W$23</definedName>
    <definedName name="ctarday16">'June 2'!$A$10:$W$23</definedName>
    <definedName name="ctarday17">'June 3'!$A$10:$W$23</definedName>
    <definedName name="ctarday18">'June 7'!$A$10:$W$23</definedName>
    <definedName name="ctarday19">'June 9'!$A$10:$W$23</definedName>
    <definedName name="ctarday2">'May 5'!$A$10:$V$23</definedName>
    <definedName name="ctarday20">'June 10'!$A$10:$W$23</definedName>
    <definedName name="ctarday21">'June 14'!$A$10:$V$23</definedName>
    <definedName name="ctarday22">'June 15'!$A$10:$V$23</definedName>
    <definedName name="ctarday23">'June 30'!$A$10:$Y$23</definedName>
    <definedName name="ctarday3">'May 6'!$A$10:$V$23</definedName>
    <definedName name="ctarday4">'May 7'!$A$10:$V$23</definedName>
    <definedName name="ctarday5">'May 11'!$A$10:$V$23</definedName>
    <definedName name="ctarday6">'May 12'!$A$10:$V$23</definedName>
    <definedName name="ctarday7">'May 13'!$A$10:$W$23</definedName>
    <definedName name="ctarday8">'May 14'!$A$10:$V$23</definedName>
    <definedName name="ctarday9">'May 17'!$A$10:$V$23</definedName>
    <definedName name="ctarTEMP">#REF!</definedName>
    <definedName name="nbaa0322" localSheetId="20">'June 10'!$A$23:$V$39</definedName>
    <definedName name="nbaa0322" localSheetId="21">'June 14'!$A$23:$V$39</definedName>
    <definedName name="nbaa0322" localSheetId="22">'June 15'!$A$23:$V$39</definedName>
    <definedName name="nbaa0322" localSheetId="16">'June 2'!$A$23:$V$39</definedName>
    <definedName name="nbaa0322" localSheetId="17">'June 3'!$A$23:$V$39</definedName>
    <definedName name="nbaa0322" localSheetId="23">'June 30'!$A$23:$X$39</definedName>
    <definedName name="nbaa0322" localSheetId="18">'June 7'!$A$23:$V$39</definedName>
    <definedName name="nbaa0322" localSheetId="19">'June 9'!$A$23:$V$39</definedName>
    <definedName name="nbaa0322" localSheetId="7">'May 13'!$A$23:$V$39</definedName>
    <definedName name="nbaa0322" localSheetId="9">'May 17'!$A$23:$V$39</definedName>
    <definedName name="nbaa0322" localSheetId="10">'May 18'!$A$23:$V$39</definedName>
    <definedName name="nbaa0322" localSheetId="11">'May 19'!$A$23:$V$39</definedName>
    <definedName name="nbaa0322" localSheetId="12">'May 26'!$A$23:$V$39</definedName>
    <definedName name="nbaa0322" localSheetId="13">'May 27'!$A$23:$V$39</definedName>
    <definedName name="nbaa0322" localSheetId="14">'May 28'!$A$23:$V$39</definedName>
    <definedName name="nbaa0322" localSheetId="15">'May 30'!$A$23:$V$39</definedName>
    <definedName name="nbaa0412" localSheetId="20">'June 10'!$A$39:$U$50</definedName>
    <definedName name="nbaa0412" localSheetId="21">'June 14'!$A$39:$U$50</definedName>
    <definedName name="nbaa0412" localSheetId="22">'June 15'!$A$39:$U$50</definedName>
    <definedName name="nbaa0412" localSheetId="16">'June 2'!$A$39:$U$50</definedName>
    <definedName name="nbaa0412" localSheetId="17">'June 3'!$A$39:$U$50</definedName>
    <definedName name="nbaa0412" localSheetId="23">'June 30'!$A$39:$U$50</definedName>
    <definedName name="nbaa0412" localSheetId="18">'June 7'!$A$39:$U$50</definedName>
    <definedName name="nbaa0412" localSheetId="19">'June 9'!$A$39:$U$50</definedName>
    <definedName name="nbaa0412" localSheetId="6">'May 12'!$A$39:$U$50</definedName>
    <definedName name="nbaa0412" localSheetId="7">'May 13'!$A$39:$U$50</definedName>
    <definedName name="nbaa0412" localSheetId="8">'May 14'!$A$23:$U$39</definedName>
    <definedName name="nbaa0412" localSheetId="9">'May 17'!$A$39:$U$50</definedName>
    <definedName name="nbaa0412" localSheetId="10">'May 18'!$A$39:$U$50</definedName>
    <definedName name="nbaa0412" localSheetId="11">'May 19'!$A$39:$U$50</definedName>
    <definedName name="nbaa0412" localSheetId="12">'May 26'!$A$39:$U$50</definedName>
    <definedName name="nbaa0412" localSheetId="13">'May 27'!$A$39:$U$50</definedName>
    <definedName name="nbaa0412" localSheetId="14">'May 28'!$A$39:$U$50</definedName>
    <definedName name="nbaa0412" localSheetId="15">'May 30'!$A$39:$U$50</definedName>
    <definedName name="nbaa0412" localSheetId="4">'May 7'!$A$24:$U$38</definedName>
    <definedName name="nbaaday1">'Apr 1'!$A$26:$S$49</definedName>
    <definedName name="nbaaday10">'May 18'!$A$24:$V$47</definedName>
    <definedName name="nbaaday11">'May 19'!$A$24:$W$47</definedName>
    <definedName name="nbaaday12">'May 26'!$A$24:$W$47</definedName>
    <definedName name="nbaaday13">'May 27'!$A$24:$V$47</definedName>
    <definedName name="nbaaday14">'May 28'!$A$24:$V$47</definedName>
    <definedName name="nbaaday15">'May 30'!$A$24:$W$47</definedName>
    <definedName name="nbaaday16">'June 2'!$A$24:$W$47</definedName>
    <definedName name="nbaaday17">'June 3'!$A$24:$W$47</definedName>
    <definedName name="nbaaday18">'June 7'!$A$24:$W$47</definedName>
    <definedName name="nbaaday19">'June 9'!$A$24:$W$47</definedName>
    <definedName name="nbaaday2">'May 5'!$A$24:$V$47</definedName>
    <definedName name="nbaaday20">'June 10'!$A$24:$W$47</definedName>
    <definedName name="nbaaday21">'June 14'!$A$24:$V$47</definedName>
    <definedName name="nbaaday22">'June 15'!$A$24:$V$47</definedName>
    <definedName name="nbaaday23">'June 30'!$A$24:$Y$47</definedName>
    <definedName name="nbaaday3">'May 6'!$A$24:$V$47</definedName>
    <definedName name="nbaaday4">'May 7'!$A$24:$V$47</definedName>
    <definedName name="nbaaday5">'May 11'!$A$24:$V$47</definedName>
    <definedName name="nbaaday6">'May 12'!$A$24:$V$47</definedName>
    <definedName name="nbaaday7">'May 13'!$A$24:$W$47</definedName>
    <definedName name="nbaaday8">'May 14'!$A$24:$V$47</definedName>
    <definedName name="nbaaday9">'May 17'!$A$24:$V$47</definedName>
    <definedName name="nbaaTEMP">#REF!</definedName>
    <definedName name="ngsa0322" localSheetId="20">'June 10'!$A$40:$V$51</definedName>
    <definedName name="ngsa0322" localSheetId="21">'June 14'!$A$40:$V$51</definedName>
    <definedName name="ngsa0322" localSheetId="22">'June 15'!$A$40:$V$51</definedName>
    <definedName name="ngsa0322" localSheetId="16">'June 2'!$A$40:$V$51</definedName>
    <definedName name="ngsa0322" localSheetId="17">'June 3'!$A$40:$V$51</definedName>
    <definedName name="ngsa0322" localSheetId="23">'June 30'!$A$40:$X$51</definedName>
    <definedName name="ngsa0322" localSheetId="18">'June 7'!$A$40:$V$51</definedName>
    <definedName name="ngsa0322" localSheetId="19">'June 9'!$A$40:$V$51</definedName>
    <definedName name="ngsa0322" localSheetId="7">'May 13'!$A$40:$V$51</definedName>
    <definedName name="ngsa0322" localSheetId="9">'May 17'!$A$40:$V$51</definedName>
    <definedName name="ngsa0322" localSheetId="10">'May 18'!$A$40:$V$51</definedName>
    <definedName name="ngsa0322" localSheetId="11">'May 19'!$A$40:$V$51</definedName>
    <definedName name="ngsa0322" localSheetId="12">'May 26'!$A$40:$V$51</definedName>
    <definedName name="ngsa0322" localSheetId="13">'May 27'!$A$40:$V$51</definedName>
    <definedName name="ngsa0322" localSheetId="14">'May 28'!$A$40:$V$51</definedName>
    <definedName name="ngsa0322" localSheetId="15">'May 30'!$A$40:$V$51</definedName>
    <definedName name="ngsa0412" localSheetId="20">'June 10'!#REF!</definedName>
    <definedName name="ngsa0412" localSheetId="21">'June 14'!#REF!</definedName>
    <definedName name="ngsa0412" localSheetId="22">'June 15'!#REF!</definedName>
    <definedName name="ngsa0412" localSheetId="16">'June 2'!#REF!</definedName>
    <definedName name="ngsa0412" localSheetId="17">'June 3'!#REF!</definedName>
    <definedName name="ngsa0412" localSheetId="23">'June 30'!#REF!</definedName>
    <definedName name="ngsa0412" localSheetId="18">'June 7'!#REF!</definedName>
    <definedName name="ngsa0412" localSheetId="19">'June 9'!#REF!</definedName>
    <definedName name="ngsa0412" localSheetId="6">'May 12'!#REF!</definedName>
    <definedName name="ngsa0412" localSheetId="7">'May 13'!#REF!</definedName>
    <definedName name="ngsa0412" localSheetId="8">'May 14'!$A$40:$U$50</definedName>
    <definedName name="ngsa0412" localSheetId="9">'May 17'!#REF!</definedName>
    <definedName name="ngsa0412" localSheetId="10">'May 18'!#REF!</definedName>
    <definedName name="ngsa0412" localSheetId="11">'May 19'!#REF!</definedName>
    <definedName name="ngsa0412" localSheetId="12">'May 26'!#REF!</definedName>
    <definedName name="ngsa0412" localSheetId="13">'May 27'!#REF!</definedName>
    <definedName name="ngsa0412" localSheetId="14">'May 28'!#REF!</definedName>
    <definedName name="ngsa0412" localSheetId="15">'May 30'!#REF!</definedName>
    <definedName name="ngsa0412" localSheetId="4">'May 7'!$A$41:$U$67</definedName>
    <definedName name="ngsa1115" localSheetId="20">'June 10'!$A$42:$V$51</definedName>
    <definedName name="ngsa1115" localSheetId="21">'June 14'!$A$42:$V$51</definedName>
    <definedName name="ngsa1115" localSheetId="22">'June 15'!$A$42:$V$51</definedName>
    <definedName name="ngsa1115" localSheetId="16">'June 2'!$A$42:$V$51</definedName>
    <definedName name="ngsa1115" localSheetId="17">'June 3'!$A$42:$V$51</definedName>
    <definedName name="ngsa1115" localSheetId="23">'June 30'!$A$42:$X$51</definedName>
    <definedName name="ngsa1115" localSheetId="18">'June 7'!$A$42:$V$51</definedName>
    <definedName name="ngsa1115" localSheetId="19">'June 9'!$A$42:$V$51</definedName>
    <definedName name="ngsa1115" localSheetId="7">'May 13'!$A$42:$V$51</definedName>
    <definedName name="ngsa1115" localSheetId="9">'May 17'!$A$42:$V$51</definedName>
    <definedName name="ngsa1115" localSheetId="10">'May 18'!$A$42:$V$51</definedName>
    <definedName name="ngsa1115" localSheetId="11">'May 19'!$A$42:$V$51</definedName>
    <definedName name="ngsa1115" localSheetId="12">'May 26'!$A$42:$V$51</definedName>
    <definedName name="ngsa1115" localSheetId="13">'May 27'!$A$42:$V$51</definedName>
    <definedName name="ngsa1115" localSheetId="14">'May 28'!$A$42:$V$51</definedName>
    <definedName name="ngsa1115" localSheetId="15">'May 30'!$A$42:$V$51</definedName>
    <definedName name="ngsaday1">'Apr 1'!$A$50:$T$124</definedName>
    <definedName name="ngsaday10">'May 18'!$A$48:$V$130</definedName>
    <definedName name="ngsaday11">'May 19'!$A$48:$W$130</definedName>
    <definedName name="ngsaday12">'May 26'!$A$48:$W$130</definedName>
    <definedName name="ngsaday13">'May 27'!$A$48:$V$130</definedName>
    <definedName name="ngsaday14">'May 28'!$A$48:$V$130</definedName>
    <definedName name="ngsaday15">'May 30'!$A$48:$W$126</definedName>
    <definedName name="ngsaday16">'June 2'!$A$48:$W$144</definedName>
    <definedName name="ngsaday17">'June 3'!$A$48:$W$144</definedName>
    <definedName name="ngsaday18">'June 7'!$A$48:$W$139</definedName>
    <definedName name="ngsaday19">'June 9'!$A$48:$W$139</definedName>
    <definedName name="ngsaday2">'May 5'!$A$48:$V$130</definedName>
    <definedName name="ngsaday20">'June 10'!$A$48:$W$140</definedName>
    <definedName name="ngsaday21">'June 14'!$A$48:$V$140</definedName>
    <definedName name="ngsaday22">'June 15'!$A$48:$V$139</definedName>
    <definedName name="ngsaday23">'June 30'!$A$48:$Y$136</definedName>
    <definedName name="ngsaday3">'May 6'!$A$48:$V$130</definedName>
    <definedName name="ngsaday4">'May 7'!$A$48:$V$130</definedName>
    <definedName name="ngsaday5">'May 11'!$A$48:$V$130</definedName>
    <definedName name="ngsaday6">'May 12'!$A$48:$V$130</definedName>
    <definedName name="ngsaday7">'May 13'!$A$48:$W$130</definedName>
    <definedName name="ngsaday8">'May 14'!$A$48:$V$130</definedName>
    <definedName name="ngsaday9">'May 17'!$A$48:$V$130</definedName>
    <definedName name="ngsaTEMP">#REF!</definedName>
    <definedName name="_xlnm.Print_Area" localSheetId="1">'Apr 1'!$A$1:$S$128</definedName>
    <definedName name="_xlnm.Print_Area" localSheetId="20">'June 10'!$A$1:$S$142</definedName>
    <definedName name="_xlnm.Print_Area" localSheetId="21">'June 14'!$A$1:$S$141</definedName>
    <definedName name="_xlnm.Print_Area" localSheetId="22">'June 15'!$A$1:$S$140</definedName>
    <definedName name="_xlnm.Print_Area" localSheetId="16">'June 2'!$A$1:$S$145</definedName>
    <definedName name="_xlnm.Print_Area" localSheetId="17">'June 3'!$A$1:$S$146</definedName>
    <definedName name="_xlnm.Print_Area" localSheetId="23">'June 30'!$A$1:$S$138</definedName>
    <definedName name="_xlnm.Print_Area" localSheetId="18">'June 7'!$A$2:$S$141</definedName>
    <definedName name="_xlnm.Print_Area" localSheetId="19">'June 9'!$A$1:$S$140</definedName>
    <definedName name="_xlnm.Print_Area" localSheetId="5">'May 11'!$A$1:$S$133</definedName>
    <definedName name="_xlnm.Print_Area" localSheetId="6">'May 12'!$A$1:$S$133</definedName>
    <definedName name="_xlnm.Print_Area" localSheetId="7">'May 13'!$A$1:$S$133</definedName>
    <definedName name="_xlnm.Print_Area" localSheetId="8">'May 14'!$A$1:$S$132</definedName>
    <definedName name="_xlnm.Print_Area" localSheetId="9">'May 17'!$A$1:$S$133</definedName>
    <definedName name="_xlnm.Print_Area" localSheetId="10">'May 18'!$A$1:$S$133</definedName>
    <definedName name="_xlnm.Print_Area" localSheetId="11">'May 19'!$A$1:$S$132</definedName>
    <definedName name="_xlnm.Print_Area" localSheetId="12">'May 26'!$A$1:$S$129</definedName>
    <definedName name="_xlnm.Print_Area" localSheetId="13">'May 27'!$A$1:$S$128</definedName>
    <definedName name="_xlnm.Print_Area" localSheetId="14">'May 28'!$A$1:$S$128</definedName>
    <definedName name="_xlnm.Print_Area" localSheetId="15">'May 30'!$A$1:$S$129</definedName>
    <definedName name="_xlnm.Print_Area" localSheetId="2">'May 5'!$A$1:$S$133</definedName>
    <definedName name="_xlnm.Print_Area" localSheetId="3">'May 6'!$A$1:$S$134</definedName>
    <definedName name="_xlnm.Print_Area" localSheetId="4">'May 7'!$A$1:$S$132</definedName>
    <definedName name="_xlnm.Print_Area" localSheetId="0">Summary!$A$1:$G$142</definedName>
    <definedName name="_xlnm.Print_Titles" localSheetId="1">'Apr 1'!$1:$8</definedName>
    <definedName name="_xlnm.Print_Titles" localSheetId="20">'June 10'!$1:$8</definedName>
    <definedName name="_xlnm.Print_Titles" localSheetId="21">'June 14'!$1:$8</definedName>
    <definedName name="_xlnm.Print_Titles" localSheetId="22">'June 15'!$1:$8</definedName>
    <definedName name="_xlnm.Print_Titles" localSheetId="16">'June 2'!$1:$8</definedName>
    <definedName name="_xlnm.Print_Titles" localSheetId="17">'June 3'!$1:$8</definedName>
    <definedName name="_xlnm.Print_Titles" localSheetId="23">'June 30'!$1:$8</definedName>
    <definedName name="_xlnm.Print_Titles" localSheetId="18">'June 7'!$1:$8</definedName>
    <definedName name="_xlnm.Print_Titles" localSheetId="19">'June 9'!$1:$8</definedName>
    <definedName name="_xlnm.Print_Titles" localSheetId="5">'May 11'!$1:$8</definedName>
    <definedName name="_xlnm.Print_Titles" localSheetId="6">'May 12'!$1:$8</definedName>
    <definedName name="_xlnm.Print_Titles" localSheetId="7">'May 13'!$1:$8</definedName>
    <definedName name="_xlnm.Print_Titles" localSheetId="8">'May 14'!$1:$8</definedName>
    <definedName name="_xlnm.Print_Titles" localSheetId="9">'May 17'!$1:$8</definedName>
    <definedName name="_xlnm.Print_Titles" localSheetId="10">'May 18'!$1:$8</definedName>
    <definedName name="_xlnm.Print_Titles" localSheetId="11">'May 19'!$1:$8</definedName>
    <definedName name="_xlnm.Print_Titles" localSheetId="12">'May 26'!$1:$8</definedName>
    <definedName name="_xlnm.Print_Titles" localSheetId="13">'May 27'!$1:$8</definedName>
    <definedName name="_xlnm.Print_Titles" localSheetId="14">'May 28'!$1:$8</definedName>
    <definedName name="_xlnm.Print_Titles" localSheetId="15">'May 30'!$1:$8</definedName>
    <definedName name="_xlnm.Print_Titles" localSheetId="2">'May 5'!$1:$8</definedName>
    <definedName name="_xlnm.Print_Titles" localSheetId="3">'May 6'!$1:$8</definedName>
    <definedName name="_xlnm.Print_Titles" localSheetId="4">'May 7'!$1:$8</definedName>
    <definedName name="_xlnm.Print_Titles" localSheetId="0">Summary!$1:$6</definedName>
  </definedNames>
  <calcPr calcId="0" fullCalcOnLoad="1"/>
</workbook>
</file>

<file path=xl/calcChain.xml><?xml version="1.0" encoding="utf-8"?>
<calcChain xmlns="http://schemas.openxmlformats.org/spreadsheetml/2006/main">
  <c r="C3" i="2" l="1"/>
  <c r="C8" i="2"/>
  <c r="E8" i="2"/>
  <c r="F8" i="2"/>
  <c r="H8" i="2"/>
  <c r="I8" i="2"/>
  <c r="K8" i="2"/>
  <c r="L8" i="2"/>
  <c r="N8" i="2"/>
  <c r="S8" i="2"/>
  <c r="E126" i="2"/>
  <c r="H126" i="2"/>
  <c r="K126" i="2"/>
  <c r="M126" i="2"/>
  <c r="N126" i="2"/>
  <c r="Q126" i="2"/>
  <c r="R126" i="2"/>
  <c r="S126" i="2"/>
  <c r="N127" i="2"/>
  <c r="R127" i="2"/>
  <c r="S127" i="2"/>
  <c r="C3" i="21"/>
  <c r="C8" i="21"/>
  <c r="E8" i="21"/>
  <c r="F8" i="21"/>
  <c r="H8" i="21"/>
  <c r="I8" i="21"/>
  <c r="K8" i="21"/>
  <c r="L8" i="21"/>
  <c r="N8" i="21"/>
  <c r="S8" i="21"/>
  <c r="O9" i="21"/>
  <c r="O10" i="21"/>
  <c r="P10" i="21"/>
  <c r="T10" i="21"/>
  <c r="U10" i="21"/>
  <c r="V10" i="21"/>
  <c r="O11" i="21"/>
  <c r="P11" i="21"/>
  <c r="T11" i="21"/>
  <c r="U11" i="21"/>
  <c r="V11" i="21"/>
  <c r="O12" i="21"/>
  <c r="P12" i="21"/>
  <c r="T12" i="21"/>
  <c r="U12" i="21"/>
  <c r="V12" i="21"/>
  <c r="O13" i="21"/>
  <c r="P13" i="21"/>
  <c r="T13" i="21"/>
  <c r="U13" i="21"/>
  <c r="V13" i="21"/>
  <c r="O14" i="21"/>
  <c r="P14" i="21"/>
  <c r="T14" i="21"/>
  <c r="U14" i="21"/>
  <c r="V14" i="21"/>
  <c r="O15" i="21"/>
  <c r="P15" i="21"/>
  <c r="T15" i="21"/>
  <c r="U15" i="21"/>
  <c r="V15" i="21"/>
  <c r="O16" i="21"/>
  <c r="P16" i="21"/>
  <c r="T16" i="21"/>
  <c r="U16" i="21"/>
  <c r="V16" i="21"/>
  <c r="O17" i="21"/>
  <c r="P17" i="21"/>
  <c r="T17" i="21"/>
  <c r="U17" i="21"/>
  <c r="V17" i="21"/>
  <c r="O18" i="21"/>
  <c r="P18" i="21"/>
  <c r="T18" i="21"/>
  <c r="U18" i="21"/>
  <c r="V18" i="21"/>
  <c r="O19" i="21"/>
  <c r="P19" i="21"/>
  <c r="T19" i="21"/>
  <c r="U19" i="21"/>
  <c r="V19" i="21"/>
  <c r="O20" i="21"/>
  <c r="P20" i="21"/>
  <c r="T20" i="21"/>
  <c r="U20" i="21"/>
  <c r="V20" i="21"/>
  <c r="O21" i="21"/>
  <c r="P21" i="21"/>
  <c r="T21" i="21"/>
  <c r="U21" i="21"/>
  <c r="V21" i="21"/>
  <c r="O22" i="21"/>
  <c r="P22" i="21"/>
  <c r="T22" i="21"/>
  <c r="U22" i="21"/>
  <c r="V22" i="21"/>
  <c r="O23" i="21"/>
  <c r="P23" i="21"/>
  <c r="T23" i="21"/>
  <c r="U23" i="21"/>
  <c r="V23" i="21"/>
  <c r="O24" i="21"/>
  <c r="P24" i="21"/>
  <c r="T24" i="21"/>
  <c r="U24" i="21"/>
  <c r="V24" i="21"/>
  <c r="O25" i="21"/>
  <c r="P25" i="21"/>
  <c r="T25" i="21"/>
  <c r="U25" i="21"/>
  <c r="V25" i="21"/>
  <c r="O26" i="21"/>
  <c r="P26" i="21"/>
  <c r="T26" i="21"/>
  <c r="U26" i="21"/>
  <c r="V26" i="21"/>
  <c r="O27" i="21"/>
  <c r="P27" i="21"/>
  <c r="T27" i="21"/>
  <c r="U27" i="21"/>
  <c r="V27" i="21"/>
  <c r="O28" i="21"/>
  <c r="P28" i="21"/>
  <c r="T28" i="21"/>
  <c r="U28" i="21"/>
  <c r="V28" i="21"/>
  <c r="O29" i="21"/>
  <c r="P29" i="21"/>
  <c r="T29" i="21"/>
  <c r="U29" i="21"/>
  <c r="V29" i="21"/>
  <c r="O30" i="21"/>
  <c r="P30" i="21"/>
  <c r="T30" i="21"/>
  <c r="U30" i="21"/>
  <c r="V30" i="21"/>
  <c r="O31" i="21"/>
  <c r="P31" i="21"/>
  <c r="T31" i="21"/>
  <c r="U31" i="21"/>
  <c r="V31" i="21"/>
  <c r="O32" i="21"/>
  <c r="P32" i="21"/>
  <c r="T32" i="21"/>
  <c r="U32" i="21"/>
  <c r="V32" i="21"/>
  <c r="O33" i="21"/>
  <c r="P33" i="21"/>
  <c r="T33" i="21"/>
  <c r="U33" i="21"/>
  <c r="V33" i="21"/>
  <c r="O34" i="21"/>
  <c r="P34" i="21"/>
  <c r="T34" i="21"/>
  <c r="U34" i="21"/>
  <c r="V34" i="21"/>
  <c r="O35" i="21"/>
  <c r="P35" i="21"/>
  <c r="T35" i="21"/>
  <c r="U35" i="21"/>
  <c r="V35" i="21"/>
  <c r="O36" i="21"/>
  <c r="P36" i="21"/>
  <c r="T36" i="21"/>
  <c r="U36" i="21"/>
  <c r="V36" i="21"/>
  <c r="O37" i="21"/>
  <c r="P37" i="21"/>
  <c r="T37" i="21"/>
  <c r="U37" i="21"/>
  <c r="V37" i="21"/>
  <c r="O38" i="21"/>
  <c r="P38" i="21"/>
  <c r="T38" i="21"/>
  <c r="U38" i="21"/>
  <c r="V38" i="21"/>
  <c r="O39" i="21"/>
  <c r="P39" i="21"/>
  <c r="T39" i="21"/>
  <c r="U39" i="21"/>
  <c r="V39" i="21"/>
  <c r="O40" i="21"/>
  <c r="P40" i="21"/>
  <c r="T40" i="21"/>
  <c r="U40" i="21"/>
  <c r="V40" i="21"/>
  <c r="O41" i="21"/>
  <c r="P41" i="21"/>
  <c r="T41" i="21"/>
  <c r="U41" i="21"/>
  <c r="V41" i="21"/>
  <c r="O42" i="21"/>
  <c r="P42" i="21"/>
  <c r="T42" i="21"/>
  <c r="U42" i="21"/>
  <c r="V42" i="21"/>
  <c r="O43" i="21"/>
  <c r="P43" i="21"/>
  <c r="T43" i="21"/>
  <c r="U43" i="21"/>
  <c r="V43" i="21"/>
  <c r="O44" i="21"/>
  <c r="P44" i="21"/>
  <c r="T44" i="21"/>
  <c r="U44" i="21"/>
  <c r="V44" i="21"/>
  <c r="O45" i="21"/>
  <c r="P45" i="21"/>
  <c r="T45" i="21"/>
  <c r="U45" i="21"/>
  <c r="V45" i="21"/>
  <c r="O46" i="21"/>
  <c r="P46" i="21"/>
  <c r="T46" i="21"/>
  <c r="U46" i="21"/>
  <c r="V46" i="21"/>
  <c r="O47" i="21"/>
  <c r="P47" i="21"/>
  <c r="T47" i="21"/>
  <c r="U47" i="21"/>
  <c r="V47" i="21"/>
  <c r="O48" i="21"/>
  <c r="P48" i="21"/>
  <c r="T48" i="21"/>
  <c r="U48" i="21"/>
  <c r="V48" i="21"/>
  <c r="O49" i="21"/>
  <c r="P49" i="21"/>
  <c r="T49" i="21"/>
  <c r="U49" i="21"/>
  <c r="V49" i="21"/>
  <c r="O50" i="21"/>
  <c r="P50" i="21"/>
  <c r="T50" i="21"/>
  <c r="U50" i="21"/>
  <c r="V50" i="21"/>
  <c r="O51" i="21"/>
  <c r="P51" i="21"/>
  <c r="T51" i="21"/>
  <c r="U51" i="21"/>
  <c r="V51" i="21"/>
  <c r="O52" i="21"/>
  <c r="P52" i="21"/>
  <c r="T52" i="21"/>
  <c r="U52" i="21"/>
  <c r="V52" i="21"/>
  <c r="O53" i="21"/>
  <c r="P53" i="21"/>
  <c r="T53" i="21"/>
  <c r="U53" i="21"/>
  <c r="V53" i="21"/>
  <c r="O54" i="21"/>
  <c r="P54" i="21"/>
  <c r="T54" i="21"/>
  <c r="U54" i="21"/>
  <c r="V54" i="21"/>
  <c r="O55" i="21"/>
  <c r="P55" i="21"/>
  <c r="T55" i="21"/>
  <c r="U55" i="21"/>
  <c r="V55" i="21"/>
  <c r="O56" i="21"/>
  <c r="P56" i="21"/>
  <c r="T56" i="21"/>
  <c r="U56" i="21"/>
  <c r="V56" i="21"/>
  <c r="O57" i="21"/>
  <c r="P57" i="21"/>
  <c r="T57" i="21"/>
  <c r="U57" i="21"/>
  <c r="V57" i="21"/>
  <c r="O58" i="21"/>
  <c r="P58" i="21"/>
  <c r="T58" i="21"/>
  <c r="U58" i="21"/>
  <c r="V58" i="21"/>
  <c r="O59" i="21"/>
  <c r="P59" i="21"/>
  <c r="T59" i="21"/>
  <c r="U59" i="21"/>
  <c r="V59" i="21"/>
  <c r="O60" i="21"/>
  <c r="P60" i="21"/>
  <c r="T60" i="21"/>
  <c r="U60" i="21"/>
  <c r="V60" i="21"/>
  <c r="O61" i="21"/>
  <c r="P61" i="21"/>
  <c r="T61" i="21"/>
  <c r="U61" i="21"/>
  <c r="V61" i="21"/>
  <c r="O62" i="21"/>
  <c r="P62" i="21"/>
  <c r="T62" i="21"/>
  <c r="U62" i="21"/>
  <c r="V62" i="21"/>
  <c r="O63" i="21"/>
  <c r="P63" i="21"/>
  <c r="T63" i="21"/>
  <c r="U63" i="21"/>
  <c r="V63" i="21"/>
  <c r="O64" i="21"/>
  <c r="P64" i="21"/>
  <c r="T64" i="21"/>
  <c r="U64" i="21"/>
  <c r="V64" i="21"/>
  <c r="O65" i="21"/>
  <c r="P65" i="21"/>
  <c r="T65" i="21"/>
  <c r="U65" i="21"/>
  <c r="V65" i="21"/>
  <c r="O66" i="21"/>
  <c r="P66" i="21"/>
  <c r="T66" i="21"/>
  <c r="U66" i="21"/>
  <c r="V66" i="21"/>
  <c r="O67" i="21"/>
  <c r="P67" i="21"/>
  <c r="T67" i="21"/>
  <c r="U67" i="21"/>
  <c r="V67" i="21"/>
  <c r="O68" i="21"/>
  <c r="P68" i="21"/>
  <c r="T68" i="21"/>
  <c r="U68" i="21"/>
  <c r="V68" i="21"/>
  <c r="O69" i="21"/>
  <c r="P69" i="21"/>
  <c r="T69" i="21"/>
  <c r="U69" i="21"/>
  <c r="V69" i="21"/>
  <c r="O70" i="21"/>
  <c r="P70" i="21"/>
  <c r="T70" i="21"/>
  <c r="U70" i="21"/>
  <c r="V70" i="21"/>
  <c r="O71" i="21"/>
  <c r="P71" i="21"/>
  <c r="T71" i="21"/>
  <c r="U71" i="21"/>
  <c r="V71" i="21"/>
  <c r="O72" i="21"/>
  <c r="P72" i="21"/>
  <c r="T72" i="21"/>
  <c r="U72" i="21"/>
  <c r="V72" i="21"/>
  <c r="O73" i="21"/>
  <c r="P73" i="21"/>
  <c r="T73" i="21"/>
  <c r="U73" i="21"/>
  <c r="V73" i="21"/>
  <c r="O74" i="21"/>
  <c r="P74" i="21"/>
  <c r="T74" i="21"/>
  <c r="U74" i="21"/>
  <c r="V74" i="21"/>
  <c r="O75" i="21"/>
  <c r="P75" i="21"/>
  <c r="T75" i="21"/>
  <c r="U75" i="21"/>
  <c r="V75" i="21"/>
  <c r="O76" i="21"/>
  <c r="P76" i="21"/>
  <c r="T76" i="21"/>
  <c r="U76" i="21"/>
  <c r="V76" i="21"/>
  <c r="O77" i="21"/>
  <c r="P77" i="21"/>
  <c r="T77" i="21"/>
  <c r="U77" i="21"/>
  <c r="V77" i="21"/>
  <c r="O78" i="21"/>
  <c r="P78" i="21"/>
  <c r="T78" i="21"/>
  <c r="U78" i="21"/>
  <c r="V78" i="21"/>
  <c r="O79" i="21"/>
  <c r="P79" i="21"/>
  <c r="T79" i="21"/>
  <c r="U79" i="21"/>
  <c r="V79" i="21"/>
  <c r="O80" i="21"/>
  <c r="P80" i="21"/>
  <c r="T80" i="21"/>
  <c r="U80" i="21"/>
  <c r="V80" i="21"/>
  <c r="O81" i="21"/>
  <c r="P81" i="21"/>
  <c r="T81" i="21"/>
  <c r="U81" i="21"/>
  <c r="V81" i="21"/>
  <c r="O82" i="21"/>
  <c r="P82" i="21"/>
  <c r="T82" i="21"/>
  <c r="U82" i="21"/>
  <c r="V82" i="21"/>
  <c r="O83" i="21"/>
  <c r="P83" i="21"/>
  <c r="T83" i="21"/>
  <c r="U83" i="21"/>
  <c r="V83" i="21"/>
  <c r="O84" i="21"/>
  <c r="P84" i="21"/>
  <c r="T84" i="21"/>
  <c r="U84" i="21"/>
  <c r="V84" i="21"/>
  <c r="O85" i="21"/>
  <c r="P85" i="21"/>
  <c r="T85" i="21"/>
  <c r="U85" i="21"/>
  <c r="V85" i="21"/>
  <c r="O86" i="21"/>
  <c r="P86" i="21"/>
  <c r="T86" i="21"/>
  <c r="U86" i="21"/>
  <c r="V86" i="21"/>
  <c r="O87" i="21"/>
  <c r="P87" i="21"/>
  <c r="T87" i="21"/>
  <c r="U87" i="21"/>
  <c r="V87" i="21"/>
  <c r="O88" i="21"/>
  <c r="P88" i="21"/>
  <c r="T88" i="21"/>
  <c r="U88" i="21"/>
  <c r="V88" i="21"/>
  <c r="O89" i="21"/>
  <c r="P89" i="21"/>
  <c r="T89" i="21"/>
  <c r="U89" i="21"/>
  <c r="V89" i="21"/>
  <c r="O90" i="21"/>
  <c r="P90" i="21"/>
  <c r="T90" i="21"/>
  <c r="U90" i="21"/>
  <c r="V90" i="21"/>
  <c r="O91" i="21"/>
  <c r="P91" i="21"/>
  <c r="T91" i="21"/>
  <c r="U91" i="21"/>
  <c r="V91" i="21"/>
  <c r="O92" i="21"/>
  <c r="P92" i="21"/>
  <c r="T92" i="21"/>
  <c r="U92" i="21"/>
  <c r="V92" i="21"/>
  <c r="O93" i="21"/>
  <c r="P93" i="21"/>
  <c r="T93" i="21"/>
  <c r="U93" i="21"/>
  <c r="V93" i="21"/>
  <c r="O94" i="21"/>
  <c r="P94" i="21"/>
  <c r="T94" i="21"/>
  <c r="U94" i="21"/>
  <c r="V94" i="21"/>
  <c r="O95" i="21"/>
  <c r="P95" i="21"/>
  <c r="T95" i="21"/>
  <c r="U95" i="21"/>
  <c r="V95" i="21"/>
  <c r="O96" i="21"/>
  <c r="P96" i="21"/>
  <c r="T96" i="21"/>
  <c r="U96" i="21"/>
  <c r="V96" i="21"/>
  <c r="O97" i="21"/>
  <c r="P97" i="21"/>
  <c r="T97" i="21"/>
  <c r="U97" i="21"/>
  <c r="V97" i="21"/>
  <c r="O98" i="21"/>
  <c r="P98" i="21"/>
  <c r="T98" i="21"/>
  <c r="U98" i="21"/>
  <c r="V98" i="21"/>
  <c r="O99" i="21"/>
  <c r="P99" i="21"/>
  <c r="T99" i="21"/>
  <c r="U99" i="21"/>
  <c r="V99" i="21"/>
  <c r="O100" i="21"/>
  <c r="P100" i="21"/>
  <c r="T100" i="21"/>
  <c r="U100" i="21"/>
  <c r="V100" i="21"/>
  <c r="O101" i="21"/>
  <c r="P101" i="21"/>
  <c r="T101" i="21"/>
  <c r="U101" i="21"/>
  <c r="V101" i="21"/>
  <c r="O102" i="21"/>
  <c r="P102" i="21"/>
  <c r="T102" i="21"/>
  <c r="U102" i="21"/>
  <c r="V102" i="21"/>
  <c r="O103" i="21"/>
  <c r="P103" i="21"/>
  <c r="T103" i="21"/>
  <c r="U103" i="21"/>
  <c r="V103" i="21"/>
  <c r="O104" i="21"/>
  <c r="P104" i="21"/>
  <c r="T104" i="21"/>
  <c r="U104" i="21"/>
  <c r="V104" i="21"/>
  <c r="O105" i="21"/>
  <c r="P105" i="21"/>
  <c r="T105" i="21"/>
  <c r="U105" i="21"/>
  <c r="V105" i="21"/>
  <c r="O106" i="21"/>
  <c r="P106" i="21"/>
  <c r="T106" i="21"/>
  <c r="U106" i="21"/>
  <c r="V106" i="21"/>
  <c r="O107" i="21"/>
  <c r="P107" i="21"/>
  <c r="T107" i="21"/>
  <c r="U107" i="21"/>
  <c r="V107" i="21"/>
  <c r="O108" i="21"/>
  <c r="P108" i="21"/>
  <c r="T108" i="21"/>
  <c r="U108" i="21"/>
  <c r="V108" i="21"/>
  <c r="O109" i="21"/>
  <c r="P109" i="21"/>
  <c r="T109" i="21"/>
  <c r="U109" i="21"/>
  <c r="V109" i="21"/>
  <c r="O110" i="21"/>
  <c r="P110" i="21"/>
  <c r="T110" i="21"/>
  <c r="U110" i="21"/>
  <c r="V110" i="21"/>
  <c r="O111" i="21"/>
  <c r="P111" i="21"/>
  <c r="T111" i="21"/>
  <c r="U111" i="21"/>
  <c r="V111" i="21"/>
  <c r="O112" i="21"/>
  <c r="P112" i="21"/>
  <c r="T112" i="21"/>
  <c r="U112" i="21"/>
  <c r="V112" i="21"/>
  <c r="O113" i="21"/>
  <c r="P113" i="21"/>
  <c r="T113" i="21"/>
  <c r="U113" i="21"/>
  <c r="V113" i="21"/>
  <c r="O114" i="21"/>
  <c r="P114" i="21"/>
  <c r="T114" i="21"/>
  <c r="U114" i="21"/>
  <c r="V114" i="21"/>
  <c r="O115" i="21"/>
  <c r="P115" i="21"/>
  <c r="T115" i="21"/>
  <c r="U115" i="21"/>
  <c r="V115" i="21"/>
  <c r="O116" i="21"/>
  <c r="P116" i="21"/>
  <c r="O117" i="21"/>
  <c r="P117" i="21"/>
  <c r="T117" i="21"/>
  <c r="U117" i="21"/>
  <c r="V117" i="21"/>
  <c r="O118" i="21"/>
  <c r="P118" i="21"/>
  <c r="T118" i="21"/>
  <c r="U118" i="21"/>
  <c r="V118" i="21"/>
  <c r="O119" i="21"/>
  <c r="P119" i="21"/>
  <c r="T119" i="21"/>
  <c r="U119" i="21"/>
  <c r="V119" i="21"/>
  <c r="O120" i="21"/>
  <c r="P120" i="21"/>
  <c r="T120" i="21"/>
  <c r="U120" i="21"/>
  <c r="V120" i="21"/>
  <c r="O121" i="21"/>
  <c r="P121" i="21"/>
  <c r="T121" i="21"/>
  <c r="U121" i="21"/>
  <c r="V121" i="21"/>
  <c r="O122" i="21"/>
  <c r="P122" i="21"/>
  <c r="T122" i="21"/>
  <c r="U122" i="21"/>
  <c r="V122" i="21"/>
  <c r="O123" i="21"/>
  <c r="P123" i="21"/>
  <c r="T123" i="21"/>
  <c r="U123" i="21"/>
  <c r="V123" i="21"/>
  <c r="O124" i="21"/>
  <c r="P124" i="21"/>
  <c r="T124" i="21"/>
  <c r="U124" i="21"/>
  <c r="V124" i="21"/>
  <c r="O125" i="21"/>
  <c r="P125" i="21"/>
  <c r="T125" i="21"/>
  <c r="U125" i="21"/>
  <c r="V125" i="21"/>
  <c r="O126" i="21"/>
  <c r="P126" i="21"/>
  <c r="T126" i="21"/>
  <c r="U126" i="21"/>
  <c r="V126" i="21"/>
  <c r="O127" i="21"/>
  <c r="P127" i="21"/>
  <c r="T127" i="21"/>
  <c r="U127" i="21"/>
  <c r="V127" i="21"/>
  <c r="O128" i="21"/>
  <c r="P128" i="21"/>
  <c r="T128" i="21"/>
  <c r="U128" i="21"/>
  <c r="V128" i="21"/>
  <c r="O129" i="21"/>
  <c r="P129" i="21"/>
  <c r="T129" i="21"/>
  <c r="U129" i="21"/>
  <c r="V129" i="21"/>
  <c r="O130" i="21"/>
  <c r="P130" i="21"/>
  <c r="T130" i="21"/>
  <c r="U130" i="21"/>
  <c r="V130" i="21"/>
  <c r="O131" i="21"/>
  <c r="P131" i="21"/>
  <c r="T131" i="21"/>
  <c r="U131" i="21"/>
  <c r="V131" i="21"/>
  <c r="O132" i="21"/>
  <c r="P132" i="21"/>
  <c r="T132" i="21"/>
  <c r="U132" i="21"/>
  <c r="V132" i="21"/>
  <c r="O133" i="21"/>
  <c r="P133" i="21"/>
  <c r="T133" i="21"/>
  <c r="U133" i="21"/>
  <c r="V133" i="21"/>
  <c r="O134" i="21"/>
  <c r="P134" i="21"/>
  <c r="T134" i="21"/>
  <c r="U134" i="21"/>
  <c r="V134" i="21"/>
  <c r="O135" i="21"/>
  <c r="P135" i="21"/>
  <c r="T135" i="21"/>
  <c r="U135" i="21"/>
  <c r="V135" i="21"/>
  <c r="O136" i="21"/>
  <c r="P136" i="21"/>
  <c r="T136" i="21"/>
  <c r="U136" i="21"/>
  <c r="V136" i="21"/>
  <c r="O137" i="21"/>
  <c r="P137" i="21"/>
  <c r="T137" i="21"/>
  <c r="U137" i="21"/>
  <c r="V137" i="21"/>
  <c r="O138" i="21"/>
  <c r="P138" i="21"/>
  <c r="T138" i="21"/>
  <c r="U138" i="21"/>
  <c r="V138" i="21"/>
  <c r="O139" i="21"/>
  <c r="P139" i="21"/>
  <c r="T139" i="21"/>
  <c r="U139" i="21"/>
  <c r="V139" i="21"/>
  <c r="O140" i="21"/>
  <c r="P140" i="21"/>
  <c r="T140" i="21"/>
  <c r="U140" i="21"/>
  <c r="V140" i="21"/>
  <c r="E142" i="21"/>
  <c r="H142" i="21"/>
  <c r="K142" i="21"/>
  <c r="M142" i="21"/>
  <c r="N142" i="21"/>
  <c r="Q142" i="21"/>
  <c r="R142" i="21"/>
  <c r="S142" i="21"/>
  <c r="N143" i="21"/>
  <c r="C3" i="22"/>
  <c r="C8" i="22"/>
  <c r="E8" i="22"/>
  <c r="F8" i="22"/>
  <c r="H8" i="22"/>
  <c r="I8" i="22"/>
  <c r="K8" i="22"/>
  <c r="L8" i="22"/>
  <c r="N8" i="22"/>
  <c r="S8" i="22"/>
  <c r="O9" i="22"/>
  <c r="O10" i="22"/>
  <c r="P10" i="22"/>
  <c r="T10" i="22"/>
  <c r="U10" i="22"/>
  <c r="V10" i="22"/>
  <c r="O11" i="22"/>
  <c r="P11" i="22"/>
  <c r="T11" i="22"/>
  <c r="U11" i="22"/>
  <c r="V11" i="22"/>
  <c r="O12" i="22"/>
  <c r="P12" i="22"/>
  <c r="T12" i="22"/>
  <c r="U12" i="22"/>
  <c r="V12" i="22"/>
  <c r="O13" i="22"/>
  <c r="P13" i="22"/>
  <c r="T13" i="22"/>
  <c r="U13" i="22"/>
  <c r="V13" i="22"/>
  <c r="O14" i="22"/>
  <c r="P14" i="22"/>
  <c r="T14" i="22"/>
  <c r="U14" i="22"/>
  <c r="V14" i="22"/>
  <c r="O15" i="22"/>
  <c r="P15" i="22"/>
  <c r="T15" i="22"/>
  <c r="U15" i="22"/>
  <c r="V15" i="22"/>
  <c r="O16" i="22"/>
  <c r="P16" i="22"/>
  <c r="T16" i="22"/>
  <c r="U16" i="22"/>
  <c r="V16" i="22"/>
  <c r="O17" i="22"/>
  <c r="P17" i="22"/>
  <c r="T17" i="22"/>
  <c r="U17" i="22"/>
  <c r="V17" i="22"/>
  <c r="O18" i="22"/>
  <c r="P18" i="22"/>
  <c r="T18" i="22"/>
  <c r="U18" i="22"/>
  <c r="V18" i="22"/>
  <c r="O19" i="22"/>
  <c r="P19" i="22"/>
  <c r="T19" i="22"/>
  <c r="U19" i="22"/>
  <c r="V19" i="22"/>
  <c r="O20" i="22"/>
  <c r="P20" i="22"/>
  <c r="T20" i="22"/>
  <c r="U20" i="22"/>
  <c r="V20" i="22"/>
  <c r="O21" i="22"/>
  <c r="P21" i="22"/>
  <c r="T21" i="22"/>
  <c r="U21" i="22"/>
  <c r="V21" i="22"/>
  <c r="O22" i="22"/>
  <c r="P22" i="22"/>
  <c r="T22" i="22"/>
  <c r="U22" i="22"/>
  <c r="V22" i="22"/>
  <c r="O23" i="22"/>
  <c r="P23" i="22"/>
  <c r="T23" i="22"/>
  <c r="U23" i="22"/>
  <c r="V23" i="22"/>
  <c r="O24" i="22"/>
  <c r="P24" i="22"/>
  <c r="T24" i="22"/>
  <c r="U24" i="22"/>
  <c r="V24" i="22"/>
  <c r="O25" i="22"/>
  <c r="P25" i="22"/>
  <c r="T25" i="22"/>
  <c r="U25" i="22"/>
  <c r="V25" i="22"/>
  <c r="O26" i="22"/>
  <c r="P26" i="22"/>
  <c r="T26" i="22"/>
  <c r="U26" i="22"/>
  <c r="V26" i="22"/>
  <c r="O27" i="22"/>
  <c r="P27" i="22"/>
  <c r="T27" i="22"/>
  <c r="U27" i="22"/>
  <c r="V27" i="22"/>
  <c r="O28" i="22"/>
  <c r="P28" i="22"/>
  <c r="T28" i="22"/>
  <c r="U28" i="22"/>
  <c r="V28" i="22"/>
  <c r="O29" i="22"/>
  <c r="P29" i="22"/>
  <c r="T29" i="22"/>
  <c r="U29" i="22"/>
  <c r="V29" i="22"/>
  <c r="O30" i="22"/>
  <c r="P30" i="22"/>
  <c r="T30" i="22"/>
  <c r="U30" i="22"/>
  <c r="V30" i="22"/>
  <c r="O31" i="22"/>
  <c r="P31" i="22"/>
  <c r="T31" i="22"/>
  <c r="U31" i="22"/>
  <c r="V31" i="22"/>
  <c r="O32" i="22"/>
  <c r="P32" i="22"/>
  <c r="T32" i="22"/>
  <c r="U32" i="22"/>
  <c r="V32" i="22"/>
  <c r="O33" i="22"/>
  <c r="P33" i="22"/>
  <c r="T33" i="22"/>
  <c r="U33" i="22"/>
  <c r="V33" i="22"/>
  <c r="O34" i="22"/>
  <c r="P34" i="22"/>
  <c r="T34" i="22"/>
  <c r="U34" i="22"/>
  <c r="V34" i="22"/>
  <c r="O35" i="22"/>
  <c r="P35" i="22"/>
  <c r="T35" i="22"/>
  <c r="U35" i="22"/>
  <c r="V35" i="22"/>
  <c r="O36" i="22"/>
  <c r="P36" i="22"/>
  <c r="T36" i="22"/>
  <c r="U36" i="22"/>
  <c r="V36" i="22"/>
  <c r="O37" i="22"/>
  <c r="P37" i="22"/>
  <c r="T37" i="22"/>
  <c r="U37" i="22"/>
  <c r="V37" i="22"/>
  <c r="O38" i="22"/>
  <c r="P38" i="22"/>
  <c r="T38" i="22"/>
  <c r="U38" i="22"/>
  <c r="V38" i="22"/>
  <c r="O39" i="22"/>
  <c r="P39" i="22"/>
  <c r="T39" i="22"/>
  <c r="U39" i="22"/>
  <c r="V39" i="22"/>
  <c r="O40" i="22"/>
  <c r="P40" i="22"/>
  <c r="T40" i="22"/>
  <c r="U40" i="22"/>
  <c r="V40" i="22"/>
  <c r="O41" i="22"/>
  <c r="P41" i="22"/>
  <c r="T41" i="22"/>
  <c r="U41" i="22"/>
  <c r="V41" i="22"/>
  <c r="O42" i="22"/>
  <c r="P42" i="22"/>
  <c r="T42" i="22"/>
  <c r="U42" i="22"/>
  <c r="V42" i="22"/>
  <c r="O43" i="22"/>
  <c r="P43" i="22"/>
  <c r="T43" i="22"/>
  <c r="U43" i="22"/>
  <c r="V43" i="22"/>
  <c r="O44" i="22"/>
  <c r="P44" i="22"/>
  <c r="T44" i="22"/>
  <c r="U44" i="22"/>
  <c r="V44" i="22"/>
  <c r="O45" i="22"/>
  <c r="P45" i="22"/>
  <c r="T45" i="22"/>
  <c r="U45" i="22"/>
  <c r="V45" i="22"/>
  <c r="O46" i="22"/>
  <c r="P46" i="22"/>
  <c r="T46" i="22"/>
  <c r="U46" i="22"/>
  <c r="V46" i="22"/>
  <c r="O47" i="22"/>
  <c r="P47" i="22"/>
  <c r="T47" i="22"/>
  <c r="U47" i="22"/>
  <c r="V47" i="22"/>
  <c r="O48" i="22"/>
  <c r="P48" i="22"/>
  <c r="T48" i="22"/>
  <c r="U48" i="22"/>
  <c r="V48" i="22"/>
  <c r="O49" i="22"/>
  <c r="P49" i="22"/>
  <c r="T49" i="22"/>
  <c r="U49" i="22"/>
  <c r="V49" i="22"/>
  <c r="O50" i="22"/>
  <c r="P50" i="22"/>
  <c r="T50" i="22"/>
  <c r="U50" i="22"/>
  <c r="V50" i="22"/>
  <c r="O51" i="22"/>
  <c r="P51" i="22"/>
  <c r="T51" i="22"/>
  <c r="U51" i="22"/>
  <c r="V51" i="22"/>
  <c r="O52" i="22"/>
  <c r="P52" i="22"/>
  <c r="T52" i="22"/>
  <c r="U52" i="22"/>
  <c r="V52" i="22"/>
  <c r="O53" i="22"/>
  <c r="P53" i="22"/>
  <c r="T53" i="22"/>
  <c r="U53" i="22"/>
  <c r="V53" i="22"/>
  <c r="O54" i="22"/>
  <c r="P54" i="22"/>
  <c r="T54" i="22"/>
  <c r="U54" i="22"/>
  <c r="V54" i="22"/>
  <c r="O55" i="22"/>
  <c r="P55" i="22"/>
  <c r="T55" i="22"/>
  <c r="U55" i="22"/>
  <c r="V55" i="22"/>
  <c r="O56" i="22"/>
  <c r="P56" i="22"/>
  <c r="T56" i="22"/>
  <c r="U56" i="22"/>
  <c r="V56" i="22"/>
  <c r="O57" i="22"/>
  <c r="P57" i="22"/>
  <c r="T57" i="22"/>
  <c r="U57" i="22"/>
  <c r="V57" i="22"/>
  <c r="O58" i="22"/>
  <c r="P58" i="22"/>
  <c r="T58" i="22"/>
  <c r="U58" i="22"/>
  <c r="V58" i="22"/>
  <c r="O59" i="22"/>
  <c r="P59" i="22"/>
  <c r="T59" i="22"/>
  <c r="U59" i="22"/>
  <c r="V59" i="22"/>
  <c r="O60" i="22"/>
  <c r="P60" i="22"/>
  <c r="T60" i="22"/>
  <c r="U60" i="22"/>
  <c r="V60" i="22"/>
  <c r="O61" i="22"/>
  <c r="P61" i="22"/>
  <c r="T61" i="22"/>
  <c r="U61" i="22"/>
  <c r="V61" i="22"/>
  <c r="O62" i="22"/>
  <c r="P62" i="22"/>
  <c r="T62" i="22"/>
  <c r="U62" i="22"/>
  <c r="V62" i="22"/>
  <c r="O63" i="22"/>
  <c r="P63" i="22"/>
  <c r="T63" i="22"/>
  <c r="U63" i="22"/>
  <c r="V63" i="22"/>
  <c r="O64" i="22"/>
  <c r="P64" i="22"/>
  <c r="T64" i="22"/>
  <c r="U64" i="22"/>
  <c r="V64" i="22"/>
  <c r="O65" i="22"/>
  <c r="P65" i="22"/>
  <c r="T65" i="22"/>
  <c r="U65" i="22"/>
  <c r="V65" i="22"/>
  <c r="O66" i="22"/>
  <c r="P66" i="22"/>
  <c r="T66" i="22"/>
  <c r="U66" i="22"/>
  <c r="V66" i="22"/>
  <c r="O67" i="22"/>
  <c r="P67" i="22"/>
  <c r="T67" i="22"/>
  <c r="U67" i="22"/>
  <c r="V67" i="22"/>
  <c r="O68" i="22"/>
  <c r="P68" i="22"/>
  <c r="T68" i="22"/>
  <c r="U68" i="22"/>
  <c r="V68" i="22"/>
  <c r="O69" i="22"/>
  <c r="P69" i="22"/>
  <c r="T69" i="22"/>
  <c r="U69" i="22"/>
  <c r="V69" i="22"/>
  <c r="O70" i="22"/>
  <c r="P70" i="22"/>
  <c r="T70" i="22"/>
  <c r="U70" i="22"/>
  <c r="V70" i="22"/>
  <c r="O71" i="22"/>
  <c r="P71" i="22"/>
  <c r="T71" i="22"/>
  <c r="U71" i="22"/>
  <c r="V71" i="22"/>
  <c r="O72" i="22"/>
  <c r="P72" i="22"/>
  <c r="T72" i="22"/>
  <c r="U72" i="22"/>
  <c r="V72" i="22"/>
  <c r="O73" i="22"/>
  <c r="P73" i="22"/>
  <c r="T73" i="22"/>
  <c r="U73" i="22"/>
  <c r="V73" i="22"/>
  <c r="O74" i="22"/>
  <c r="P74" i="22"/>
  <c r="T74" i="22"/>
  <c r="U74" i="22"/>
  <c r="V74" i="22"/>
  <c r="O75" i="22"/>
  <c r="P75" i="22"/>
  <c r="T75" i="22"/>
  <c r="U75" i="22"/>
  <c r="V75" i="22"/>
  <c r="O76" i="22"/>
  <c r="P76" i="22"/>
  <c r="T76" i="22"/>
  <c r="U76" i="22"/>
  <c r="V76" i="22"/>
  <c r="O77" i="22"/>
  <c r="P77" i="22"/>
  <c r="T77" i="22"/>
  <c r="U77" i="22"/>
  <c r="V77" i="22"/>
  <c r="O78" i="22"/>
  <c r="P78" i="22"/>
  <c r="T78" i="22"/>
  <c r="U78" i="22"/>
  <c r="V78" i="22"/>
  <c r="O79" i="22"/>
  <c r="P79" i="22"/>
  <c r="T79" i="22"/>
  <c r="U79" i="22"/>
  <c r="V79" i="22"/>
  <c r="O80" i="22"/>
  <c r="P80" i="22"/>
  <c r="T80" i="22"/>
  <c r="U80" i="22"/>
  <c r="V80" i="22"/>
  <c r="O81" i="22"/>
  <c r="P81" i="22"/>
  <c r="T81" i="22"/>
  <c r="U81" i="22"/>
  <c r="V81" i="22"/>
  <c r="O82" i="22"/>
  <c r="P82" i="22"/>
  <c r="T82" i="22"/>
  <c r="U82" i="22"/>
  <c r="V82" i="22"/>
  <c r="O83" i="22"/>
  <c r="P83" i="22"/>
  <c r="T83" i="22"/>
  <c r="U83" i="22"/>
  <c r="V83" i="22"/>
  <c r="O84" i="22"/>
  <c r="P84" i="22"/>
  <c r="T84" i="22"/>
  <c r="U84" i="22"/>
  <c r="V84" i="22"/>
  <c r="O85" i="22"/>
  <c r="P85" i="22"/>
  <c r="T85" i="22"/>
  <c r="U85" i="22"/>
  <c r="V85" i="22"/>
  <c r="O86" i="22"/>
  <c r="P86" i="22"/>
  <c r="T86" i="22"/>
  <c r="U86" i="22"/>
  <c r="V86" i="22"/>
  <c r="O87" i="22"/>
  <c r="P87" i="22"/>
  <c r="T87" i="22"/>
  <c r="U87" i="22"/>
  <c r="V87" i="22"/>
  <c r="O88" i="22"/>
  <c r="P88" i="22"/>
  <c r="T88" i="22"/>
  <c r="U88" i="22"/>
  <c r="V88" i="22"/>
  <c r="O89" i="22"/>
  <c r="P89" i="22"/>
  <c r="T89" i="22"/>
  <c r="U89" i="22"/>
  <c r="V89" i="22"/>
  <c r="O90" i="22"/>
  <c r="P90" i="22"/>
  <c r="T90" i="22"/>
  <c r="U90" i="22"/>
  <c r="V90" i="22"/>
  <c r="O91" i="22"/>
  <c r="P91" i="22"/>
  <c r="T91" i="22"/>
  <c r="U91" i="22"/>
  <c r="V91" i="22"/>
  <c r="O92" i="22"/>
  <c r="P92" i="22"/>
  <c r="T92" i="22"/>
  <c r="U92" i="22"/>
  <c r="V92" i="22"/>
  <c r="O93" i="22"/>
  <c r="P93" i="22"/>
  <c r="T93" i="22"/>
  <c r="U93" i="22"/>
  <c r="V93" i="22"/>
  <c r="O94" i="22"/>
  <c r="P94" i="22"/>
  <c r="T94" i="22"/>
  <c r="U94" i="22"/>
  <c r="V94" i="22"/>
  <c r="O95" i="22"/>
  <c r="P95" i="22"/>
  <c r="T95" i="22"/>
  <c r="U95" i="22"/>
  <c r="V95" i="22"/>
  <c r="O96" i="22"/>
  <c r="P96" i="22"/>
  <c r="T96" i="22"/>
  <c r="U96" i="22"/>
  <c r="V96" i="22"/>
  <c r="O97" i="22"/>
  <c r="P97" i="22"/>
  <c r="T97" i="22"/>
  <c r="U97" i="22"/>
  <c r="V97" i="22"/>
  <c r="O98" i="22"/>
  <c r="P98" i="22"/>
  <c r="T98" i="22"/>
  <c r="U98" i="22"/>
  <c r="V98" i="22"/>
  <c r="O99" i="22"/>
  <c r="P99" i="22"/>
  <c r="T99" i="22"/>
  <c r="U99" i="22"/>
  <c r="V99" i="22"/>
  <c r="O100" i="22"/>
  <c r="P100" i="22"/>
  <c r="T100" i="22"/>
  <c r="U100" i="22"/>
  <c r="V100" i="22"/>
  <c r="O101" i="22"/>
  <c r="P101" i="22"/>
  <c r="T101" i="22"/>
  <c r="U101" i="22"/>
  <c r="V101" i="22"/>
  <c r="O102" i="22"/>
  <c r="P102" i="22"/>
  <c r="T102" i="22"/>
  <c r="U102" i="22"/>
  <c r="V102" i="22"/>
  <c r="O103" i="22"/>
  <c r="P103" i="22"/>
  <c r="T103" i="22"/>
  <c r="U103" i="22"/>
  <c r="V103" i="22"/>
  <c r="O104" i="22"/>
  <c r="P104" i="22"/>
  <c r="T104" i="22"/>
  <c r="U104" i="22"/>
  <c r="V104" i="22"/>
  <c r="O105" i="22"/>
  <c r="P105" i="22"/>
  <c r="T105" i="22"/>
  <c r="U105" i="22"/>
  <c r="V105" i="22"/>
  <c r="O106" i="22"/>
  <c r="P106" i="22"/>
  <c r="T106" i="22"/>
  <c r="U106" i="22"/>
  <c r="V106" i="22"/>
  <c r="O107" i="22"/>
  <c r="P107" i="22"/>
  <c r="T107" i="22"/>
  <c r="U107" i="22"/>
  <c r="V107" i="22"/>
  <c r="O108" i="22"/>
  <c r="P108" i="22"/>
  <c r="T108" i="22"/>
  <c r="U108" i="22"/>
  <c r="V108" i="22"/>
  <c r="O109" i="22"/>
  <c r="P109" i="22"/>
  <c r="T109" i="22"/>
  <c r="U109" i="22"/>
  <c r="V109" i="22"/>
  <c r="O110" i="22"/>
  <c r="P110" i="22"/>
  <c r="T110" i="22"/>
  <c r="U110" i="22"/>
  <c r="V110" i="22"/>
  <c r="O111" i="22"/>
  <c r="P111" i="22"/>
  <c r="T111" i="22"/>
  <c r="U111" i="22"/>
  <c r="V111" i="22"/>
  <c r="O112" i="22"/>
  <c r="P112" i="22"/>
  <c r="T112" i="22"/>
  <c r="U112" i="22"/>
  <c r="V112" i="22"/>
  <c r="O113" i="22"/>
  <c r="P113" i="22"/>
  <c r="T113" i="22"/>
  <c r="U113" i="22"/>
  <c r="V113" i="22"/>
  <c r="O114" i="22"/>
  <c r="P114" i="22"/>
  <c r="T114" i="22"/>
  <c r="U114" i="22"/>
  <c r="V114" i="22"/>
  <c r="O115" i="22"/>
  <c r="P115" i="22"/>
  <c r="T115" i="22"/>
  <c r="U115" i="22"/>
  <c r="V115" i="22"/>
  <c r="O116" i="22"/>
  <c r="P116" i="22"/>
  <c r="O117" i="22"/>
  <c r="P117" i="22"/>
  <c r="T117" i="22"/>
  <c r="U117" i="22"/>
  <c r="V117" i="22"/>
  <c r="O118" i="22"/>
  <c r="P118" i="22"/>
  <c r="T118" i="22"/>
  <c r="U118" i="22"/>
  <c r="V118" i="22"/>
  <c r="O119" i="22"/>
  <c r="P119" i="22"/>
  <c r="T119" i="22"/>
  <c r="U119" i="22"/>
  <c r="V119" i="22"/>
  <c r="O120" i="22"/>
  <c r="P120" i="22"/>
  <c r="T120" i="22"/>
  <c r="U120" i="22"/>
  <c r="V120" i="22"/>
  <c r="O121" i="22"/>
  <c r="P121" i="22"/>
  <c r="T121" i="22"/>
  <c r="U121" i="22"/>
  <c r="V121" i="22"/>
  <c r="O122" i="22"/>
  <c r="P122" i="22"/>
  <c r="T122" i="22"/>
  <c r="U122" i="22"/>
  <c r="V122" i="22"/>
  <c r="O123" i="22"/>
  <c r="P123" i="22"/>
  <c r="T123" i="22"/>
  <c r="U123" i="22"/>
  <c r="V123" i="22"/>
  <c r="O124" i="22"/>
  <c r="P124" i="22"/>
  <c r="T124" i="22"/>
  <c r="U124" i="22"/>
  <c r="V124" i="22"/>
  <c r="O125" i="22"/>
  <c r="P125" i="22"/>
  <c r="T125" i="22"/>
  <c r="U125" i="22"/>
  <c r="V125" i="22"/>
  <c r="O126" i="22"/>
  <c r="P126" i="22"/>
  <c r="T126" i="22"/>
  <c r="U126" i="22"/>
  <c r="V126" i="22"/>
  <c r="O127" i="22"/>
  <c r="P127" i="22"/>
  <c r="T127" i="22"/>
  <c r="U127" i="22"/>
  <c r="V127" i="22"/>
  <c r="O128" i="22"/>
  <c r="P128" i="22"/>
  <c r="T128" i="22"/>
  <c r="U128" i="22"/>
  <c r="V128" i="22"/>
  <c r="O129" i="22"/>
  <c r="P129" i="22"/>
  <c r="T129" i="22"/>
  <c r="U129" i="22"/>
  <c r="V129" i="22"/>
  <c r="O130" i="22"/>
  <c r="P130" i="22"/>
  <c r="T130" i="22"/>
  <c r="U130" i="22"/>
  <c r="V130" i="22"/>
  <c r="O131" i="22"/>
  <c r="P131" i="22"/>
  <c r="T131" i="22"/>
  <c r="U131" i="22"/>
  <c r="V131" i="22"/>
  <c r="O132" i="22"/>
  <c r="P132" i="22"/>
  <c r="T132" i="22"/>
  <c r="U132" i="22"/>
  <c r="V132" i="22"/>
  <c r="O133" i="22"/>
  <c r="P133" i="22"/>
  <c r="T133" i="22"/>
  <c r="U133" i="22"/>
  <c r="V133" i="22"/>
  <c r="O134" i="22"/>
  <c r="P134" i="22"/>
  <c r="T134" i="22"/>
  <c r="U134" i="22"/>
  <c r="V134" i="22"/>
  <c r="O135" i="22"/>
  <c r="P135" i="22"/>
  <c r="T135" i="22"/>
  <c r="U135" i="22"/>
  <c r="V135" i="22"/>
  <c r="O136" i="22"/>
  <c r="P136" i="22"/>
  <c r="T136" i="22"/>
  <c r="U136" i="22"/>
  <c r="V136" i="22"/>
  <c r="O137" i="22"/>
  <c r="P137" i="22"/>
  <c r="T137" i="22"/>
  <c r="U137" i="22"/>
  <c r="V137" i="22"/>
  <c r="O138" i="22"/>
  <c r="P138" i="22"/>
  <c r="T138" i="22"/>
  <c r="U138" i="22"/>
  <c r="V138" i="22"/>
  <c r="O139" i="22"/>
  <c r="P139" i="22"/>
  <c r="T139" i="22"/>
  <c r="U139" i="22"/>
  <c r="V139" i="22"/>
  <c r="O140" i="22"/>
  <c r="P140" i="22"/>
  <c r="T140" i="22"/>
  <c r="U140" i="22"/>
  <c r="V140" i="22"/>
  <c r="E141" i="22"/>
  <c r="H141" i="22"/>
  <c r="K141" i="22"/>
  <c r="M141" i="22"/>
  <c r="N141" i="22"/>
  <c r="Q141" i="22"/>
  <c r="R141" i="22"/>
  <c r="S141" i="22"/>
  <c r="N142" i="22"/>
  <c r="C3" i="23"/>
  <c r="C8" i="23"/>
  <c r="E8" i="23"/>
  <c r="F8" i="23"/>
  <c r="H8" i="23"/>
  <c r="I8" i="23"/>
  <c r="K8" i="23"/>
  <c r="L8" i="23"/>
  <c r="N8" i="23"/>
  <c r="S8" i="23"/>
  <c r="O9" i="23"/>
  <c r="O10" i="23"/>
  <c r="P10" i="23"/>
  <c r="T10" i="23"/>
  <c r="U10" i="23"/>
  <c r="V10" i="23"/>
  <c r="O11" i="23"/>
  <c r="P11" i="23"/>
  <c r="T11" i="23"/>
  <c r="U11" i="23"/>
  <c r="V11" i="23"/>
  <c r="O12" i="23"/>
  <c r="P12" i="23"/>
  <c r="T12" i="23"/>
  <c r="U12" i="23"/>
  <c r="V12" i="23"/>
  <c r="O13" i="23"/>
  <c r="P13" i="23"/>
  <c r="T13" i="23"/>
  <c r="U13" i="23"/>
  <c r="V13" i="23"/>
  <c r="O14" i="23"/>
  <c r="P14" i="23"/>
  <c r="T14" i="23"/>
  <c r="U14" i="23"/>
  <c r="V14" i="23"/>
  <c r="O15" i="23"/>
  <c r="P15" i="23"/>
  <c r="T15" i="23"/>
  <c r="U15" i="23"/>
  <c r="V15" i="23"/>
  <c r="O16" i="23"/>
  <c r="P16" i="23"/>
  <c r="T16" i="23"/>
  <c r="U16" i="23"/>
  <c r="V16" i="23"/>
  <c r="O17" i="23"/>
  <c r="P17" i="23"/>
  <c r="T17" i="23"/>
  <c r="U17" i="23"/>
  <c r="V17" i="23"/>
  <c r="O18" i="23"/>
  <c r="P18" i="23"/>
  <c r="T18" i="23"/>
  <c r="U18" i="23"/>
  <c r="V18" i="23"/>
  <c r="O19" i="23"/>
  <c r="P19" i="23"/>
  <c r="T19" i="23"/>
  <c r="U19" i="23"/>
  <c r="V19" i="23"/>
  <c r="O20" i="23"/>
  <c r="P20" i="23"/>
  <c r="T20" i="23"/>
  <c r="U20" i="23"/>
  <c r="V20" i="23"/>
  <c r="O21" i="23"/>
  <c r="P21" i="23"/>
  <c r="T21" i="23"/>
  <c r="U21" i="23"/>
  <c r="V21" i="23"/>
  <c r="O22" i="23"/>
  <c r="P22" i="23"/>
  <c r="T22" i="23"/>
  <c r="U22" i="23"/>
  <c r="V22" i="23"/>
  <c r="O23" i="23"/>
  <c r="P23" i="23"/>
  <c r="T23" i="23"/>
  <c r="U23" i="23"/>
  <c r="V23" i="23"/>
  <c r="O24" i="23"/>
  <c r="P24" i="23"/>
  <c r="T24" i="23"/>
  <c r="U24" i="23"/>
  <c r="V24" i="23"/>
  <c r="O25" i="23"/>
  <c r="P25" i="23"/>
  <c r="T25" i="23"/>
  <c r="U25" i="23"/>
  <c r="V25" i="23"/>
  <c r="O26" i="23"/>
  <c r="P26" i="23"/>
  <c r="T26" i="23"/>
  <c r="U26" i="23"/>
  <c r="V26" i="23"/>
  <c r="O27" i="23"/>
  <c r="P27" i="23"/>
  <c r="T27" i="23"/>
  <c r="U27" i="23"/>
  <c r="V27" i="23"/>
  <c r="O28" i="23"/>
  <c r="P28" i="23"/>
  <c r="T28" i="23"/>
  <c r="U28" i="23"/>
  <c r="V28" i="23"/>
  <c r="O29" i="23"/>
  <c r="P29" i="23"/>
  <c r="T29" i="23"/>
  <c r="U29" i="23"/>
  <c r="V29" i="23"/>
  <c r="O30" i="23"/>
  <c r="P30" i="23"/>
  <c r="T30" i="23"/>
  <c r="U30" i="23"/>
  <c r="V30" i="23"/>
  <c r="O31" i="23"/>
  <c r="P31" i="23"/>
  <c r="T31" i="23"/>
  <c r="U31" i="23"/>
  <c r="V31" i="23"/>
  <c r="O32" i="23"/>
  <c r="P32" i="23"/>
  <c r="T32" i="23"/>
  <c r="U32" i="23"/>
  <c r="V32" i="23"/>
  <c r="O33" i="23"/>
  <c r="P33" i="23"/>
  <c r="T33" i="23"/>
  <c r="U33" i="23"/>
  <c r="V33" i="23"/>
  <c r="O34" i="23"/>
  <c r="P34" i="23"/>
  <c r="T34" i="23"/>
  <c r="U34" i="23"/>
  <c r="V34" i="23"/>
  <c r="O35" i="23"/>
  <c r="P35" i="23"/>
  <c r="T35" i="23"/>
  <c r="U35" i="23"/>
  <c r="V35" i="23"/>
  <c r="O36" i="23"/>
  <c r="P36" i="23"/>
  <c r="T36" i="23"/>
  <c r="U36" i="23"/>
  <c r="V36" i="23"/>
  <c r="O37" i="23"/>
  <c r="P37" i="23"/>
  <c r="T37" i="23"/>
  <c r="U37" i="23"/>
  <c r="V37" i="23"/>
  <c r="O38" i="23"/>
  <c r="P38" i="23"/>
  <c r="T38" i="23"/>
  <c r="U38" i="23"/>
  <c r="V38" i="23"/>
  <c r="O39" i="23"/>
  <c r="P39" i="23"/>
  <c r="T39" i="23"/>
  <c r="U39" i="23"/>
  <c r="V39" i="23"/>
  <c r="O40" i="23"/>
  <c r="P40" i="23"/>
  <c r="T40" i="23"/>
  <c r="U40" i="23"/>
  <c r="V40" i="23"/>
  <c r="O41" i="23"/>
  <c r="P41" i="23"/>
  <c r="T41" i="23"/>
  <c r="U41" i="23"/>
  <c r="V41" i="23"/>
  <c r="O42" i="23"/>
  <c r="P42" i="23"/>
  <c r="T42" i="23"/>
  <c r="U42" i="23"/>
  <c r="V42" i="23"/>
  <c r="O43" i="23"/>
  <c r="P43" i="23"/>
  <c r="T43" i="23"/>
  <c r="U43" i="23"/>
  <c r="V43" i="23"/>
  <c r="O44" i="23"/>
  <c r="P44" i="23"/>
  <c r="T44" i="23"/>
  <c r="U44" i="23"/>
  <c r="V44" i="23"/>
  <c r="O45" i="23"/>
  <c r="P45" i="23"/>
  <c r="T45" i="23"/>
  <c r="U45" i="23"/>
  <c r="V45" i="23"/>
  <c r="O46" i="23"/>
  <c r="P46" i="23"/>
  <c r="T46" i="23"/>
  <c r="U46" i="23"/>
  <c r="V46" i="23"/>
  <c r="O47" i="23"/>
  <c r="P47" i="23"/>
  <c r="T47" i="23"/>
  <c r="U47" i="23"/>
  <c r="V47" i="23"/>
  <c r="O48" i="23"/>
  <c r="P48" i="23"/>
  <c r="T48" i="23"/>
  <c r="U48" i="23"/>
  <c r="V48" i="23"/>
  <c r="O49" i="23"/>
  <c r="P49" i="23"/>
  <c r="T49" i="23"/>
  <c r="U49" i="23"/>
  <c r="V49" i="23"/>
  <c r="O50" i="23"/>
  <c r="P50" i="23"/>
  <c r="T50" i="23"/>
  <c r="U50" i="23"/>
  <c r="V50" i="23"/>
  <c r="O51" i="23"/>
  <c r="P51" i="23"/>
  <c r="T51" i="23"/>
  <c r="U51" i="23"/>
  <c r="V51" i="23"/>
  <c r="O52" i="23"/>
  <c r="P52" i="23"/>
  <c r="T52" i="23"/>
  <c r="U52" i="23"/>
  <c r="V52" i="23"/>
  <c r="O53" i="23"/>
  <c r="P53" i="23"/>
  <c r="T53" i="23"/>
  <c r="U53" i="23"/>
  <c r="V53" i="23"/>
  <c r="O54" i="23"/>
  <c r="P54" i="23"/>
  <c r="T54" i="23"/>
  <c r="U54" i="23"/>
  <c r="V54" i="23"/>
  <c r="O55" i="23"/>
  <c r="P55" i="23"/>
  <c r="T55" i="23"/>
  <c r="U55" i="23"/>
  <c r="V55" i="23"/>
  <c r="O56" i="23"/>
  <c r="P56" i="23"/>
  <c r="T56" i="23"/>
  <c r="U56" i="23"/>
  <c r="V56" i="23"/>
  <c r="O57" i="23"/>
  <c r="P57" i="23"/>
  <c r="T57" i="23"/>
  <c r="U57" i="23"/>
  <c r="V57" i="23"/>
  <c r="O58" i="23"/>
  <c r="P58" i="23"/>
  <c r="T58" i="23"/>
  <c r="U58" i="23"/>
  <c r="V58" i="23"/>
  <c r="O59" i="23"/>
  <c r="P59" i="23"/>
  <c r="T59" i="23"/>
  <c r="U59" i="23"/>
  <c r="V59" i="23"/>
  <c r="O60" i="23"/>
  <c r="P60" i="23"/>
  <c r="T60" i="23"/>
  <c r="U60" i="23"/>
  <c r="V60" i="23"/>
  <c r="O61" i="23"/>
  <c r="P61" i="23"/>
  <c r="T61" i="23"/>
  <c r="U61" i="23"/>
  <c r="V61" i="23"/>
  <c r="O62" i="23"/>
  <c r="P62" i="23"/>
  <c r="T62" i="23"/>
  <c r="U62" i="23"/>
  <c r="V62" i="23"/>
  <c r="O63" i="23"/>
  <c r="P63" i="23"/>
  <c r="T63" i="23"/>
  <c r="U63" i="23"/>
  <c r="V63" i="23"/>
  <c r="O64" i="23"/>
  <c r="P64" i="23"/>
  <c r="T64" i="23"/>
  <c r="U64" i="23"/>
  <c r="V64" i="23"/>
  <c r="O65" i="23"/>
  <c r="P65" i="23"/>
  <c r="T65" i="23"/>
  <c r="U65" i="23"/>
  <c r="V65" i="23"/>
  <c r="O66" i="23"/>
  <c r="P66" i="23"/>
  <c r="T66" i="23"/>
  <c r="U66" i="23"/>
  <c r="V66" i="23"/>
  <c r="O67" i="23"/>
  <c r="P67" i="23"/>
  <c r="T67" i="23"/>
  <c r="U67" i="23"/>
  <c r="V67" i="23"/>
  <c r="O68" i="23"/>
  <c r="P68" i="23"/>
  <c r="T68" i="23"/>
  <c r="U68" i="23"/>
  <c r="V68" i="23"/>
  <c r="O69" i="23"/>
  <c r="P69" i="23"/>
  <c r="T69" i="23"/>
  <c r="U69" i="23"/>
  <c r="V69" i="23"/>
  <c r="O70" i="23"/>
  <c r="P70" i="23"/>
  <c r="T70" i="23"/>
  <c r="U70" i="23"/>
  <c r="V70" i="23"/>
  <c r="O71" i="23"/>
  <c r="P71" i="23"/>
  <c r="T71" i="23"/>
  <c r="U71" i="23"/>
  <c r="V71" i="23"/>
  <c r="O72" i="23"/>
  <c r="P72" i="23"/>
  <c r="T72" i="23"/>
  <c r="U72" i="23"/>
  <c r="V72" i="23"/>
  <c r="O73" i="23"/>
  <c r="P73" i="23"/>
  <c r="T73" i="23"/>
  <c r="U73" i="23"/>
  <c r="V73" i="23"/>
  <c r="O74" i="23"/>
  <c r="P74" i="23"/>
  <c r="T74" i="23"/>
  <c r="U74" i="23"/>
  <c r="V74" i="23"/>
  <c r="O75" i="23"/>
  <c r="P75" i="23"/>
  <c r="T75" i="23"/>
  <c r="U75" i="23"/>
  <c r="V75" i="23"/>
  <c r="O76" i="23"/>
  <c r="P76" i="23"/>
  <c r="T76" i="23"/>
  <c r="U76" i="23"/>
  <c r="V76" i="23"/>
  <c r="O77" i="23"/>
  <c r="P77" i="23"/>
  <c r="T77" i="23"/>
  <c r="U77" i="23"/>
  <c r="V77" i="23"/>
  <c r="O78" i="23"/>
  <c r="P78" i="23"/>
  <c r="T78" i="23"/>
  <c r="U78" i="23"/>
  <c r="V78" i="23"/>
  <c r="O79" i="23"/>
  <c r="P79" i="23"/>
  <c r="T79" i="23"/>
  <c r="U79" i="23"/>
  <c r="V79" i="23"/>
  <c r="O80" i="23"/>
  <c r="P80" i="23"/>
  <c r="T80" i="23"/>
  <c r="U80" i="23"/>
  <c r="V80" i="23"/>
  <c r="O81" i="23"/>
  <c r="P81" i="23"/>
  <c r="T81" i="23"/>
  <c r="U81" i="23"/>
  <c r="V81" i="23"/>
  <c r="O82" i="23"/>
  <c r="P82" i="23"/>
  <c r="T82" i="23"/>
  <c r="U82" i="23"/>
  <c r="V82" i="23"/>
  <c r="O83" i="23"/>
  <c r="P83" i="23"/>
  <c r="T83" i="23"/>
  <c r="U83" i="23"/>
  <c r="V83" i="23"/>
  <c r="O84" i="23"/>
  <c r="P84" i="23"/>
  <c r="T84" i="23"/>
  <c r="U84" i="23"/>
  <c r="V84" i="23"/>
  <c r="O85" i="23"/>
  <c r="P85" i="23"/>
  <c r="T85" i="23"/>
  <c r="U85" i="23"/>
  <c r="V85" i="23"/>
  <c r="O86" i="23"/>
  <c r="P86" i="23"/>
  <c r="T86" i="23"/>
  <c r="U86" i="23"/>
  <c r="V86" i="23"/>
  <c r="O87" i="23"/>
  <c r="P87" i="23"/>
  <c r="T87" i="23"/>
  <c r="U87" i="23"/>
  <c r="V87" i="23"/>
  <c r="O88" i="23"/>
  <c r="P88" i="23"/>
  <c r="T88" i="23"/>
  <c r="U88" i="23"/>
  <c r="V88" i="23"/>
  <c r="O89" i="23"/>
  <c r="P89" i="23"/>
  <c r="T89" i="23"/>
  <c r="U89" i="23"/>
  <c r="V89" i="23"/>
  <c r="O90" i="23"/>
  <c r="P90" i="23"/>
  <c r="T90" i="23"/>
  <c r="U90" i="23"/>
  <c r="V90" i="23"/>
  <c r="O91" i="23"/>
  <c r="P91" i="23"/>
  <c r="T91" i="23"/>
  <c r="U91" i="23"/>
  <c r="V91" i="23"/>
  <c r="O92" i="23"/>
  <c r="P92" i="23"/>
  <c r="T92" i="23"/>
  <c r="U92" i="23"/>
  <c r="V92" i="23"/>
  <c r="O93" i="23"/>
  <c r="P93" i="23"/>
  <c r="T93" i="23"/>
  <c r="U93" i="23"/>
  <c r="V93" i="23"/>
  <c r="O94" i="23"/>
  <c r="P94" i="23"/>
  <c r="T94" i="23"/>
  <c r="U94" i="23"/>
  <c r="V94" i="23"/>
  <c r="O95" i="23"/>
  <c r="P95" i="23"/>
  <c r="T95" i="23"/>
  <c r="U95" i="23"/>
  <c r="V95" i="23"/>
  <c r="O96" i="23"/>
  <c r="P96" i="23"/>
  <c r="T96" i="23"/>
  <c r="U96" i="23"/>
  <c r="V96" i="23"/>
  <c r="O97" i="23"/>
  <c r="P97" i="23"/>
  <c r="T97" i="23"/>
  <c r="U97" i="23"/>
  <c r="V97" i="23"/>
  <c r="O98" i="23"/>
  <c r="P98" i="23"/>
  <c r="T98" i="23"/>
  <c r="U98" i="23"/>
  <c r="V98" i="23"/>
  <c r="O99" i="23"/>
  <c r="P99" i="23"/>
  <c r="T99" i="23"/>
  <c r="U99" i="23"/>
  <c r="V99" i="23"/>
  <c r="O100" i="23"/>
  <c r="P100" i="23"/>
  <c r="T100" i="23"/>
  <c r="U100" i="23"/>
  <c r="V100" i="23"/>
  <c r="O101" i="23"/>
  <c r="P101" i="23"/>
  <c r="T101" i="23"/>
  <c r="U101" i="23"/>
  <c r="V101" i="23"/>
  <c r="O102" i="23"/>
  <c r="P102" i="23"/>
  <c r="T102" i="23"/>
  <c r="U102" i="23"/>
  <c r="V102" i="23"/>
  <c r="O103" i="23"/>
  <c r="P103" i="23"/>
  <c r="T103" i="23"/>
  <c r="U103" i="23"/>
  <c r="V103" i="23"/>
  <c r="O104" i="23"/>
  <c r="P104" i="23"/>
  <c r="T104" i="23"/>
  <c r="U104" i="23"/>
  <c r="V104" i="23"/>
  <c r="O105" i="23"/>
  <c r="P105" i="23"/>
  <c r="T105" i="23"/>
  <c r="U105" i="23"/>
  <c r="V105" i="23"/>
  <c r="O106" i="23"/>
  <c r="P106" i="23"/>
  <c r="T106" i="23"/>
  <c r="U106" i="23"/>
  <c r="V106" i="23"/>
  <c r="O107" i="23"/>
  <c r="P107" i="23"/>
  <c r="T107" i="23"/>
  <c r="U107" i="23"/>
  <c r="V107" i="23"/>
  <c r="O108" i="23"/>
  <c r="P108" i="23"/>
  <c r="T108" i="23"/>
  <c r="U108" i="23"/>
  <c r="V108" i="23"/>
  <c r="O109" i="23"/>
  <c r="P109" i="23"/>
  <c r="T109" i="23"/>
  <c r="U109" i="23"/>
  <c r="V109" i="23"/>
  <c r="O110" i="23"/>
  <c r="P110" i="23"/>
  <c r="T110" i="23"/>
  <c r="U110" i="23"/>
  <c r="V110" i="23"/>
  <c r="O111" i="23"/>
  <c r="P111" i="23"/>
  <c r="T111" i="23"/>
  <c r="U111" i="23"/>
  <c r="V111" i="23"/>
  <c r="O112" i="23"/>
  <c r="P112" i="23"/>
  <c r="T112" i="23"/>
  <c r="U112" i="23"/>
  <c r="V112" i="23"/>
  <c r="O113" i="23"/>
  <c r="P113" i="23"/>
  <c r="T113" i="23"/>
  <c r="U113" i="23"/>
  <c r="V113" i="23"/>
  <c r="O114" i="23"/>
  <c r="P114" i="23"/>
  <c r="T114" i="23"/>
  <c r="U114" i="23"/>
  <c r="V114" i="23"/>
  <c r="O115" i="23"/>
  <c r="P115" i="23"/>
  <c r="T115" i="23"/>
  <c r="U115" i="23"/>
  <c r="V115" i="23"/>
  <c r="O116" i="23"/>
  <c r="P116" i="23"/>
  <c r="O117" i="23"/>
  <c r="P117" i="23"/>
  <c r="T117" i="23"/>
  <c r="U117" i="23"/>
  <c r="V117" i="23"/>
  <c r="O118" i="23"/>
  <c r="P118" i="23"/>
  <c r="T118" i="23"/>
  <c r="U118" i="23"/>
  <c r="V118" i="23"/>
  <c r="O119" i="23"/>
  <c r="P119" i="23"/>
  <c r="T119" i="23"/>
  <c r="U119" i="23"/>
  <c r="V119" i="23"/>
  <c r="O120" i="23"/>
  <c r="P120" i="23"/>
  <c r="T120" i="23"/>
  <c r="U120" i="23"/>
  <c r="V120" i="23"/>
  <c r="O121" i="23"/>
  <c r="P121" i="23"/>
  <c r="T121" i="23"/>
  <c r="U121" i="23"/>
  <c r="V121" i="23"/>
  <c r="O122" i="23"/>
  <c r="P122" i="23"/>
  <c r="T122" i="23"/>
  <c r="U122" i="23"/>
  <c r="V122" i="23"/>
  <c r="O123" i="23"/>
  <c r="P123" i="23"/>
  <c r="T123" i="23"/>
  <c r="U123" i="23"/>
  <c r="V123" i="23"/>
  <c r="O124" i="23"/>
  <c r="P124" i="23"/>
  <c r="T124" i="23"/>
  <c r="U124" i="23"/>
  <c r="V124" i="23"/>
  <c r="O125" i="23"/>
  <c r="P125" i="23"/>
  <c r="T125" i="23"/>
  <c r="U125" i="23"/>
  <c r="V125" i="23"/>
  <c r="O126" i="23"/>
  <c r="P126" i="23"/>
  <c r="T126" i="23"/>
  <c r="U126" i="23"/>
  <c r="V126" i="23"/>
  <c r="O127" i="23"/>
  <c r="P127" i="23"/>
  <c r="T127" i="23"/>
  <c r="U127" i="23"/>
  <c r="V127" i="23"/>
  <c r="O128" i="23"/>
  <c r="P128" i="23"/>
  <c r="T128" i="23"/>
  <c r="U128" i="23"/>
  <c r="V128" i="23"/>
  <c r="O129" i="23"/>
  <c r="P129" i="23"/>
  <c r="T129" i="23"/>
  <c r="U129" i="23"/>
  <c r="V129" i="23"/>
  <c r="O130" i="23"/>
  <c r="P130" i="23"/>
  <c r="T130" i="23"/>
  <c r="U130" i="23"/>
  <c r="V130" i="23"/>
  <c r="O131" i="23"/>
  <c r="P131" i="23"/>
  <c r="T131" i="23"/>
  <c r="U131" i="23"/>
  <c r="V131" i="23"/>
  <c r="O132" i="23"/>
  <c r="P132" i="23"/>
  <c r="T132" i="23"/>
  <c r="U132" i="23"/>
  <c r="V132" i="23"/>
  <c r="O133" i="23"/>
  <c r="P133" i="23"/>
  <c r="T133" i="23"/>
  <c r="U133" i="23"/>
  <c r="V133" i="23"/>
  <c r="O134" i="23"/>
  <c r="P134" i="23"/>
  <c r="T134" i="23"/>
  <c r="U134" i="23"/>
  <c r="V134" i="23"/>
  <c r="O135" i="23"/>
  <c r="P135" i="23"/>
  <c r="T135" i="23"/>
  <c r="U135" i="23"/>
  <c r="V135" i="23"/>
  <c r="O136" i="23"/>
  <c r="P136" i="23"/>
  <c r="T136" i="23"/>
  <c r="U136" i="23"/>
  <c r="V136" i="23"/>
  <c r="O137" i="23"/>
  <c r="P137" i="23"/>
  <c r="T137" i="23"/>
  <c r="U137" i="23"/>
  <c r="V137" i="23"/>
  <c r="O138" i="23"/>
  <c r="P138" i="23"/>
  <c r="T138" i="23"/>
  <c r="U138" i="23"/>
  <c r="V138" i="23"/>
  <c r="O139" i="23"/>
  <c r="P139" i="23"/>
  <c r="T139" i="23"/>
  <c r="U139" i="23"/>
  <c r="V139" i="23"/>
  <c r="E140" i="23"/>
  <c r="H140" i="23"/>
  <c r="K140" i="23"/>
  <c r="M140" i="23"/>
  <c r="N140" i="23"/>
  <c r="Q140" i="23"/>
  <c r="R140" i="23"/>
  <c r="S140" i="23"/>
  <c r="N141" i="23"/>
  <c r="C3" i="17"/>
  <c r="C8" i="17"/>
  <c r="E8" i="17"/>
  <c r="F8" i="17"/>
  <c r="H8" i="17"/>
  <c r="I8" i="17"/>
  <c r="K8" i="17"/>
  <c r="L8" i="17"/>
  <c r="N8" i="17"/>
  <c r="S8" i="17"/>
  <c r="O9" i="17"/>
  <c r="O10" i="17"/>
  <c r="P10" i="17"/>
  <c r="T10" i="17"/>
  <c r="U10" i="17"/>
  <c r="V10" i="17"/>
  <c r="O11" i="17"/>
  <c r="P11" i="17"/>
  <c r="T11" i="17"/>
  <c r="U11" i="17"/>
  <c r="V11" i="17"/>
  <c r="O12" i="17"/>
  <c r="P12" i="17"/>
  <c r="T12" i="17"/>
  <c r="U12" i="17"/>
  <c r="V12" i="17"/>
  <c r="O13" i="17"/>
  <c r="P13" i="17"/>
  <c r="T13" i="17"/>
  <c r="U13" i="17"/>
  <c r="V13" i="17"/>
  <c r="O14" i="17"/>
  <c r="P14" i="17"/>
  <c r="T14" i="17"/>
  <c r="U14" i="17"/>
  <c r="V14" i="17"/>
  <c r="O15" i="17"/>
  <c r="P15" i="17"/>
  <c r="T15" i="17"/>
  <c r="U15" i="17"/>
  <c r="V15" i="17"/>
  <c r="O16" i="17"/>
  <c r="P16" i="17"/>
  <c r="T16" i="17"/>
  <c r="U16" i="17"/>
  <c r="V16" i="17"/>
  <c r="O17" i="17"/>
  <c r="P17" i="17"/>
  <c r="T17" i="17"/>
  <c r="U17" i="17"/>
  <c r="V17" i="17"/>
  <c r="O18" i="17"/>
  <c r="P18" i="17"/>
  <c r="T18" i="17"/>
  <c r="U18" i="17"/>
  <c r="V18" i="17"/>
  <c r="O19" i="17"/>
  <c r="P19" i="17"/>
  <c r="T19" i="17"/>
  <c r="U19" i="17"/>
  <c r="V19" i="17"/>
  <c r="O20" i="17"/>
  <c r="P20" i="17"/>
  <c r="T20" i="17"/>
  <c r="U20" i="17"/>
  <c r="V20" i="17"/>
  <c r="O21" i="17"/>
  <c r="P21" i="17"/>
  <c r="T21" i="17"/>
  <c r="U21" i="17"/>
  <c r="V21" i="17"/>
  <c r="O22" i="17"/>
  <c r="P22" i="17"/>
  <c r="T22" i="17"/>
  <c r="U22" i="17"/>
  <c r="V22" i="17"/>
  <c r="O23" i="17"/>
  <c r="P23" i="17"/>
  <c r="T23" i="17"/>
  <c r="U23" i="17"/>
  <c r="V23" i="17"/>
  <c r="O24" i="17"/>
  <c r="P24" i="17"/>
  <c r="T24" i="17"/>
  <c r="U24" i="17"/>
  <c r="V24" i="17"/>
  <c r="O25" i="17"/>
  <c r="P25" i="17"/>
  <c r="T25" i="17"/>
  <c r="U25" i="17"/>
  <c r="V25" i="17"/>
  <c r="O26" i="17"/>
  <c r="P26" i="17"/>
  <c r="T26" i="17"/>
  <c r="U26" i="17"/>
  <c r="V26" i="17"/>
  <c r="O27" i="17"/>
  <c r="P27" i="17"/>
  <c r="T27" i="17"/>
  <c r="U27" i="17"/>
  <c r="V27" i="17"/>
  <c r="O28" i="17"/>
  <c r="P28" i="17"/>
  <c r="T28" i="17"/>
  <c r="U28" i="17"/>
  <c r="V28" i="17"/>
  <c r="O29" i="17"/>
  <c r="P29" i="17"/>
  <c r="T29" i="17"/>
  <c r="U29" i="17"/>
  <c r="V29" i="17"/>
  <c r="O30" i="17"/>
  <c r="P30" i="17"/>
  <c r="T30" i="17"/>
  <c r="U30" i="17"/>
  <c r="V30" i="17"/>
  <c r="O31" i="17"/>
  <c r="P31" i="17"/>
  <c r="T31" i="17"/>
  <c r="U31" i="17"/>
  <c r="V31" i="17"/>
  <c r="O32" i="17"/>
  <c r="P32" i="17"/>
  <c r="T32" i="17"/>
  <c r="U32" i="17"/>
  <c r="V32" i="17"/>
  <c r="O33" i="17"/>
  <c r="P33" i="17"/>
  <c r="T33" i="17"/>
  <c r="U33" i="17"/>
  <c r="V33" i="17"/>
  <c r="O34" i="17"/>
  <c r="P34" i="17"/>
  <c r="T34" i="17"/>
  <c r="U34" i="17"/>
  <c r="V34" i="17"/>
  <c r="O35" i="17"/>
  <c r="P35" i="17"/>
  <c r="T35" i="17"/>
  <c r="U35" i="17"/>
  <c r="V35" i="17"/>
  <c r="O36" i="17"/>
  <c r="P36" i="17"/>
  <c r="T36" i="17"/>
  <c r="U36" i="17"/>
  <c r="V36" i="17"/>
  <c r="O37" i="17"/>
  <c r="P37" i="17"/>
  <c r="T37" i="17"/>
  <c r="U37" i="17"/>
  <c r="V37" i="17"/>
  <c r="O38" i="17"/>
  <c r="P38" i="17"/>
  <c r="T38" i="17"/>
  <c r="U38" i="17"/>
  <c r="V38" i="17"/>
  <c r="O39" i="17"/>
  <c r="P39" i="17"/>
  <c r="T39" i="17"/>
  <c r="U39" i="17"/>
  <c r="V39" i="17"/>
  <c r="O40" i="17"/>
  <c r="P40" i="17"/>
  <c r="T40" i="17"/>
  <c r="U40" i="17"/>
  <c r="V40" i="17"/>
  <c r="O41" i="17"/>
  <c r="P41" i="17"/>
  <c r="T41" i="17"/>
  <c r="U41" i="17"/>
  <c r="V41" i="17"/>
  <c r="O42" i="17"/>
  <c r="P42" i="17"/>
  <c r="T42" i="17"/>
  <c r="U42" i="17"/>
  <c r="V42" i="17"/>
  <c r="O43" i="17"/>
  <c r="P43" i="17"/>
  <c r="T43" i="17"/>
  <c r="U43" i="17"/>
  <c r="V43" i="17"/>
  <c r="O44" i="17"/>
  <c r="P44" i="17"/>
  <c r="T44" i="17"/>
  <c r="U44" i="17"/>
  <c r="V44" i="17"/>
  <c r="O45" i="17"/>
  <c r="P45" i="17"/>
  <c r="T45" i="17"/>
  <c r="U45" i="17"/>
  <c r="V45" i="17"/>
  <c r="O46" i="17"/>
  <c r="P46" i="17"/>
  <c r="T46" i="17"/>
  <c r="U46" i="17"/>
  <c r="V46" i="17"/>
  <c r="O47" i="17"/>
  <c r="P47" i="17"/>
  <c r="T47" i="17"/>
  <c r="U47" i="17"/>
  <c r="V47" i="17"/>
  <c r="O48" i="17"/>
  <c r="P48" i="17"/>
  <c r="T48" i="17"/>
  <c r="U48" i="17"/>
  <c r="V48" i="17"/>
  <c r="O49" i="17"/>
  <c r="P49" i="17"/>
  <c r="T49" i="17"/>
  <c r="U49" i="17"/>
  <c r="V49" i="17"/>
  <c r="O50" i="17"/>
  <c r="P50" i="17"/>
  <c r="T50" i="17"/>
  <c r="U50" i="17"/>
  <c r="V50" i="17"/>
  <c r="O51" i="17"/>
  <c r="P51" i="17"/>
  <c r="T51" i="17"/>
  <c r="U51" i="17"/>
  <c r="V51" i="17"/>
  <c r="O52" i="17"/>
  <c r="P52" i="17"/>
  <c r="T52" i="17"/>
  <c r="U52" i="17"/>
  <c r="V52" i="17"/>
  <c r="O53" i="17"/>
  <c r="P53" i="17"/>
  <c r="T53" i="17"/>
  <c r="U53" i="17"/>
  <c r="V53" i="17"/>
  <c r="O54" i="17"/>
  <c r="P54" i="17"/>
  <c r="T54" i="17"/>
  <c r="U54" i="17"/>
  <c r="V54" i="17"/>
  <c r="O55" i="17"/>
  <c r="P55" i="17"/>
  <c r="T55" i="17"/>
  <c r="U55" i="17"/>
  <c r="V55" i="17"/>
  <c r="O56" i="17"/>
  <c r="P56" i="17"/>
  <c r="T56" i="17"/>
  <c r="U56" i="17"/>
  <c r="V56" i="17"/>
  <c r="O57" i="17"/>
  <c r="P57" i="17"/>
  <c r="T57" i="17"/>
  <c r="U57" i="17"/>
  <c r="V57" i="17"/>
  <c r="O58" i="17"/>
  <c r="P58" i="17"/>
  <c r="T58" i="17"/>
  <c r="U58" i="17"/>
  <c r="V58" i="17"/>
  <c r="O59" i="17"/>
  <c r="P59" i="17"/>
  <c r="T59" i="17"/>
  <c r="U59" i="17"/>
  <c r="V59" i="17"/>
  <c r="O60" i="17"/>
  <c r="P60" i="17"/>
  <c r="T60" i="17"/>
  <c r="U60" i="17"/>
  <c r="V60" i="17"/>
  <c r="O61" i="17"/>
  <c r="P61" i="17"/>
  <c r="T61" i="17"/>
  <c r="U61" i="17"/>
  <c r="V61" i="17"/>
  <c r="O62" i="17"/>
  <c r="P62" i="17"/>
  <c r="T62" i="17"/>
  <c r="U62" i="17"/>
  <c r="V62" i="17"/>
  <c r="O63" i="17"/>
  <c r="P63" i="17"/>
  <c r="T63" i="17"/>
  <c r="U63" i="17"/>
  <c r="V63" i="17"/>
  <c r="O64" i="17"/>
  <c r="P64" i="17"/>
  <c r="T64" i="17"/>
  <c r="U64" i="17"/>
  <c r="V64" i="17"/>
  <c r="O65" i="17"/>
  <c r="P65" i="17"/>
  <c r="T65" i="17"/>
  <c r="U65" i="17"/>
  <c r="V65" i="17"/>
  <c r="O66" i="17"/>
  <c r="P66" i="17"/>
  <c r="T66" i="17"/>
  <c r="U66" i="17"/>
  <c r="V66" i="17"/>
  <c r="O67" i="17"/>
  <c r="P67" i="17"/>
  <c r="T67" i="17"/>
  <c r="U67" i="17"/>
  <c r="V67" i="17"/>
  <c r="O68" i="17"/>
  <c r="P68" i="17"/>
  <c r="T68" i="17"/>
  <c r="U68" i="17"/>
  <c r="V68" i="17"/>
  <c r="O69" i="17"/>
  <c r="P69" i="17"/>
  <c r="T69" i="17"/>
  <c r="U69" i="17"/>
  <c r="V69" i="17"/>
  <c r="O70" i="17"/>
  <c r="P70" i="17"/>
  <c r="T70" i="17"/>
  <c r="U70" i="17"/>
  <c r="V70" i="17"/>
  <c r="O71" i="17"/>
  <c r="P71" i="17"/>
  <c r="T71" i="17"/>
  <c r="U71" i="17"/>
  <c r="V71" i="17"/>
  <c r="O72" i="17"/>
  <c r="P72" i="17"/>
  <c r="T72" i="17"/>
  <c r="U72" i="17"/>
  <c r="V72" i="17"/>
  <c r="O73" i="17"/>
  <c r="P73" i="17"/>
  <c r="T73" i="17"/>
  <c r="U73" i="17"/>
  <c r="V73" i="17"/>
  <c r="O74" i="17"/>
  <c r="P74" i="17"/>
  <c r="T74" i="17"/>
  <c r="U74" i="17"/>
  <c r="V74" i="17"/>
  <c r="O75" i="17"/>
  <c r="P75" i="17"/>
  <c r="T75" i="17"/>
  <c r="U75" i="17"/>
  <c r="V75" i="17"/>
  <c r="O76" i="17"/>
  <c r="P76" i="17"/>
  <c r="T76" i="17"/>
  <c r="U76" i="17"/>
  <c r="V76" i="17"/>
  <c r="O77" i="17"/>
  <c r="P77" i="17"/>
  <c r="T77" i="17"/>
  <c r="U77" i="17"/>
  <c r="V77" i="17"/>
  <c r="O78" i="17"/>
  <c r="P78" i="17"/>
  <c r="T78" i="17"/>
  <c r="U78" i="17"/>
  <c r="V78" i="17"/>
  <c r="O79" i="17"/>
  <c r="P79" i="17"/>
  <c r="T79" i="17"/>
  <c r="U79" i="17"/>
  <c r="V79" i="17"/>
  <c r="O80" i="17"/>
  <c r="P80" i="17"/>
  <c r="T80" i="17"/>
  <c r="U80" i="17"/>
  <c r="V80" i="17"/>
  <c r="O81" i="17"/>
  <c r="P81" i="17"/>
  <c r="T81" i="17"/>
  <c r="U81" i="17"/>
  <c r="V81" i="17"/>
  <c r="O82" i="17"/>
  <c r="P82" i="17"/>
  <c r="T82" i="17"/>
  <c r="U82" i="17"/>
  <c r="V82" i="17"/>
  <c r="O83" i="17"/>
  <c r="P83" i="17"/>
  <c r="T83" i="17"/>
  <c r="U83" i="17"/>
  <c r="V83" i="17"/>
  <c r="O84" i="17"/>
  <c r="P84" i="17"/>
  <c r="T84" i="17"/>
  <c r="U84" i="17"/>
  <c r="V84" i="17"/>
  <c r="O85" i="17"/>
  <c r="P85" i="17"/>
  <c r="T85" i="17"/>
  <c r="U85" i="17"/>
  <c r="V85" i="17"/>
  <c r="O86" i="17"/>
  <c r="P86" i="17"/>
  <c r="T86" i="17"/>
  <c r="U86" i="17"/>
  <c r="V86" i="17"/>
  <c r="O87" i="17"/>
  <c r="P87" i="17"/>
  <c r="T87" i="17"/>
  <c r="U87" i="17"/>
  <c r="V87" i="17"/>
  <c r="O88" i="17"/>
  <c r="P88" i="17"/>
  <c r="T88" i="17"/>
  <c r="U88" i="17"/>
  <c r="V88" i="17"/>
  <c r="O89" i="17"/>
  <c r="P89" i="17"/>
  <c r="T89" i="17"/>
  <c r="U89" i="17"/>
  <c r="V89" i="17"/>
  <c r="O90" i="17"/>
  <c r="P90" i="17"/>
  <c r="T90" i="17"/>
  <c r="U90" i="17"/>
  <c r="V90" i="17"/>
  <c r="O91" i="17"/>
  <c r="P91" i="17"/>
  <c r="T91" i="17"/>
  <c r="U91" i="17"/>
  <c r="V91" i="17"/>
  <c r="O92" i="17"/>
  <c r="P92" i="17"/>
  <c r="T92" i="17"/>
  <c r="U92" i="17"/>
  <c r="V92" i="17"/>
  <c r="O93" i="17"/>
  <c r="P93" i="17"/>
  <c r="T93" i="17"/>
  <c r="U93" i="17"/>
  <c r="V93" i="17"/>
  <c r="O94" i="17"/>
  <c r="P94" i="17"/>
  <c r="T94" i="17"/>
  <c r="U94" i="17"/>
  <c r="V94" i="17"/>
  <c r="O95" i="17"/>
  <c r="P95" i="17"/>
  <c r="T95" i="17"/>
  <c r="U95" i="17"/>
  <c r="V95" i="17"/>
  <c r="O96" i="17"/>
  <c r="P96" i="17"/>
  <c r="T96" i="17"/>
  <c r="U96" i="17"/>
  <c r="V96" i="17"/>
  <c r="O97" i="17"/>
  <c r="P97" i="17"/>
  <c r="T97" i="17"/>
  <c r="U97" i="17"/>
  <c r="V97" i="17"/>
  <c r="O98" i="17"/>
  <c r="P98" i="17"/>
  <c r="T98" i="17"/>
  <c r="U98" i="17"/>
  <c r="V98" i="17"/>
  <c r="O99" i="17"/>
  <c r="P99" i="17"/>
  <c r="T99" i="17"/>
  <c r="U99" i="17"/>
  <c r="V99" i="17"/>
  <c r="O100" i="17"/>
  <c r="P100" i="17"/>
  <c r="T100" i="17"/>
  <c r="U100" i="17"/>
  <c r="V100" i="17"/>
  <c r="O101" i="17"/>
  <c r="P101" i="17"/>
  <c r="T101" i="17"/>
  <c r="U101" i="17"/>
  <c r="V101" i="17"/>
  <c r="O102" i="17"/>
  <c r="P102" i="17"/>
  <c r="T102" i="17"/>
  <c r="U102" i="17"/>
  <c r="V102" i="17"/>
  <c r="O103" i="17"/>
  <c r="P103" i="17"/>
  <c r="T103" i="17"/>
  <c r="U103" i="17"/>
  <c r="V103" i="17"/>
  <c r="O104" i="17"/>
  <c r="P104" i="17"/>
  <c r="T104" i="17"/>
  <c r="U104" i="17"/>
  <c r="V104" i="17"/>
  <c r="O105" i="17"/>
  <c r="P105" i="17"/>
  <c r="T105" i="17"/>
  <c r="U105" i="17"/>
  <c r="V105" i="17"/>
  <c r="O106" i="17"/>
  <c r="P106" i="17"/>
  <c r="T106" i="17"/>
  <c r="U106" i="17"/>
  <c r="V106" i="17"/>
  <c r="O107" i="17"/>
  <c r="P107" i="17"/>
  <c r="T107" i="17"/>
  <c r="U107" i="17"/>
  <c r="V107" i="17"/>
  <c r="O108" i="17"/>
  <c r="P108" i="17"/>
  <c r="T108" i="17"/>
  <c r="U108" i="17"/>
  <c r="V108" i="17"/>
  <c r="O109" i="17"/>
  <c r="P109" i="17"/>
  <c r="T109" i="17"/>
  <c r="U109" i="17"/>
  <c r="V109" i="17"/>
  <c r="O110" i="17"/>
  <c r="P110" i="17"/>
  <c r="T110" i="17"/>
  <c r="U110" i="17"/>
  <c r="V110" i="17"/>
  <c r="O111" i="17"/>
  <c r="P111" i="17"/>
  <c r="T111" i="17"/>
  <c r="U111" i="17"/>
  <c r="V111" i="17"/>
  <c r="O112" i="17"/>
  <c r="P112" i="17"/>
  <c r="T112" i="17"/>
  <c r="U112" i="17"/>
  <c r="V112" i="17"/>
  <c r="O113" i="17"/>
  <c r="P113" i="17"/>
  <c r="T113" i="17"/>
  <c r="U113" i="17"/>
  <c r="V113" i="17"/>
  <c r="O114" i="17"/>
  <c r="P114" i="17"/>
  <c r="T114" i="17"/>
  <c r="U114" i="17"/>
  <c r="V114" i="17"/>
  <c r="O115" i="17"/>
  <c r="P115" i="17"/>
  <c r="T115" i="17"/>
  <c r="U115" i="17"/>
  <c r="V115" i="17"/>
  <c r="O116" i="17"/>
  <c r="P116" i="17"/>
  <c r="T116" i="17"/>
  <c r="U116" i="17"/>
  <c r="V116" i="17"/>
  <c r="O117" i="17"/>
  <c r="P117" i="17"/>
  <c r="T117" i="17"/>
  <c r="U117" i="17"/>
  <c r="V117" i="17"/>
  <c r="O118" i="17"/>
  <c r="P118" i="17"/>
  <c r="T118" i="17"/>
  <c r="U118" i="17"/>
  <c r="V118" i="17"/>
  <c r="O119" i="17"/>
  <c r="P119" i="17"/>
  <c r="T119" i="17"/>
  <c r="U119" i="17"/>
  <c r="V119" i="17"/>
  <c r="O120" i="17"/>
  <c r="P120" i="17"/>
  <c r="T120" i="17"/>
  <c r="U120" i="17"/>
  <c r="V120" i="17"/>
  <c r="O121" i="17"/>
  <c r="P121" i="17"/>
  <c r="T121" i="17"/>
  <c r="U121" i="17"/>
  <c r="V121" i="17"/>
  <c r="O122" i="17"/>
  <c r="P122" i="17"/>
  <c r="T122" i="17"/>
  <c r="U122" i="17"/>
  <c r="V122" i="17"/>
  <c r="O123" i="17"/>
  <c r="P123" i="17"/>
  <c r="T123" i="17"/>
  <c r="U123" i="17"/>
  <c r="V123" i="17"/>
  <c r="O124" i="17"/>
  <c r="P124" i="17"/>
  <c r="T124" i="17"/>
  <c r="U124" i="17"/>
  <c r="V124" i="17"/>
  <c r="O125" i="17"/>
  <c r="P125" i="17"/>
  <c r="T125" i="17"/>
  <c r="U125" i="17"/>
  <c r="V125" i="17"/>
  <c r="O126" i="17"/>
  <c r="P126" i="17"/>
  <c r="T126" i="17"/>
  <c r="U126" i="17"/>
  <c r="V126" i="17"/>
  <c r="O127" i="17"/>
  <c r="P127" i="17"/>
  <c r="T127" i="17"/>
  <c r="U127" i="17"/>
  <c r="V127" i="17"/>
  <c r="O128" i="17"/>
  <c r="P128" i="17"/>
  <c r="T128" i="17"/>
  <c r="U128" i="17"/>
  <c r="V128" i="17"/>
  <c r="O129" i="17"/>
  <c r="P129" i="17"/>
  <c r="T129" i="17"/>
  <c r="U129" i="17"/>
  <c r="V129" i="17"/>
  <c r="O130" i="17"/>
  <c r="P130" i="17"/>
  <c r="T130" i="17"/>
  <c r="U130" i="17"/>
  <c r="V130" i="17"/>
  <c r="O131" i="17"/>
  <c r="P131" i="17"/>
  <c r="T131" i="17"/>
  <c r="U131" i="17"/>
  <c r="V131" i="17"/>
  <c r="O132" i="17"/>
  <c r="P132" i="17"/>
  <c r="T132" i="17"/>
  <c r="U132" i="17"/>
  <c r="V132" i="17"/>
  <c r="O133" i="17"/>
  <c r="P133" i="17"/>
  <c r="T133" i="17"/>
  <c r="U133" i="17"/>
  <c r="V133" i="17"/>
  <c r="O134" i="17"/>
  <c r="P134" i="17"/>
  <c r="T134" i="17"/>
  <c r="U134" i="17"/>
  <c r="V134" i="17"/>
  <c r="O135" i="17"/>
  <c r="P135" i="17"/>
  <c r="T135" i="17"/>
  <c r="U135" i="17"/>
  <c r="V135" i="17"/>
  <c r="O136" i="17"/>
  <c r="P136" i="17"/>
  <c r="T136" i="17"/>
  <c r="U136" i="17"/>
  <c r="V136" i="17"/>
  <c r="O137" i="17"/>
  <c r="P137" i="17"/>
  <c r="T137" i="17"/>
  <c r="U137" i="17"/>
  <c r="V137" i="17"/>
  <c r="O138" i="17"/>
  <c r="P138" i="17"/>
  <c r="T138" i="17"/>
  <c r="U138" i="17"/>
  <c r="V138" i="17"/>
  <c r="O139" i="17"/>
  <c r="P139" i="17"/>
  <c r="T139" i="17"/>
  <c r="U139" i="17"/>
  <c r="V139" i="17"/>
  <c r="O140" i="17"/>
  <c r="P140" i="17"/>
  <c r="T140" i="17"/>
  <c r="U140" i="17"/>
  <c r="V140" i="17"/>
  <c r="O141" i="17"/>
  <c r="P141" i="17"/>
  <c r="T141" i="17"/>
  <c r="U141" i="17"/>
  <c r="V141" i="17"/>
  <c r="O142" i="17"/>
  <c r="P142" i="17"/>
  <c r="T142" i="17"/>
  <c r="U142" i="17"/>
  <c r="V142" i="17"/>
  <c r="O143" i="17"/>
  <c r="P143" i="17"/>
  <c r="T143" i="17"/>
  <c r="U143" i="17"/>
  <c r="V143" i="17"/>
  <c r="O144" i="17"/>
  <c r="P144" i="17"/>
  <c r="T144" i="17"/>
  <c r="U144" i="17"/>
  <c r="V144" i="17"/>
  <c r="E145" i="17"/>
  <c r="H145" i="17"/>
  <c r="K145" i="17"/>
  <c r="M145" i="17"/>
  <c r="N145" i="17"/>
  <c r="Q145" i="17"/>
  <c r="R145" i="17"/>
  <c r="S145" i="17"/>
  <c r="N146" i="17"/>
  <c r="C3" i="18"/>
  <c r="C8" i="18"/>
  <c r="E8" i="18"/>
  <c r="F8" i="18"/>
  <c r="H8" i="18"/>
  <c r="I8" i="18"/>
  <c r="K8" i="18"/>
  <c r="L8" i="18"/>
  <c r="N8" i="18"/>
  <c r="S8" i="18"/>
  <c r="O9" i="18"/>
  <c r="O10" i="18"/>
  <c r="P10" i="18"/>
  <c r="T10" i="18"/>
  <c r="U10" i="18"/>
  <c r="V10" i="18"/>
  <c r="O11" i="18"/>
  <c r="P11" i="18"/>
  <c r="T11" i="18"/>
  <c r="U11" i="18"/>
  <c r="V11" i="18"/>
  <c r="O12" i="18"/>
  <c r="P12" i="18"/>
  <c r="T12" i="18"/>
  <c r="U12" i="18"/>
  <c r="V12" i="18"/>
  <c r="O13" i="18"/>
  <c r="P13" i="18"/>
  <c r="T13" i="18"/>
  <c r="U13" i="18"/>
  <c r="V13" i="18"/>
  <c r="O14" i="18"/>
  <c r="P14" i="18"/>
  <c r="T14" i="18"/>
  <c r="U14" i="18"/>
  <c r="V14" i="18"/>
  <c r="O15" i="18"/>
  <c r="P15" i="18"/>
  <c r="T15" i="18"/>
  <c r="U15" i="18"/>
  <c r="V15" i="18"/>
  <c r="O16" i="18"/>
  <c r="P16" i="18"/>
  <c r="T16" i="18"/>
  <c r="U16" i="18"/>
  <c r="V16" i="18"/>
  <c r="O17" i="18"/>
  <c r="P17" i="18"/>
  <c r="T17" i="18"/>
  <c r="U17" i="18"/>
  <c r="V17" i="18"/>
  <c r="O18" i="18"/>
  <c r="P18" i="18"/>
  <c r="T18" i="18"/>
  <c r="U18" i="18"/>
  <c r="V18" i="18"/>
  <c r="O19" i="18"/>
  <c r="P19" i="18"/>
  <c r="T19" i="18"/>
  <c r="U19" i="18"/>
  <c r="V19" i="18"/>
  <c r="O20" i="18"/>
  <c r="P20" i="18"/>
  <c r="T20" i="18"/>
  <c r="U20" i="18"/>
  <c r="V20" i="18"/>
  <c r="O21" i="18"/>
  <c r="P21" i="18"/>
  <c r="T21" i="18"/>
  <c r="U21" i="18"/>
  <c r="V21" i="18"/>
  <c r="O22" i="18"/>
  <c r="P22" i="18"/>
  <c r="T22" i="18"/>
  <c r="U22" i="18"/>
  <c r="V22" i="18"/>
  <c r="O23" i="18"/>
  <c r="P23" i="18"/>
  <c r="T23" i="18"/>
  <c r="U23" i="18"/>
  <c r="V23" i="18"/>
  <c r="O24" i="18"/>
  <c r="P24" i="18"/>
  <c r="T24" i="18"/>
  <c r="U24" i="18"/>
  <c r="V24" i="18"/>
  <c r="O25" i="18"/>
  <c r="P25" i="18"/>
  <c r="T25" i="18"/>
  <c r="U25" i="18"/>
  <c r="V25" i="18"/>
  <c r="O26" i="18"/>
  <c r="P26" i="18"/>
  <c r="T26" i="18"/>
  <c r="U26" i="18"/>
  <c r="V26" i="18"/>
  <c r="O27" i="18"/>
  <c r="P27" i="18"/>
  <c r="T27" i="18"/>
  <c r="U27" i="18"/>
  <c r="V27" i="18"/>
  <c r="O28" i="18"/>
  <c r="P28" i="18"/>
  <c r="T28" i="18"/>
  <c r="U28" i="18"/>
  <c r="V28" i="18"/>
  <c r="O29" i="18"/>
  <c r="P29" i="18"/>
  <c r="T29" i="18"/>
  <c r="U29" i="18"/>
  <c r="V29" i="18"/>
  <c r="O30" i="18"/>
  <c r="P30" i="18"/>
  <c r="T30" i="18"/>
  <c r="U30" i="18"/>
  <c r="V30" i="18"/>
  <c r="O31" i="18"/>
  <c r="P31" i="18"/>
  <c r="T31" i="18"/>
  <c r="U31" i="18"/>
  <c r="V31" i="18"/>
  <c r="O32" i="18"/>
  <c r="P32" i="18"/>
  <c r="T32" i="18"/>
  <c r="U32" i="18"/>
  <c r="V32" i="18"/>
  <c r="O33" i="18"/>
  <c r="P33" i="18"/>
  <c r="T33" i="18"/>
  <c r="U33" i="18"/>
  <c r="V33" i="18"/>
  <c r="O34" i="18"/>
  <c r="P34" i="18"/>
  <c r="T34" i="18"/>
  <c r="U34" i="18"/>
  <c r="V34" i="18"/>
  <c r="O35" i="18"/>
  <c r="P35" i="18"/>
  <c r="T35" i="18"/>
  <c r="U35" i="18"/>
  <c r="V35" i="18"/>
  <c r="O36" i="18"/>
  <c r="P36" i="18"/>
  <c r="T36" i="18"/>
  <c r="U36" i="18"/>
  <c r="V36" i="18"/>
  <c r="O37" i="18"/>
  <c r="P37" i="18"/>
  <c r="T37" i="18"/>
  <c r="U37" i="18"/>
  <c r="V37" i="18"/>
  <c r="O38" i="18"/>
  <c r="P38" i="18"/>
  <c r="T38" i="18"/>
  <c r="U38" i="18"/>
  <c r="V38" i="18"/>
  <c r="O39" i="18"/>
  <c r="P39" i="18"/>
  <c r="T39" i="18"/>
  <c r="U39" i="18"/>
  <c r="V39" i="18"/>
  <c r="O40" i="18"/>
  <c r="P40" i="18"/>
  <c r="T40" i="18"/>
  <c r="U40" i="18"/>
  <c r="V40" i="18"/>
  <c r="O41" i="18"/>
  <c r="P41" i="18"/>
  <c r="T41" i="18"/>
  <c r="U41" i="18"/>
  <c r="V41" i="18"/>
  <c r="O42" i="18"/>
  <c r="P42" i="18"/>
  <c r="T42" i="18"/>
  <c r="U42" i="18"/>
  <c r="V42" i="18"/>
  <c r="O43" i="18"/>
  <c r="P43" i="18"/>
  <c r="T43" i="18"/>
  <c r="U43" i="18"/>
  <c r="V43" i="18"/>
  <c r="O44" i="18"/>
  <c r="P44" i="18"/>
  <c r="T44" i="18"/>
  <c r="U44" i="18"/>
  <c r="V44" i="18"/>
  <c r="O45" i="18"/>
  <c r="P45" i="18"/>
  <c r="T45" i="18"/>
  <c r="U45" i="18"/>
  <c r="V45" i="18"/>
  <c r="O46" i="18"/>
  <c r="P46" i="18"/>
  <c r="T46" i="18"/>
  <c r="U46" i="18"/>
  <c r="V46" i="18"/>
  <c r="O47" i="18"/>
  <c r="P47" i="18"/>
  <c r="T47" i="18"/>
  <c r="U47" i="18"/>
  <c r="V47" i="18"/>
  <c r="O48" i="18"/>
  <c r="P48" i="18"/>
  <c r="T48" i="18"/>
  <c r="U48" i="18"/>
  <c r="V48" i="18"/>
  <c r="O49" i="18"/>
  <c r="P49" i="18"/>
  <c r="T49" i="18"/>
  <c r="U49" i="18"/>
  <c r="V49" i="18"/>
  <c r="O50" i="18"/>
  <c r="P50" i="18"/>
  <c r="T50" i="18"/>
  <c r="U50" i="18"/>
  <c r="V50" i="18"/>
  <c r="O51" i="18"/>
  <c r="P51" i="18"/>
  <c r="T51" i="18"/>
  <c r="U51" i="18"/>
  <c r="V51" i="18"/>
  <c r="O52" i="18"/>
  <c r="P52" i="18"/>
  <c r="T52" i="18"/>
  <c r="U52" i="18"/>
  <c r="V52" i="18"/>
  <c r="O53" i="18"/>
  <c r="P53" i="18"/>
  <c r="T53" i="18"/>
  <c r="U53" i="18"/>
  <c r="V53" i="18"/>
  <c r="O54" i="18"/>
  <c r="P54" i="18"/>
  <c r="T54" i="18"/>
  <c r="U54" i="18"/>
  <c r="V54" i="18"/>
  <c r="O55" i="18"/>
  <c r="P55" i="18"/>
  <c r="T55" i="18"/>
  <c r="U55" i="18"/>
  <c r="V55" i="18"/>
  <c r="O56" i="18"/>
  <c r="P56" i="18"/>
  <c r="T56" i="18"/>
  <c r="U56" i="18"/>
  <c r="V56" i="18"/>
  <c r="O57" i="18"/>
  <c r="P57" i="18"/>
  <c r="T57" i="18"/>
  <c r="U57" i="18"/>
  <c r="V57" i="18"/>
  <c r="O58" i="18"/>
  <c r="P58" i="18"/>
  <c r="T58" i="18"/>
  <c r="U58" i="18"/>
  <c r="V58" i="18"/>
  <c r="O59" i="18"/>
  <c r="P59" i="18"/>
  <c r="T59" i="18"/>
  <c r="U59" i="18"/>
  <c r="V59" i="18"/>
  <c r="O60" i="18"/>
  <c r="P60" i="18"/>
  <c r="T60" i="18"/>
  <c r="U60" i="18"/>
  <c r="V60" i="18"/>
  <c r="O61" i="18"/>
  <c r="P61" i="18"/>
  <c r="T61" i="18"/>
  <c r="U61" i="18"/>
  <c r="V61" i="18"/>
  <c r="O62" i="18"/>
  <c r="P62" i="18"/>
  <c r="T62" i="18"/>
  <c r="U62" i="18"/>
  <c r="V62" i="18"/>
  <c r="O63" i="18"/>
  <c r="P63" i="18"/>
  <c r="T63" i="18"/>
  <c r="U63" i="18"/>
  <c r="V63" i="18"/>
  <c r="O64" i="18"/>
  <c r="P64" i="18"/>
  <c r="T64" i="18"/>
  <c r="U64" i="18"/>
  <c r="V64" i="18"/>
  <c r="O65" i="18"/>
  <c r="P65" i="18"/>
  <c r="T65" i="18"/>
  <c r="U65" i="18"/>
  <c r="V65" i="18"/>
  <c r="O66" i="18"/>
  <c r="P66" i="18"/>
  <c r="T66" i="18"/>
  <c r="U66" i="18"/>
  <c r="V66" i="18"/>
  <c r="O67" i="18"/>
  <c r="P67" i="18"/>
  <c r="T67" i="18"/>
  <c r="U67" i="18"/>
  <c r="V67" i="18"/>
  <c r="O68" i="18"/>
  <c r="P68" i="18"/>
  <c r="T68" i="18"/>
  <c r="U68" i="18"/>
  <c r="V68" i="18"/>
  <c r="O69" i="18"/>
  <c r="P69" i="18"/>
  <c r="T69" i="18"/>
  <c r="U69" i="18"/>
  <c r="V69" i="18"/>
  <c r="O70" i="18"/>
  <c r="P70" i="18"/>
  <c r="T70" i="18"/>
  <c r="U70" i="18"/>
  <c r="V70" i="18"/>
  <c r="O71" i="18"/>
  <c r="P71" i="18"/>
  <c r="T71" i="18"/>
  <c r="U71" i="18"/>
  <c r="V71" i="18"/>
  <c r="O72" i="18"/>
  <c r="P72" i="18"/>
  <c r="T72" i="18"/>
  <c r="U72" i="18"/>
  <c r="V72" i="18"/>
  <c r="O73" i="18"/>
  <c r="P73" i="18"/>
  <c r="T73" i="18"/>
  <c r="U73" i="18"/>
  <c r="V73" i="18"/>
  <c r="O74" i="18"/>
  <c r="P74" i="18"/>
  <c r="T74" i="18"/>
  <c r="U74" i="18"/>
  <c r="V74" i="18"/>
  <c r="O75" i="18"/>
  <c r="P75" i="18"/>
  <c r="T75" i="18"/>
  <c r="U75" i="18"/>
  <c r="V75" i="18"/>
  <c r="O76" i="18"/>
  <c r="P76" i="18"/>
  <c r="T76" i="18"/>
  <c r="U76" i="18"/>
  <c r="V76" i="18"/>
  <c r="O77" i="18"/>
  <c r="P77" i="18"/>
  <c r="T77" i="18"/>
  <c r="U77" i="18"/>
  <c r="V77" i="18"/>
  <c r="O78" i="18"/>
  <c r="P78" i="18"/>
  <c r="T78" i="18"/>
  <c r="U78" i="18"/>
  <c r="V78" i="18"/>
  <c r="O79" i="18"/>
  <c r="P79" i="18"/>
  <c r="T79" i="18"/>
  <c r="U79" i="18"/>
  <c r="V79" i="18"/>
  <c r="O80" i="18"/>
  <c r="P80" i="18"/>
  <c r="T80" i="18"/>
  <c r="U80" i="18"/>
  <c r="V80" i="18"/>
  <c r="O81" i="18"/>
  <c r="P81" i="18"/>
  <c r="T81" i="18"/>
  <c r="U81" i="18"/>
  <c r="V81" i="18"/>
  <c r="O82" i="18"/>
  <c r="P82" i="18"/>
  <c r="T82" i="18"/>
  <c r="U82" i="18"/>
  <c r="V82" i="18"/>
  <c r="O83" i="18"/>
  <c r="P83" i="18"/>
  <c r="T83" i="18"/>
  <c r="U83" i="18"/>
  <c r="V83" i="18"/>
  <c r="O84" i="18"/>
  <c r="P84" i="18"/>
  <c r="T84" i="18"/>
  <c r="U84" i="18"/>
  <c r="V84" i="18"/>
  <c r="O85" i="18"/>
  <c r="P85" i="18"/>
  <c r="T85" i="18"/>
  <c r="U85" i="18"/>
  <c r="V85" i="18"/>
  <c r="O86" i="18"/>
  <c r="P86" i="18"/>
  <c r="T86" i="18"/>
  <c r="U86" i="18"/>
  <c r="V86" i="18"/>
  <c r="O87" i="18"/>
  <c r="P87" i="18"/>
  <c r="T87" i="18"/>
  <c r="U87" i="18"/>
  <c r="V87" i="18"/>
  <c r="O88" i="18"/>
  <c r="P88" i="18"/>
  <c r="T88" i="18"/>
  <c r="U88" i="18"/>
  <c r="V88" i="18"/>
  <c r="O89" i="18"/>
  <c r="P89" i="18"/>
  <c r="T89" i="18"/>
  <c r="U89" i="18"/>
  <c r="V89" i="18"/>
  <c r="O90" i="18"/>
  <c r="P90" i="18"/>
  <c r="T90" i="18"/>
  <c r="U90" i="18"/>
  <c r="V90" i="18"/>
  <c r="O91" i="18"/>
  <c r="P91" i="18"/>
  <c r="T91" i="18"/>
  <c r="U91" i="18"/>
  <c r="V91" i="18"/>
  <c r="O92" i="18"/>
  <c r="P92" i="18"/>
  <c r="T92" i="18"/>
  <c r="U92" i="18"/>
  <c r="V92" i="18"/>
  <c r="O93" i="18"/>
  <c r="P93" i="18"/>
  <c r="T93" i="18"/>
  <c r="U93" i="18"/>
  <c r="V93" i="18"/>
  <c r="O94" i="18"/>
  <c r="P94" i="18"/>
  <c r="T94" i="18"/>
  <c r="U94" i="18"/>
  <c r="V94" i="18"/>
  <c r="O95" i="18"/>
  <c r="P95" i="18"/>
  <c r="T95" i="18"/>
  <c r="U95" i="18"/>
  <c r="V95" i="18"/>
  <c r="O96" i="18"/>
  <c r="P96" i="18"/>
  <c r="T96" i="18"/>
  <c r="U96" i="18"/>
  <c r="V96" i="18"/>
  <c r="O97" i="18"/>
  <c r="P97" i="18"/>
  <c r="T97" i="18"/>
  <c r="U97" i="18"/>
  <c r="V97" i="18"/>
  <c r="O98" i="18"/>
  <c r="P98" i="18"/>
  <c r="T98" i="18"/>
  <c r="U98" i="18"/>
  <c r="V98" i="18"/>
  <c r="O99" i="18"/>
  <c r="P99" i="18"/>
  <c r="T99" i="18"/>
  <c r="U99" i="18"/>
  <c r="V99" i="18"/>
  <c r="O100" i="18"/>
  <c r="P100" i="18"/>
  <c r="T100" i="18"/>
  <c r="U100" i="18"/>
  <c r="V100" i="18"/>
  <c r="O101" i="18"/>
  <c r="P101" i="18"/>
  <c r="T101" i="18"/>
  <c r="U101" i="18"/>
  <c r="V101" i="18"/>
  <c r="O102" i="18"/>
  <c r="P102" i="18"/>
  <c r="T102" i="18"/>
  <c r="U102" i="18"/>
  <c r="V102" i="18"/>
  <c r="O103" i="18"/>
  <c r="P103" i="18"/>
  <c r="T103" i="18"/>
  <c r="U103" i="18"/>
  <c r="V103" i="18"/>
  <c r="O104" i="18"/>
  <c r="P104" i="18"/>
  <c r="T104" i="18"/>
  <c r="U104" i="18"/>
  <c r="V104" i="18"/>
  <c r="O105" i="18"/>
  <c r="P105" i="18"/>
  <c r="T105" i="18"/>
  <c r="U105" i="18"/>
  <c r="V105" i="18"/>
  <c r="O106" i="18"/>
  <c r="P106" i="18"/>
  <c r="T106" i="18"/>
  <c r="U106" i="18"/>
  <c r="V106" i="18"/>
  <c r="O107" i="18"/>
  <c r="P107" i="18"/>
  <c r="T107" i="18"/>
  <c r="U107" i="18"/>
  <c r="V107" i="18"/>
  <c r="O108" i="18"/>
  <c r="P108" i="18"/>
  <c r="T108" i="18"/>
  <c r="U108" i="18"/>
  <c r="V108" i="18"/>
  <c r="O109" i="18"/>
  <c r="P109" i="18"/>
  <c r="T109" i="18"/>
  <c r="U109" i="18"/>
  <c r="V109" i="18"/>
  <c r="O110" i="18"/>
  <c r="P110" i="18"/>
  <c r="T110" i="18"/>
  <c r="U110" i="18"/>
  <c r="V110" i="18"/>
  <c r="O111" i="18"/>
  <c r="P111" i="18"/>
  <c r="T111" i="18"/>
  <c r="U111" i="18"/>
  <c r="V111" i="18"/>
  <c r="O112" i="18"/>
  <c r="P112" i="18"/>
  <c r="T112" i="18"/>
  <c r="U112" i="18"/>
  <c r="V112" i="18"/>
  <c r="O113" i="18"/>
  <c r="P113" i="18"/>
  <c r="T113" i="18"/>
  <c r="U113" i="18"/>
  <c r="V113" i="18"/>
  <c r="O114" i="18"/>
  <c r="P114" i="18"/>
  <c r="T114" i="18"/>
  <c r="U114" i="18"/>
  <c r="V114" i="18"/>
  <c r="O115" i="18"/>
  <c r="P115" i="18"/>
  <c r="T115" i="18"/>
  <c r="U115" i="18"/>
  <c r="V115" i="18"/>
  <c r="O116" i="18"/>
  <c r="P116" i="18"/>
  <c r="T116" i="18"/>
  <c r="U116" i="18"/>
  <c r="V116" i="18"/>
  <c r="O117" i="18"/>
  <c r="P117" i="18"/>
  <c r="T117" i="18"/>
  <c r="U117" i="18"/>
  <c r="V117" i="18"/>
  <c r="O118" i="18"/>
  <c r="P118" i="18"/>
  <c r="T118" i="18"/>
  <c r="U118" i="18"/>
  <c r="V118" i="18"/>
  <c r="O119" i="18"/>
  <c r="P119" i="18"/>
  <c r="T119" i="18"/>
  <c r="U119" i="18"/>
  <c r="V119" i="18"/>
  <c r="O120" i="18"/>
  <c r="P120" i="18"/>
  <c r="T120" i="18"/>
  <c r="U120" i="18"/>
  <c r="V120" i="18"/>
  <c r="O121" i="18"/>
  <c r="P121" i="18"/>
  <c r="T121" i="18"/>
  <c r="U121" i="18"/>
  <c r="V121" i="18"/>
  <c r="O122" i="18"/>
  <c r="P122" i="18"/>
  <c r="T122" i="18"/>
  <c r="U122" i="18"/>
  <c r="V122" i="18"/>
  <c r="O123" i="18"/>
  <c r="P123" i="18"/>
  <c r="T123" i="18"/>
  <c r="U123" i="18"/>
  <c r="V123" i="18"/>
  <c r="O124" i="18"/>
  <c r="P124" i="18"/>
  <c r="T124" i="18"/>
  <c r="U124" i="18"/>
  <c r="V124" i="18"/>
  <c r="O125" i="18"/>
  <c r="P125" i="18"/>
  <c r="T125" i="18"/>
  <c r="U125" i="18"/>
  <c r="V125" i="18"/>
  <c r="O126" i="18"/>
  <c r="P126" i="18"/>
  <c r="T126" i="18"/>
  <c r="U126" i="18"/>
  <c r="V126" i="18"/>
  <c r="O127" i="18"/>
  <c r="P127" i="18"/>
  <c r="T127" i="18"/>
  <c r="U127" i="18"/>
  <c r="V127" i="18"/>
  <c r="O128" i="18"/>
  <c r="P128" i="18"/>
  <c r="T128" i="18"/>
  <c r="U128" i="18"/>
  <c r="V128" i="18"/>
  <c r="O129" i="18"/>
  <c r="P129" i="18"/>
  <c r="T129" i="18"/>
  <c r="U129" i="18"/>
  <c r="V129" i="18"/>
  <c r="O130" i="18"/>
  <c r="P130" i="18"/>
  <c r="T130" i="18"/>
  <c r="U130" i="18"/>
  <c r="V130" i="18"/>
  <c r="O131" i="18"/>
  <c r="P131" i="18"/>
  <c r="T131" i="18"/>
  <c r="U131" i="18"/>
  <c r="V131" i="18"/>
  <c r="O132" i="18"/>
  <c r="P132" i="18"/>
  <c r="T132" i="18"/>
  <c r="U132" i="18"/>
  <c r="V132" i="18"/>
  <c r="O133" i="18"/>
  <c r="P133" i="18"/>
  <c r="T133" i="18"/>
  <c r="U133" i="18"/>
  <c r="V133" i="18"/>
  <c r="O134" i="18"/>
  <c r="P134" i="18"/>
  <c r="T134" i="18"/>
  <c r="U134" i="18"/>
  <c r="V134" i="18"/>
  <c r="O135" i="18"/>
  <c r="P135" i="18"/>
  <c r="T135" i="18"/>
  <c r="U135" i="18"/>
  <c r="V135" i="18"/>
  <c r="O136" i="18"/>
  <c r="P136" i="18"/>
  <c r="T136" i="18"/>
  <c r="U136" i="18"/>
  <c r="V136" i="18"/>
  <c r="O137" i="18"/>
  <c r="P137" i="18"/>
  <c r="T137" i="18"/>
  <c r="U137" i="18"/>
  <c r="V137" i="18"/>
  <c r="O138" i="18"/>
  <c r="P138" i="18"/>
  <c r="T138" i="18"/>
  <c r="U138" i="18"/>
  <c r="V138" i="18"/>
  <c r="O139" i="18"/>
  <c r="P139" i="18"/>
  <c r="T139" i="18"/>
  <c r="U139" i="18"/>
  <c r="V139" i="18"/>
  <c r="O140" i="18"/>
  <c r="P140" i="18"/>
  <c r="T140" i="18"/>
  <c r="U140" i="18"/>
  <c r="V140" i="18"/>
  <c r="O141" i="18"/>
  <c r="P141" i="18"/>
  <c r="T141" i="18"/>
  <c r="U141" i="18"/>
  <c r="V141" i="18"/>
  <c r="O142" i="18"/>
  <c r="P142" i="18"/>
  <c r="T142" i="18"/>
  <c r="U142" i="18"/>
  <c r="V142" i="18"/>
  <c r="O143" i="18"/>
  <c r="P143" i="18"/>
  <c r="T143" i="18"/>
  <c r="U143" i="18"/>
  <c r="V143" i="18"/>
  <c r="O144" i="18"/>
  <c r="P144" i="18"/>
  <c r="T144" i="18"/>
  <c r="U144" i="18"/>
  <c r="V144" i="18"/>
  <c r="O145" i="18"/>
  <c r="P145" i="18"/>
  <c r="T145" i="18"/>
  <c r="U145" i="18"/>
  <c r="V145" i="18"/>
  <c r="E146" i="18"/>
  <c r="H146" i="18"/>
  <c r="K146" i="18"/>
  <c r="M146" i="18"/>
  <c r="N146" i="18"/>
  <c r="Q146" i="18"/>
  <c r="R146" i="18"/>
  <c r="S146" i="18"/>
  <c r="N147" i="18"/>
  <c r="C3" i="24"/>
  <c r="C8" i="24"/>
  <c r="E8" i="24"/>
  <c r="F8" i="24"/>
  <c r="H8" i="24"/>
  <c r="I8" i="24"/>
  <c r="K8" i="24"/>
  <c r="L8" i="24"/>
  <c r="N8" i="24"/>
  <c r="S8" i="24"/>
  <c r="O9" i="24"/>
  <c r="O10" i="24"/>
  <c r="P10" i="24"/>
  <c r="R10" i="24"/>
  <c r="S10" i="24"/>
  <c r="T10" i="24"/>
  <c r="U10" i="24"/>
  <c r="V10" i="24"/>
  <c r="O11" i="24"/>
  <c r="P11" i="24"/>
  <c r="R11" i="24"/>
  <c r="S11" i="24"/>
  <c r="T11" i="24"/>
  <c r="U11" i="24"/>
  <c r="V11" i="24"/>
  <c r="O12" i="24"/>
  <c r="P12" i="24"/>
  <c r="R12" i="24"/>
  <c r="S12" i="24"/>
  <c r="T12" i="24"/>
  <c r="U12" i="24"/>
  <c r="V12" i="24"/>
  <c r="O13" i="24"/>
  <c r="P13" i="24"/>
  <c r="R13" i="24"/>
  <c r="S13" i="24"/>
  <c r="T13" i="24"/>
  <c r="U13" i="24"/>
  <c r="V13" i="24"/>
  <c r="O14" i="24"/>
  <c r="P14" i="24"/>
  <c r="R14" i="24"/>
  <c r="S14" i="24"/>
  <c r="T14" i="24"/>
  <c r="U14" i="24"/>
  <c r="V14" i="24"/>
  <c r="O15" i="24"/>
  <c r="P15" i="24"/>
  <c r="R15" i="24"/>
  <c r="S15" i="24"/>
  <c r="T15" i="24"/>
  <c r="U15" i="24"/>
  <c r="V15" i="24"/>
  <c r="O16" i="24"/>
  <c r="P16" i="24"/>
  <c r="R16" i="24"/>
  <c r="S16" i="24"/>
  <c r="T16" i="24"/>
  <c r="U16" i="24"/>
  <c r="V16" i="24"/>
  <c r="O17" i="24"/>
  <c r="P17" i="24"/>
  <c r="R17" i="24"/>
  <c r="S17" i="24"/>
  <c r="T17" i="24"/>
  <c r="U17" i="24"/>
  <c r="V17" i="24"/>
  <c r="O18" i="24"/>
  <c r="P18" i="24"/>
  <c r="R18" i="24"/>
  <c r="S18" i="24"/>
  <c r="T18" i="24"/>
  <c r="U18" i="24"/>
  <c r="V18" i="24"/>
  <c r="O19" i="24"/>
  <c r="P19" i="24"/>
  <c r="R19" i="24"/>
  <c r="S19" i="24"/>
  <c r="T19" i="24"/>
  <c r="U19" i="24"/>
  <c r="V19" i="24"/>
  <c r="O20" i="24"/>
  <c r="P20" i="24"/>
  <c r="R20" i="24"/>
  <c r="S20" i="24"/>
  <c r="T20" i="24"/>
  <c r="U20" i="24"/>
  <c r="V20" i="24"/>
  <c r="O21" i="24"/>
  <c r="P21" i="24"/>
  <c r="R21" i="24"/>
  <c r="S21" i="24"/>
  <c r="T21" i="24"/>
  <c r="U21" i="24"/>
  <c r="V21" i="24"/>
  <c r="O22" i="24"/>
  <c r="P22" i="24"/>
  <c r="R22" i="24"/>
  <c r="S22" i="24"/>
  <c r="T22" i="24"/>
  <c r="U22" i="24"/>
  <c r="V22" i="24"/>
  <c r="O23" i="24"/>
  <c r="P23" i="24"/>
  <c r="R23" i="24"/>
  <c r="S23" i="24"/>
  <c r="T23" i="24"/>
  <c r="U23" i="24"/>
  <c r="V23" i="24"/>
  <c r="O24" i="24"/>
  <c r="P24" i="24"/>
  <c r="R24" i="24"/>
  <c r="S24" i="24"/>
  <c r="T24" i="24"/>
  <c r="U24" i="24"/>
  <c r="V24" i="24"/>
  <c r="O25" i="24"/>
  <c r="P25" i="24"/>
  <c r="R25" i="24"/>
  <c r="S25" i="24"/>
  <c r="T25" i="24"/>
  <c r="U25" i="24"/>
  <c r="V25" i="24"/>
  <c r="O26" i="24"/>
  <c r="P26" i="24"/>
  <c r="R26" i="24"/>
  <c r="S26" i="24"/>
  <c r="T26" i="24"/>
  <c r="U26" i="24"/>
  <c r="V26" i="24"/>
  <c r="O27" i="24"/>
  <c r="P27" i="24"/>
  <c r="R27" i="24"/>
  <c r="S27" i="24"/>
  <c r="T27" i="24"/>
  <c r="U27" i="24"/>
  <c r="V27" i="24"/>
  <c r="O28" i="24"/>
  <c r="P28" i="24"/>
  <c r="R28" i="24"/>
  <c r="S28" i="24"/>
  <c r="T28" i="24"/>
  <c r="U28" i="24"/>
  <c r="V28" i="24"/>
  <c r="O29" i="24"/>
  <c r="P29" i="24"/>
  <c r="R29" i="24"/>
  <c r="S29" i="24"/>
  <c r="T29" i="24"/>
  <c r="U29" i="24"/>
  <c r="V29" i="24"/>
  <c r="O30" i="24"/>
  <c r="P30" i="24"/>
  <c r="R30" i="24"/>
  <c r="S30" i="24"/>
  <c r="T30" i="24"/>
  <c r="U30" i="24"/>
  <c r="V30" i="24"/>
  <c r="O31" i="24"/>
  <c r="P31" i="24"/>
  <c r="R31" i="24"/>
  <c r="S31" i="24"/>
  <c r="T31" i="24"/>
  <c r="U31" i="24"/>
  <c r="V31" i="24"/>
  <c r="O32" i="24"/>
  <c r="P32" i="24"/>
  <c r="R32" i="24"/>
  <c r="S32" i="24"/>
  <c r="T32" i="24"/>
  <c r="U32" i="24"/>
  <c r="V32" i="24"/>
  <c r="O33" i="24"/>
  <c r="P33" i="24"/>
  <c r="R33" i="24"/>
  <c r="S33" i="24"/>
  <c r="T33" i="24"/>
  <c r="U33" i="24"/>
  <c r="V33" i="24"/>
  <c r="O34" i="24"/>
  <c r="P34" i="24"/>
  <c r="R34" i="24"/>
  <c r="S34" i="24"/>
  <c r="T34" i="24"/>
  <c r="U34" i="24"/>
  <c r="V34" i="24"/>
  <c r="O35" i="24"/>
  <c r="P35" i="24"/>
  <c r="R35" i="24"/>
  <c r="S35" i="24"/>
  <c r="T35" i="24"/>
  <c r="U35" i="24"/>
  <c r="V35" i="24"/>
  <c r="O36" i="24"/>
  <c r="P36" i="24"/>
  <c r="R36" i="24"/>
  <c r="S36" i="24"/>
  <c r="T36" i="24"/>
  <c r="U36" i="24"/>
  <c r="V36" i="24"/>
  <c r="O37" i="24"/>
  <c r="P37" i="24"/>
  <c r="R37" i="24"/>
  <c r="S37" i="24"/>
  <c r="T37" i="24"/>
  <c r="U37" i="24"/>
  <c r="V37" i="24"/>
  <c r="O38" i="24"/>
  <c r="P38" i="24"/>
  <c r="R38" i="24"/>
  <c r="S38" i="24"/>
  <c r="T38" i="24"/>
  <c r="U38" i="24"/>
  <c r="V38" i="24"/>
  <c r="O39" i="24"/>
  <c r="P39" i="24"/>
  <c r="R39" i="24"/>
  <c r="S39" i="24"/>
  <c r="T39" i="24"/>
  <c r="U39" i="24"/>
  <c r="V39" i="24"/>
  <c r="O40" i="24"/>
  <c r="P40" i="24"/>
  <c r="R40" i="24"/>
  <c r="S40" i="24"/>
  <c r="T40" i="24"/>
  <c r="U40" i="24"/>
  <c r="V40" i="24"/>
  <c r="O41" i="24"/>
  <c r="P41" i="24"/>
  <c r="R41" i="24"/>
  <c r="S41" i="24"/>
  <c r="T41" i="24"/>
  <c r="U41" i="24"/>
  <c r="V41" i="24"/>
  <c r="O42" i="24"/>
  <c r="P42" i="24"/>
  <c r="R42" i="24"/>
  <c r="S42" i="24"/>
  <c r="T42" i="24"/>
  <c r="U42" i="24"/>
  <c r="V42" i="24"/>
  <c r="O43" i="24"/>
  <c r="P43" i="24"/>
  <c r="R43" i="24"/>
  <c r="S43" i="24"/>
  <c r="T43" i="24"/>
  <c r="U43" i="24"/>
  <c r="V43" i="24"/>
  <c r="O44" i="24"/>
  <c r="P44" i="24"/>
  <c r="R44" i="24"/>
  <c r="S44" i="24"/>
  <c r="T44" i="24"/>
  <c r="U44" i="24"/>
  <c r="V44" i="24"/>
  <c r="O45" i="24"/>
  <c r="P45" i="24"/>
  <c r="R45" i="24"/>
  <c r="S45" i="24"/>
  <c r="T45" i="24"/>
  <c r="U45" i="24"/>
  <c r="V45" i="24"/>
  <c r="O46" i="24"/>
  <c r="P46" i="24"/>
  <c r="R46" i="24"/>
  <c r="S46" i="24"/>
  <c r="T46" i="24"/>
  <c r="U46" i="24"/>
  <c r="V46" i="24"/>
  <c r="O47" i="24"/>
  <c r="P47" i="24"/>
  <c r="R47" i="24"/>
  <c r="S47" i="24"/>
  <c r="T47" i="24"/>
  <c r="U47" i="24"/>
  <c r="V47" i="24"/>
  <c r="O48" i="24"/>
  <c r="P48" i="24"/>
  <c r="R48" i="24"/>
  <c r="S48" i="24"/>
  <c r="T48" i="24"/>
  <c r="U48" i="24"/>
  <c r="V48" i="24"/>
  <c r="O49" i="24"/>
  <c r="P49" i="24"/>
  <c r="R49" i="24"/>
  <c r="S49" i="24"/>
  <c r="T49" i="24"/>
  <c r="U49" i="24"/>
  <c r="V49" i="24"/>
  <c r="O50" i="24"/>
  <c r="P50" i="24"/>
  <c r="R50" i="24"/>
  <c r="S50" i="24"/>
  <c r="T50" i="24"/>
  <c r="U50" i="24"/>
  <c r="V50" i="24"/>
  <c r="O51" i="24"/>
  <c r="P51" i="24"/>
  <c r="R51" i="24"/>
  <c r="S51" i="24"/>
  <c r="T51" i="24"/>
  <c r="U51" i="24"/>
  <c r="V51" i="24"/>
  <c r="O52" i="24"/>
  <c r="P52" i="24"/>
  <c r="R52" i="24"/>
  <c r="S52" i="24"/>
  <c r="T52" i="24"/>
  <c r="U52" i="24"/>
  <c r="V52" i="24"/>
  <c r="O53" i="24"/>
  <c r="P53" i="24"/>
  <c r="R53" i="24"/>
  <c r="S53" i="24"/>
  <c r="T53" i="24"/>
  <c r="U53" i="24"/>
  <c r="V53" i="24"/>
  <c r="O54" i="24"/>
  <c r="P54" i="24"/>
  <c r="R54" i="24"/>
  <c r="S54" i="24"/>
  <c r="T54" i="24"/>
  <c r="U54" i="24"/>
  <c r="V54" i="24"/>
  <c r="O55" i="24"/>
  <c r="P55" i="24"/>
  <c r="R55" i="24"/>
  <c r="S55" i="24"/>
  <c r="T55" i="24"/>
  <c r="U55" i="24"/>
  <c r="V55" i="24"/>
  <c r="O56" i="24"/>
  <c r="P56" i="24"/>
  <c r="R56" i="24"/>
  <c r="S56" i="24"/>
  <c r="T56" i="24"/>
  <c r="U56" i="24"/>
  <c r="V56" i="24"/>
  <c r="O57" i="24"/>
  <c r="P57" i="24"/>
  <c r="R57" i="24"/>
  <c r="S57" i="24"/>
  <c r="T57" i="24"/>
  <c r="U57" i="24"/>
  <c r="V57" i="24"/>
  <c r="O58" i="24"/>
  <c r="P58" i="24"/>
  <c r="R58" i="24"/>
  <c r="S58" i="24"/>
  <c r="T58" i="24"/>
  <c r="U58" i="24"/>
  <c r="V58" i="24"/>
  <c r="O59" i="24"/>
  <c r="P59" i="24"/>
  <c r="R59" i="24"/>
  <c r="S59" i="24"/>
  <c r="T59" i="24"/>
  <c r="U59" i="24"/>
  <c r="V59" i="24"/>
  <c r="O60" i="24"/>
  <c r="P60" i="24"/>
  <c r="R60" i="24"/>
  <c r="S60" i="24"/>
  <c r="T60" i="24"/>
  <c r="U60" i="24"/>
  <c r="V60" i="24"/>
  <c r="O61" i="24"/>
  <c r="P61" i="24"/>
  <c r="R61" i="24"/>
  <c r="S61" i="24"/>
  <c r="T61" i="24"/>
  <c r="U61" i="24"/>
  <c r="V61" i="24"/>
  <c r="O62" i="24"/>
  <c r="P62" i="24"/>
  <c r="R62" i="24"/>
  <c r="S62" i="24"/>
  <c r="T62" i="24"/>
  <c r="U62" i="24"/>
  <c r="V62" i="24"/>
  <c r="O63" i="24"/>
  <c r="P63" i="24"/>
  <c r="R63" i="24"/>
  <c r="S63" i="24"/>
  <c r="T63" i="24"/>
  <c r="U63" i="24"/>
  <c r="V63" i="24"/>
  <c r="O64" i="24"/>
  <c r="P64" i="24"/>
  <c r="R64" i="24"/>
  <c r="S64" i="24"/>
  <c r="T64" i="24"/>
  <c r="U64" i="24"/>
  <c r="V64" i="24"/>
  <c r="O65" i="24"/>
  <c r="P65" i="24"/>
  <c r="R65" i="24"/>
  <c r="S65" i="24"/>
  <c r="T65" i="24"/>
  <c r="U65" i="24"/>
  <c r="V65" i="24"/>
  <c r="O66" i="24"/>
  <c r="P66" i="24"/>
  <c r="R66" i="24"/>
  <c r="S66" i="24"/>
  <c r="T66" i="24"/>
  <c r="U66" i="24"/>
  <c r="V66" i="24"/>
  <c r="O67" i="24"/>
  <c r="P67" i="24"/>
  <c r="R67" i="24"/>
  <c r="S67" i="24"/>
  <c r="T67" i="24"/>
  <c r="U67" i="24"/>
  <c r="V67" i="24"/>
  <c r="O68" i="24"/>
  <c r="P68" i="24"/>
  <c r="R68" i="24"/>
  <c r="S68" i="24"/>
  <c r="T68" i="24"/>
  <c r="U68" i="24"/>
  <c r="V68" i="24"/>
  <c r="O69" i="24"/>
  <c r="P69" i="24"/>
  <c r="R69" i="24"/>
  <c r="S69" i="24"/>
  <c r="T69" i="24"/>
  <c r="U69" i="24"/>
  <c r="V69" i="24"/>
  <c r="O70" i="24"/>
  <c r="P70" i="24"/>
  <c r="R70" i="24"/>
  <c r="S70" i="24"/>
  <c r="T70" i="24"/>
  <c r="U70" i="24"/>
  <c r="V70" i="24"/>
  <c r="O71" i="24"/>
  <c r="P71" i="24"/>
  <c r="R71" i="24"/>
  <c r="S71" i="24"/>
  <c r="T71" i="24"/>
  <c r="U71" i="24"/>
  <c r="V71" i="24"/>
  <c r="O72" i="24"/>
  <c r="P72" i="24"/>
  <c r="R72" i="24"/>
  <c r="S72" i="24"/>
  <c r="T72" i="24"/>
  <c r="U72" i="24"/>
  <c r="V72" i="24"/>
  <c r="O73" i="24"/>
  <c r="P73" i="24"/>
  <c r="R73" i="24"/>
  <c r="S73" i="24"/>
  <c r="T73" i="24"/>
  <c r="U73" i="24"/>
  <c r="V73" i="24"/>
  <c r="O74" i="24"/>
  <c r="P74" i="24"/>
  <c r="R74" i="24"/>
  <c r="S74" i="24"/>
  <c r="T74" i="24"/>
  <c r="U74" i="24"/>
  <c r="V74" i="24"/>
  <c r="O75" i="24"/>
  <c r="P75" i="24"/>
  <c r="R75" i="24"/>
  <c r="S75" i="24"/>
  <c r="T75" i="24"/>
  <c r="U75" i="24"/>
  <c r="V75" i="24"/>
  <c r="O76" i="24"/>
  <c r="P76" i="24"/>
  <c r="R76" i="24"/>
  <c r="S76" i="24"/>
  <c r="T76" i="24"/>
  <c r="U76" i="24"/>
  <c r="V76" i="24"/>
  <c r="O77" i="24"/>
  <c r="P77" i="24"/>
  <c r="R77" i="24"/>
  <c r="S77" i="24"/>
  <c r="T77" i="24"/>
  <c r="U77" i="24"/>
  <c r="V77" i="24"/>
  <c r="O78" i="24"/>
  <c r="P78" i="24"/>
  <c r="R78" i="24"/>
  <c r="S78" i="24"/>
  <c r="T78" i="24"/>
  <c r="U78" i="24"/>
  <c r="V78" i="24"/>
  <c r="O79" i="24"/>
  <c r="P79" i="24"/>
  <c r="R79" i="24"/>
  <c r="S79" i="24"/>
  <c r="T79" i="24"/>
  <c r="U79" i="24"/>
  <c r="V79" i="24"/>
  <c r="O80" i="24"/>
  <c r="P80" i="24"/>
  <c r="R80" i="24"/>
  <c r="S80" i="24"/>
  <c r="T80" i="24"/>
  <c r="U80" i="24"/>
  <c r="V80" i="24"/>
  <c r="O81" i="24"/>
  <c r="P81" i="24"/>
  <c r="R81" i="24"/>
  <c r="S81" i="24"/>
  <c r="T81" i="24"/>
  <c r="U81" i="24"/>
  <c r="V81" i="24"/>
  <c r="O82" i="24"/>
  <c r="P82" i="24"/>
  <c r="R82" i="24"/>
  <c r="S82" i="24"/>
  <c r="T82" i="24"/>
  <c r="U82" i="24"/>
  <c r="V82" i="24"/>
  <c r="O83" i="24"/>
  <c r="P83" i="24"/>
  <c r="R83" i="24"/>
  <c r="S83" i="24"/>
  <c r="T83" i="24"/>
  <c r="U83" i="24"/>
  <c r="V83" i="24"/>
  <c r="O84" i="24"/>
  <c r="P84" i="24"/>
  <c r="R84" i="24"/>
  <c r="S84" i="24"/>
  <c r="T84" i="24"/>
  <c r="U84" i="24"/>
  <c r="V84" i="24"/>
  <c r="O85" i="24"/>
  <c r="P85" i="24"/>
  <c r="R85" i="24"/>
  <c r="S85" i="24"/>
  <c r="T85" i="24"/>
  <c r="U85" i="24"/>
  <c r="V85" i="24"/>
  <c r="O86" i="24"/>
  <c r="P86" i="24"/>
  <c r="R86" i="24"/>
  <c r="S86" i="24"/>
  <c r="T86" i="24"/>
  <c r="U86" i="24"/>
  <c r="V86" i="24"/>
  <c r="O87" i="24"/>
  <c r="P87" i="24"/>
  <c r="R87" i="24"/>
  <c r="S87" i="24"/>
  <c r="T87" i="24"/>
  <c r="U87" i="24"/>
  <c r="V87" i="24"/>
  <c r="O88" i="24"/>
  <c r="P88" i="24"/>
  <c r="R88" i="24"/>
  <c r="S88" i="24"/>
  <c r="T88" i="24"/>
  <c r="U88" i="24"/>
  <c r="V88" i="24"/>
  <c r="O89" i="24"/>
  <c r="P89" i="24"/>
  <c r="R89" i="24"/>
  <c r="S89" i="24"/>
  <c r="T89" i="24"/>
  <c r="U89" i="24"/>
  <c r="V89" i="24"/>
  <c r="O90" i="24"/>
  <c r="P90" i="24"/>
  <c r="R90" i="24"/>
  <c r="S90" i="24"/>
  <c r="T90" i="24"/>
  <c r="U90" i="24"/>
  <c r="V90" i="24"/>
  <c r="O91" i="24"/>
  <c r="P91" i="24"/>
  <c r="R91" i="24"/>
  <c r="S91" i="24"/>
  <c r="T91" i="24"/>
  <c r="U91" i="24"/>
  <c r="V91" i="24"/>
  <c r="O92" i="24"/>
  <c r="P92" i="24"/>
  <c r="R92" i="24"/>
  <c r="S92" i="24"/>
  <c r="T92" i="24"/>
  <c r="U92" i="24"/>
  <c r="V92" i="24"/>
  <c r="O93" i="24"/>
  <c r="P93" i="24"/>
  <c r="R93" i="24"/>
  <c r="S93" i="24"/>
  <c r="T93" i="24"/>
  <c r="U93" i="24"/>
  <c r="V93" i="24"/>
  <c r="O94" i="24"/>
  <c r="P94" i="24"/>
  <c r="R94" i="24"/>
  <c r="S94" i="24"/>
  <c r="T94" i="24"/>
  <c r="U94" i="24"/>
  <c r="V94" i="24"/>
  <c r="O95" i="24"/>
  <c r="P95" i="24"/>
  <c r="R95" i="24"/>
  <c r="S95" i="24"/>
  <c r="T95" i="24"/>
  <c r="U95" i="24"/>
  <c r="V95" i="24"/>
  <c r="O96" i="24"/>
  <c r="P96" i="24"/>
  <c r="R96" i="24"/>
  <c r="S96" i="24"/>
  <c r="T96" i="24"/>
  <c r="U96" i="24"/>
  <c r="V96" i="24"/>
  <c r="O97" i="24"/>
  <c r="P97" i="24"/>
  <c r="R97" i="24"/>
  <c r="S97" i="24"/>
  <c r="T97" i="24"/>
  <c r="U97" i="24"/>
  <c r="V97" i="24"/>
  <c r="O98" i="24"/>
  <c r="P98" i="24"/>
  <c r="R98" i="24"/>
  <c r="S98" i="24"/>
  <c r="T98" i="24"/>
  <c r="U98" i="24"/>
  <c r="V98" i="24"/>
  <c r="O99" i="24"/>
  <c r="P99" i="24"/>
  <c r="R99" i="24"/>
  <c r="S99" i="24"/>
  <c r="T99" i="24"/>
  <c r="U99" i="24"/>
  <c r="V99" i="24"/>
  <c r="O100" i="24"/>
  <c r="P100" i="24"/>
  <c r="R100" i="24"/>
  <c r="S100" i="24"/>
  <c r="T100" i="24"/>
  <c r="U100" i="24"/>
  <c r="V100" i="24"/>
  <c r="O101" i="24"/>
  <c r="P101" i="24"/>
  <c r="R101" i="24"/>
  <c r="S101" i="24"/>
  <c r="T101" i="24"/>
  <c r="U101" i="24"/>
  <c r="V101" i="24"/>
  <c r="O102" i="24"/>
  <c r="P102" i="24"/>
  <c r="R102" i="24"/>
  <c r="S102" i="24"/>
  <c r="T102" i="24"/>
  <c r="U102" i="24"/>
  <c r="V102" i="24"/>
  <c r="O103" i="24"/>
  <c r="P103" i="24"/>
  <c r="R103" i="24"/>
  <c r="S103" i="24"/>
  <c r="T103" i="24"/>
  <c r="U103" i="24"/>
  <c r="V103" i="24"/>
  <c r="O104" i="24"/>
  <c r="P104" i="24"/>
  <c r="R104" i="24"/>
  <c r="S104" i="24"/>
  <c r="T104" i="24"/>
  <c r="U104" i="24"/>
  <c r="V104" i="24"/>
  <c r="O105" i="24"/>
  <c r="P105" i="24"/>
  <c r="R105" i="24"/>
  <c r="S105" i="24"/>
  <c r="T105" i="24"/>
  <c r="U105" i="24"/>
  <c r="V105" i="24"/>
  <c r="O106" i="24"/>
  <c r="P106" i="24"/>
  <c r="R106" i="24"/>
  <c r="S106" i="24"/>
  <c r="T106" i="24"/>
  <c r="U106" i="24"/>
  <c r="V106" i="24"/>
  <c r="O107" i="24"/>
  <c r="P107" i="24"/>
  <c r="R107" i="24"/>
  <c r="S107" i="24"/>
  <c r="T107" i="24"/>
  <c r="U107" i="24"/>
  <c r="V107" i="24"/>
  <c r="O108" i="24"/>
  <c r="P108" i="24"/>
  <c r="R108" i="24"/>
  <c r="S108" i="24"/>
  <c r="T108" i="24"/>
  <c r="U108" i="24"/>
  <c r="V108" i="24"/>
  <c r="O109" i="24"/>
  <c r="P109" i="24"/>
  <c r="R109" i="24"/>
  <c r="S109" i="24"/>
  <c r="T109" i="24"/>
  <c r="U109" i="24"/>
  <c r="V109" i="24"/>
  <c r="O110" i="24"/>
  <c r="P110" i="24"/>
  <c r="R110" i="24"/>
  <c r="S110" i="24"/>
  <c r="T110" i="24"/>
  <c r="U110" i="24"/>
  <c r="V110" i="24"/>
  <c r="O111" i="24"/>
  <c r="P111" i="24"/>
  <c r="R111" i="24"/>
  <c r="S111" i="24"/>
  <c r="T111" i="24"/>
  <c r="U111" i="24"/>
  <c r="V111" i="24"/>
  <c r="O112" i="24"/>
  <c r="P112" i="24"/>
  <c r="R112" i="24"/>
  <c r="S112" i="24"/>
  <c r="T112" i="24"/>
  <c r="U112" i="24"/>
  <c r="V112" i="24"/>
  <c r="O113" i="24"/>
  <c r="P113" i="24"/>
  <c r="R113" i="24"/>
  <c r="S113" i="24"/>
  <c r="T113" i="24"/>
  <c r="U113" i="24"/>
  <c r="V113" i="24"/>
  <c r="O114" i="24"/>
  <c r="P114" i="24"/>
  <c r="R114" i="24"/>
  <c r="S114" i="24"/>
  <c r="T114" i="24"/>
  <c r="U114" i="24"/>
  <c r="V114" i="24"/>
  <c r="O115" i="24"/>
  <c r="P115" i="24"/>
  <c r="R115" i="24"/>
  <c r="S115" i="24"/>
  <c r="T115" i="24"/>
  <c r="U115" i="24"/>
  <c r="V115" i="24"/>
  <c r="O116" i="24"/>
  <c r="P116" i="24"/>
  <c r="R116" i="24"/>
  <c r="S116" i="24"/>
  <c r="T116" i="24"/>
  <c r="U116" i="24"/>
  <c r="V116" i="24"/>
  <c r="O117" i="24"/>
  <c r="P117" i="24"/>
  <c r="R117" i="24"/>
  <c r="S117" i="24"/>
  <c r="T117" i="24"/>
  <c r="U117" i="24"/>
  <c r="V117" i="24"/>
  <c r="O118" i="24"/>
  <c r="P118" i="24"/>
  <c r="R118" i="24"/>
  <c r="S118" i="24"/>
  <c r="T118" i="24"/>
  <c r="U118" i="24"/>
  <c r="V118" i="24"/>
  <c r="O119" i="24"/>
  <c r="P119" i="24"/>
  <c r="R119" i="24"/>
  <c r="S119" i="24"/>
  <c r="T119" i="24"/>
  <c r="U119" i="24"/>
  <c r="V119" i="24"/>
  <c r="O120" i="24"/>
  <c r="P120" i="24"/>
  <c r="R120" i="24"/>
  <c r="S120" i="24"/>
  <c r="T120" i="24"/>
  <c r="U120" i="24"/>
  <c r="V120" i="24"/>
  <c r="O121" i="24"/>
  <c r="P121" i="24"/>
  <c r="R121" i="24"/>
  <c r="S121" i="24"/>
  <c r="T121" i="24"/>
  <c r="U121" i="24"/>
  <c r="V121" i="24"/>
  <c r="O122" i="24"/>
  <c r="P122" i="24"/>
  <c r="R122" i="24"/>
  <c r="S122" i="24"/>
  <c r="T122" i="24"/>
  <c r="U122" i="24"/>
  <c r="V122" i="24"/>
  <c r="O123" i="24"/>
  <c r="P123" i="24"/>
  <c r="R123" i="24"/>
  <c r="S123" i="24"/>
  <c r="T123" i="24"/>
  <c r="U123" i="24"/>
  <c r="V123" i="24"/>
  <c r="O124" i="24"/>
  <c r="P124" i="24"/>
  <c r="R124" i="24"/>
  <c r="S124" i="24"/>
  <c r="T124" i="24"/>
  <c r="U124" i="24"/>
  <c r="V124" i="24"/>
  <c r="O125" i="24"/>
  <c r="P125" i="24"/>
  <c r="R125" i="24"/>
  <c r="S125" i="24"/>
  <c r="T125" i="24"/>
  <c r="U125" i="24"/>
  <c r="V125" i="24"/>
  <c r="O126" i="24"/>
  <c r="P126" i="24"/>
  <c r="R126" i="24"/>
  <c r="S126" i="24"/>
  <c r="T126" i="24"/>
  <c r="U126" i="24"/>
  <c r="V126" i="24"/>
  <c r="O127" i="24"/>
  <c r="P127" i="24"/>
  <c r="R127" i="24"/>
  <c r="S127" i="24"/>
  <c r="T127" i="24"/>
  <c r="U127" i="24"/>
  <c r="V127" i="24"/>
  <c r="O128" i="24"/>
  <c r="P128" i="24"/>
  <c r="R128" i="24"/>
  <c r="S128" i="24"/>
  <c r="T128" i="24"/>
  <c r="U128" i="24"/>
  <c r="V128" i="24"/>
  <c r="O129" i="24"/>
  <c r="P129" i="24"/>
  <c r="R129" i="24"/>
  <c r="S129" i="24"/>
  <c r="T129" i="24"/>
  <c r="U129" i="24"/>
  <c r="V129" i="24"/>
  <c r="O130" i="24"/>
  <c r="P130" i="24"/>
  <c r="R130" i="24"/>
  <c r="S130" i="24"/>
  <c r="T130" i="24"/>
  <c r="U130" i="24"/>
  <c r="V130" i="24"/>
  <c r="O131" i="24"/>
  <c r="P131" i="24"/>
  <c r="R131" i="24"/>
  <c r="S131" i="24"/>
  <c r="T131" i="24"/>
  <c r="U131" i="24"/>
  <c r="V131" i="24"/>
  <c r="O132" i="24"/>
  <c r="P132" i="24"/>
  <c r="R132" i="24"/>
  <c r="S132" i="24"/>
  <c r="T132" i="24"/>
  <c r="U132" i="24"/>
  <c r="V132" i="24"/>
  <c r="O133" i="24"/>
  <c r="P133" i="24"/>
  <c r="R133" i="24"/>
  <c r="S133" i="24"/>
  <c r="T133" i="24"/>
  <c r="U133" i="24"/>
  <c r="V133" i="24"/>
  <c r="O134" i="24"/>
  <c r="P134" i="24"/>
  <c r="R134" i="24"/>
  <c r="S134" i="24"/>
  <c r="T134" i="24"/>
  <c r="U134" i="24"/>
  <c r="V134" i="24"/>
  <c r="O135" i="24"/>
  <c r="P135" i="24"/>
  <c r="R135" i="24"/>
  <c r="S135" i="24"/>
  <c r="T135" i="24"/>
  <c r="U135" i="24"/>
  <c r="V135" i="24"/>
  <c r="O136" i="24"/>
  <c r="P136" i="24"/>
  <c r="R136" i="24"/>
  <c r="S136" i="24"/>
  <c r="T136" i="24"/>
  <c r="U136" i="24"/>
  <c r="V136" i="24"/>
  <c r="O137" i="24"/>
  <c r="P137" i="24"/>
  <c r="R137" i="24"/>
  <c r="S137" i="24"/>
  <c r="T137" i="24"/>
  <c r="U137" i="24"/>
  <c r="V137" i="24"/>
  <c r="E138" i="24"/>
  <c r="H138" i="24"/>
  <c r="K138" i="24"/>
  <c r="M138" i="24"/>
  <c r="N138" i="24"/>
  <c r="Q138" i="24"/>
  <c r="R138" i="24"/>
  <c r="S138" i="24"/>
  <c r="N139" i="24"/>
  <c r="C3" i="19"/>
  <c r="C8" i="19"/>
  <c r="E8" i="19"/>
  <c r="F8" i="19"/>
  <c r="H8" i="19"/>
  <c r="I8" i="19"/>
  <c r="K8" i="19"/>
  <c r="L8" i="19"/>
  <c r="N8" i="19"/>
  <c r="S8" i="19"/>
  <c r="O9" i="19"/>
  <c r="O10" i="19"/>
  <c r="P10" i="19"/>
  <c r="T10" i="19"/>
  <c r="U10" i="19"/>
  <c r="V10" i="19"/>
  <c r="O11" i="19"/>
  <c r="P11" i="19"/>
  <c r="T11" i="19"/>
  <c r="U11" i="19"/>
  <c r="V11" i="19"/>
  <c r="O12" i="19"/>
  <c r="P12" i="19"/>
  <c r="T12" i="19"/>
  <c r="U12" i="19"/>
  <c r="V12" i="19"/>
  <c r="O13" i="19"/>
  <c r="P13" i="19"/>
  <c r="T13" i="19"/>
  <c r="U13" i="19"/>
  <c r="V13" i="19"/>
  <c r="O14" i="19"/>
  <c r="P14" i="19"/>
  <c r="T14" i="19"/>
  <c r="U14" i="19"/>
  <c r="V14" i="19"/>
  <c r="O15" i="19"/>
  <c r="P15" i="19"/>
  <c r="T15" i="19"/>
  <c r="U15" i="19"/>
  <c r="V15" i="19"/>
  <c r="O16" i="19"/>
  <c r="P16" i="19"/>
  <c r="T16" i="19"/>
  <c r="U16" i="19"/>
  <c r="V16" i="19"/>
  <c r="O17" i="19"/>
  <c r="P17" i="19"/>
  <c r="T17" i="19"/>
  <c r="U17" i="19"/>
  <c r="V17" i="19"/>
  <c r="O18" i="19"/>
  <c r="P18" i="19"/>
  <c r="T18" i="19"/>
  <c r="U18" i="19"/>
  <c r="V18" i="19"/>
  <c r="O19" i="19"/>
  <c r="P19" i="19"/>
  <c r="T19" i="19"/>
  <c r="U19" i="19"/>
  <c r="V19" i="19"/>
  <c r="O20" i="19"/>
  <c r="P20" i="19"/>
  <c r="T20" i="19"/>
  <c r="U20" i="19"/>
  <c r="V20" i="19"/>
  <c r="O21" i="19"/>
  <c r="P21" i="19"/>
  <c r="T21" i="19"/>
  <c r="U21" i="19"/>
  <c r="V21" i="19"/>
  <c r="O22" i="19"/>
  <c r="P22" i="19"/>
  <c r="T22" i="19"/>
  <c r="U22" i="19"/>
  <c r="V22" i="19"/>
  <c r="O23" i="19"/>
  <c r="P23" i="19"/>
  <c r="T23" i="19"/>
  <c r="U23" i="19"/>
  <c r="V23" i="19"/>
  <c r="O24" i="19"/>
  <c r="P24" i="19"/>
  <c r="T24" i="19"/>
  <c r="U24" i="19"/>
  <c r="V24" i="19"/>
  <c r="O25" i="19"/>
  <c r="P25" i="19"/>
  <c r="T25" i="19"/>
  <c r="U25" i="19"/>
  <c r="V25" i="19"/>
  <c r="O26" i="19"/>
  <c r="P26" i="19"/>
  <c r="T26" i="19"/>
  <c r="U26" i="19"/>
  <c r="V26" i="19"/>
  <c r="O27" i="19"/>
  <c r="P27" i="19"/>
  <c r="T27" i="19"/>
  <c r="U27" i="19"/>
  <c r="V27" i="19"/>
  <c r="O28" i="19"/>
  <c r="P28" i="19"/>
  <c r="T28" i="19"/>
  <c r="U28" i="19"/>
  <c r="V28" i="19"/>
  <c r="O29" i="19"/>
  <c r="P29" i="19"/>
  <c r="T29" i="19"/>
  <c r="U29" i="19"/>
  <c r="V29" i="19"/>
  <c r="O30" i="19"/>
  <c r="P30" i="19"/>
  <c r="T30" i="19"/>
  <c r="U30" i="19"/>
  <c r="V30" i="19"/>
  <c r="O31" i="19"/>
  <c r="P31" i="19"/>
  <c r="T31" i="19"/>
  <c r="U31" i="19"/>
  <c r="V31" i="19"/>
  <c r="O32" i="19"/>
  <c r="P32" i="19"/>
  <c r="T32" i="19"/>
  <c r="U32" i="19"/>
  <c r="V32" i="19"/>
  <c r="O33" i="19"/>
  <c r="P33" i="19"/>
  <c r="T33" i="19"/>
  <c r="U33" i="19"/>
  <c r="V33" i="19"/>
  <c r="O34" i="19"/>
  <c r="P34" i="19"/>
  <c r="T34" i="19"/>
  <c r="U34" i="19"/>
  <c r="V34" i="19"/>
  <c r="O35" i="19"/>
  <c r="P35" i="19"/>
  <c r="T35" i="19"/>
  <c r="U35" i="19"/>
  <c r="V35" i="19"/>
  <c r="O36" i="19"/>
  <c r="P36" i="19"/>
  <c r="T36" i="19"/>
  <c r="U36" i="19"/>
  <c r="V36" i="19"/>
  <c r="O37" i="19"/>
  <c r="P37" i="19"/>
  <c r="T37" i="19"/>
  <c r="U37" i="19"/>
  <c r="V37" i="19"/>
  <c r="O38" i="19"/>
  <c r="P38" i="19"/>
  <c r="T38" i="19"/>
  <c r="U38" i="19"/>
  <c r="V38" i="19"/>
  <c r="O39" i="19"/>
  <c r="P39" i="19"/>
  <c r="T39" i="19"/>
  <c r="U39" i="19"/>
  <c r="V39" i="19"/>
  <c r="O40" i="19"/>
  <c r="P40" i="19"/>
  <c r="T40" i="19"/>
  <c r="U40" i="19"/>
  <c r="V40" i="19"/>
  <c r="O41" i="19"/>
  <c r="P41" i="19"/>
  <c r="T41" i="19"/>
  <c r="U41" i="19"/>
  <c r="V41" i="19"/>
  <c r="O42" i="19"/>
  <c r="P42" i="19"/>
  <c r="T42" i="19"/>
  <c r="U42" i="19"/>
  <c r="V42" i="19"/>
  <c r="O43" i="19"/>
  <c r="P43" i="19"/>
  <c r="T43" i="19"/>
  <c r="U43" i="19"/>
  <c r="V43" i="19"/>
  <c r="O44" i="19"/>
  <c r="P44" i="19"/>
  <c r="T44" i="19"/>
  <c r="U44" i="19"/>
  <c r="V44" i="19"/>
  <c r="O45" i="19"/>
  <c r="P45" i="19"/>
  <c r="T45" i="19"/>
  <c r="U45" i="19"/>
  <c r="V45" i="19"/>
  <c r="O46" i="19"/>
  <c r="P46" i="19"/>
  <c r="T46" i="19"/>
  <c r="U46" i="19"/>
  <c r="V46" i="19"/>
  <c r="O47" i="19"/>
  <c r="P47" i="19"/>
  <c r="T47" i="19"/>
  <c r="U47" i="19"/>
  <c r="V47" i="19"/>
  <c r="O48" i="19"/>
  <c r="P48" i="19"/>
  <c r="T48" i="19"/>
  <c r="U48" i="19"/>
  <c r="V48" i="19"/>
  <c r="O49" i="19"/>
  <c r="P49" i="19"/>
  <c r="T49" i="19"/>
  <c r="U49" i="19"/>
  <c r="V49" i="19"/>
  <c r="O50" i="19"/>
  <c r="P50" i="19"/>
  <c r="T50" i="19"/>
  <c r="U50" i="19"/>
  <c r="V50" i="19"/>
  <c r="O51" i="19"/>
  <c r="P51" i="19"/>
  <c r="T51" i="19"/>
  <c r="U51" i="19"/>
  <c r="V51" i="19"/>
  <c r="O52" i="19"/>
  <c r="P52" i="19"/>
  <c r="T52" i="19"/>
  <c r="U52" i="19"/>
  <c r="V52" i="19"/>
  <c r="O53" i="19"/>
  <c r="P53" i="19"/>
  <c r="T53" i="19"/>
  <c r="U53" i="19"/>
  <c r="V53" i="19"/>
  <c r="O54" i="19"/>
  <c r="P54" i="19"/>
  <c r="T54" i="19"/>
  <c r="U54" i="19"/>
  <c r="V54" i="19"/>
  <c r="O55" i="19"/>
  <c r="P55" i="19"/>
  <c r="T55" i="19"/>
  <c r="U55" i="19"/>
  <c r="V55" i="19"/>
  <c r="O56" i="19"/>
  <c r="P56" i="19"/>
  <c r="T56" i="19"/>
  <c r="U56" i="19"/>
  <c r="V56" i="19"/>
  <c r="O57" i="19"/>
  <c r="P57" i="19"/>
  <c r="T57" i="19"/>
  <c r="U57" i="19"/>
  <c r="V57" i="19"/>
  <c r="O58" i="19"/>
  <c r="P58" i="19"/>
  <c r="T58" i="19"/>
  <c r="U58" i="19"/>
  <c r="V58" i="19"/>
  <c r="O59" i="19"/>
  <c r="P59" i="19"/>
  <c r="T59" i="19"/>
  <c r="U59" i="19"/>
  <c r="V59" i="19"/>
  <c r="O60" i="19"/>
  <c r="P60" i="19"/>
  <c r="T60" i="19"/>
  <c r="U60" i="19"/>
  <c r="V60" i="19"/>
  <c r="O61" i="19"/>
  <c r="P61" i="19"/>
  <c r="T61" i="19"/>
  <c r="U61" i="19"/>
  <c r="V61" i="19"/>
  <c r="O62" i="19"/>
  <c r="P62" i="19"/>
  <c r="T62" i="19"/>
  <c r="U62" i="19"/>
  <c r="V62" i="19"/>
  <c r="O63" i="19"/>
  <c r="P63" i="19"/>
  <c r="T63" i="19"/>
  <c r="U63" i="19"/>
  <c r="V63" i="19"/>
  <c r="O64" i="19"/>
  <c r="P64" i="19"/>
  <c r="T64" i="19"/>
  <c r="U64" i="19"/>
  <c r="V64" i="19"/>
  <c r="O65" i="19"/>
  <c r="P65" i="19"/>
  <c r="T65" i="19"/>
  <c r="U65" i="19"/>
  <c r="V65" i="19"/>
  <c r="O66" i="19"/>
  <c r="P66" i="19"/>
  <c r="T66" i="19"/>
  <c r="U66" i="19"/>
  <c r="V66" i="19"/>
  <c r="O67" i="19"/>
  <c r="P67" i="19"/>
  <c r="T67" i="19"/>
  <c r="U67" i="19"/>
  <c r="V67" i="19"/>
  <c r="O68" i="19"/>
  <c r="P68" i="19"/>
  <c r="T68" i="19"/>
  <c r="U68" i="19"/>
  <c r="V68" i="19"/>
  <c r="O69" i="19"/>
  <c r="P69" i="19"/>
  <c r="T69" i="19"/>
  <c r="U69" i="19"/>
  <c r="V69" i="19"/>
  <c r="O70" i="19"/>
  <c r="P70" i="19"/>
  <c r="T70" i="19"/>
  <c r="U70" i="19"/>
  <c r="V70" i="19"/>
  <c r="O71" i="19"/>
  <c r="P71" i="19"/>
  <c r="T71" i="19"/>
  <c r="U71" i="19"/>
  <c r="V71" i="19"/>
  <c r="O72" i="19"/>
  <c r="P72" i="19"/>
  <c r="T72" i="19"/>
  <c r="U72" i="19"/>
  <c r="V72" i="19"/>
  <c r="O73" i="19"/>
  <c r="P73" i="19"/>
  <c r="T73" i="19"/>
  <c r="U73" i="19"/>
  <c r="V73" i="19"/>
  <c r="O74" i="19"/>
  <c r="P74" i="19"/>
  <c r="T74" i="19"/>
  <c r="U74" i="19"/>
  <c r="V74" i="19"/>
  <c r="O75" i="19"/>
  <c r="P75" i="19"/>
  <c r="T75" i="19"/>
  <c r="U75" i="19"/>
  <c r="V75" i="19"/>
  <c r="O76" i="19"/>
  <c r="P76" i="19"/>
  <c r="T76" i="19"/>
  <c r="U76" i="19"/>
  <c r="V76" i="19"/>
  <c r="O77" i="19"/>
  <c r="P77" i="19"/>
  <c r="T77" i="19"/>
  <c r="U77" i="19"/>
  <c r="V77" i="19"/>
  <c r="O78" i="19"/>
  <c r="P78" i="19"/>
  <c r="T78" i="19"/>
  <c r="U78" i="19"/>
  <c r="V78" i="19"/>
  <c r="O79" i="19"/>
  <c r="P79" i="19"/>
  <c r="T79" i="19"/>
  <c r="U79" i="19"/>
  <c r="V79" i="19"/>
  <c r="O80" i="19"/>
  <c r="P80" i="19"/>
  <c r="T80" i="19"/>
  <c r="U80" i="19"/>
  <c r="V80" i="19"/>
  <c r="O81" i="19"/>
  <c r="P81" i="19"/>
  <c r="T81" i="19"/>
  <c r="U81" i="19"/>
  <c r="V81" i="19"/>
  <c r="O82" i="19"/>
  <c r="P82" i="19"/>
  <c r="T82" i="19"/>
  <c r="U82" i="19"/>
  <c r="V82" i="19"/>
  <c r="O83" i="19"/>
  <c r="P83" i="19"/>
  <c r="T83" i="19"/>
  <c r="U83" i="19"/>
  <c r="V83" i="19"/>
  <c r="O84" i="19"/>
  <c r="P84" i="19"/>
  <c r="T84" i="19"/>
  <c r="U84" i="19"/>
  <c r="V84" i="19"/>
  <c r="O85" i="19"/>
  <c r="P85" i="19"/>
  <c r="T85" i="19"/>
  <c r="U85" i="19"/>
  <c r="V85" i="19"/>
  <c r="O86" i="19"/>
  <c r="P86" i="19"/>
  <c r="T86" i="19"/>
  <c r="U86" i="19"/>
  <c r="V86" i="19"/>
  <c r="O87" i="19"/>
  <c r="P87" i="19"/>
  <c r="T87" i="19"/>
  <c r="U87" i="19"/>
  <c r="V87" i="19"/>
  <c r="O88" i="19"/>
  <c r="P88" i="19"/>
  <c r="T88" i="19"/>
  <c r="U88" i="19"/>
  <c r="V88" i="19"/>
  <c r="O89" i="19"/>
  <c r="P89" i="19"/>
  <c r="T89" i="19"/>
  <c r="U89" i="19"/>
  <c r="V89" i="19"/>
  <c r="O90" i="19"/>
  <c r="P90" i="19"/>
  <c r="T90" i="19"/>
  <c r="U90" i="19"/>
  <c r="V90" i="19"/>
  <c r="O91" i="19"/>
  <c r="P91" i="19"/>
  <c r="T91" i="19"/>
  <c r="U91" i="19"/>
  <c r="V91" i="19"/>
  <c r="O92" i="19"/>
  <c r="P92" i="19"/>
  <c r="T92" i="19"/>
  <c r="U92" i="19"/>
  <c r="V92" i="19"/>
  <c r="O93" i="19"/>
  <c r="P93" i="19"/>
  <c r="T93" i="19"/>
  <c r="U93" i="19"/>
  <c r="V93" i="19"/>
  <c r="O94" i="19"/>
  <c r="P94" i="19"/>
  <c r="T94" i="19"/>
  <c r="U94" i="19"/>
  <c r="V94" i="19"/>
  <c r="O95" i="19"/>
  <c r="P95" i="19"/>
  <c r="T95" i="19"/>
  <c r="U95" i="19"/>
  <c r="V95" i="19"/>
  <c r="O96" i="19"/>
  <c r="P96" i="19"/>
  <c r="T96" i="19"/>
  <c r="U96" i="19"/>
  <c r="V96" i="19"/>
  <c r="O97" i="19"/>
  <c r="P97" i="19"/>
  <c r="T97" i="19"/>
  <c r="U97" i="19"/>
  <c r="V97" i="19"/>
  <c r="O98" i="19"/>
  <c r="P98" i="19"/>
  <c r="T98" i="19"/>
  <c r="U98" i="19"/>
  <c r="V98" i="19"/>
  <c r="O99" i="19"/>
  <c r="P99" i="19"/>
  <c r="T99" i="19"/>
  <c r="U99" i="19"/>
  <c r="V99" i="19"/>
  <c r="O100" i="19"/>
  <c r="P100" i="19"/>
  <c r="T100" i="19"/>
  <c r="U100" i="19"/>
  <c r="V100" i="19"/>
  <c r="O101" i="19"/>
  <c r="P101" i="19"/>
  <c r="T101" i="19"/>
  <c r="U101" i="19"/>
  <c r="V101" i="19"/>
  <c r="O102" i="19"/>
  <c r="P102" i="19"/>
  <c r="T102" i="19"/>
  <c r="U102" i="19"/>
  <c r="V102" i="19"/>
  <c r="O103" i="19"/>
  <c r="P103" i="19"/>
  <c r="T103" i="19"/>
  <c r="U103" i="19"/>
  <c r="V103" i="19"/>
  <c r="O104" i="19"/>
  <c r="P104" i="19"/>
  <c r="T104" i="19"/>
  <c r="U104" i="19"/>
  <c r="V104" i="19"/>
  <c r="O105" i="19"/>
  <c r="P105" i="19"/>
  <c r="T105" i="19"/>
  <c r="U105" i="19"/>
  <c r="V105" i="19"/>
  <c r="O106" i="19"/>
  <c r="P106" i="19"/>
  <c r="T106" i="19"/>
  <c r="U106" i="19"/>
  <c r="V106" i="19"/>
  <c r="O107" i="19"/>
  <c r="P107" i="19"/>
  <c r="T107" i="19"/>
  <c r="U107" i="19"/>
  <c r="V107" i="19"/>
  <c r="O108" i="19"/>
  <c r="P108" i="19"/>
  <c r="T108" i="19"/>
  <c r="U108" i="19"/>
  <c r="V108" i="19"/>
  <c r="O109" i="19"/>
  <c r="P109" i="19"/>
  <c r="T109" i="19"/>
  <c r="U109" i="19"/>
  <c r="V109" i="19"/>
  <c r="O110" i="19"/>
  <c r="P110" i="19"/>
  <c r="T110" i="19"/>
  <c r="U110" i="19"/>
  <c r="V110" i="19"/>
  <c r="O111" i="19"/>
  <c r="P111" i="19"/>
  <c r="T111" i="19"/>
  <c r="U111" i="19"/>
  <c r="V111" i="19"/>
  <c r="O112" i="19"/>
  <c r="P112" i="19"/>
  <c r="T112" i="19"/>
  <c r="U112" i="19"/>
  <c r="V112" i="19"/>
  <c r="O113" i="19"/>
  <c r="P113" i="19"/>
  <c r="T113" i="19"/>
  <c r="U113" i="19"/>
  <c r="V113" i="19"/>
  <c r="O114" i="19"/>
  <c r="P114" i="19"/>
  <c r="T114" i="19"/>
  <c r="U114" i="19"/>
  <c r="V114" i="19"/>
  <c r="O115" i="19"/>
  <c r="P115" i="19"/>
  <c r="T115" i="19"/>
  <c r="U115" i="19"/>
  <c r="V115" i="19"/>
  <c r="O116" i="19"/>
  <c r="P116" i="19"/>
  <c r="T116" i="19"/>
  <c r="U116" i="19"/>
  <c r="V116" i="19"/>
  <c r="O117" i="19"/>
  <c r="P117" i="19"/>
  <c r="T117" i="19"/>
  <c r="U117" i="19"/>
  <c r="V117" i="19"/>
  <c r="O118" i="19"/>
  <c r="P118" i="19"/>
  <c r="T118" i="19"/>
  <c r="U118" i="19"/>
  <c r="V118" i="19"/>
  <c r="O119" i="19"/>
  <c r="P119" i="19"/>
  <c r="T119" i="19"/>
  <c r="U119" i="19"/>
  <c r="V119" i="19"/>
  <c r="O120" i="19"/>
  <c r="P120" i="19"/>
  <c r="T120" i="19"/>
  <c r="U120" i="19"/>
  <c r="V120" i="19"/>
  <c r="O121" i="19"/>
  <c r="P121" i="19"/>
  <c r="T121" i="19"/>
  <c r="U121" i="19"/>
  <c r="V121" i="19"/>
  <c r="O122" i="19"/>
  <c r="P122" i="19"/>
  <c r="T122" i="19"/>
  <c r="U122" i="19"/>
  <c r="V122" i="19"/>
  <c r="O123" i="19"/>
  <c r="P123" i="19"/>
  <c r="T123" i="19"/>
  <c r="U123" i="19"/>
  <c r="V123" i="19"/>
  <c r="O124" i="19"/>
  <c r="P124" i="19"/>
  <c r="T124" i="19"/>
  <c r="U124" i="19"/>
  <c r="V124" i="19"/>
  <c r="O125" i="19"/>
  <c r="P125" i="19"/>
  <c r="T125" i="19"/>
  <c r="U125" i="19"/>
  <c r="V125" i="19"/>
  <c r="O126" i="19"/>
  <c r="P126" i="19"/>
  <c r="T126" i="19"/>
  <c r="U126" i="19"/>
  <c r="V126" i="19"/>
  <c r="O127" i="19"/>
  <c r="P127" i="19"/>
  <c r="T127" i="19"/>
  <c r="U127" i="19"/>
  <c r="V127" i="19"/>
  <c r="O128" i="19"/>
  <c r="P128" i="19"/>
  <c r="T128" i="19"/>
  <c r="U128" i="19"/>
  <c r="V128" i="19"/>
  <c r="O129" i="19"/>
  <c r="P129" i="19"/>
  <c r="T129" i="19"/>
  <c r="U129" i="19"/>
  <c r="V129" i="19"/>
  <c r="O130" i="19"/>
  <c r="P130" i="19"/>
  <c r="T130" i="19"/>
  <c r="U130" i="19"/>
  <c r="V130" i="19"/>
  <c r="O131" i="19"/>
  <c r="P131" i="19"/>
  <c r="T131" i="19"/>
  <c r="U131" i="19"/>
  <c r="V131" i="19"/>
  <c r="O132" i="19"/>
  <c r="P132" i="19"/>
  <c r="T132" i="19"/>
  <c r="U132" i="19"/>
  <c r="V132" i="19"/>
  <c r="O133" i="19"/>
  <c r="P133" i="19"/>
  <c r="T133" i="19"/>
  <c r="U133" i="19"/>
  <c r="V133" i="19"/>
  <c r="O134" i="19"/>
  <c r="P134" i="19"/>
  <c r="T134" i="19"/>
  <c r="U134" i="19"/>
  <c r="V134" i="19"/>
  <c r="O135" i="19"/>
  <c r="P135" i="19"/>
  <c r="T135" i="19"/>
  <c r="U135" i="19"/>
  <c r="V135" i="19"/>
  <c r="O136" i="19"/>
  <c r="P136" i="19"/>
  <c r="T136" i="19"/>
  <c r="U136" i="19"/>
  <c r="V136" i="19"/>
  <c r="O137" i="19"/>
  <c r="P137" i="19"/>
  <c r="T137" i="19"/>
  <c r="U137" i="19"/>
  <c r="V137" i="19"/>
  <c r="O138" i="19"/>
  <c r="P138" i="19"/>
  <c r="T138" i="19"/>
  <c r="U138" i="19"/>
  <c r="V138" i="19"/>
  <c r="O139" i="19"/>
  <c r="P139" i="19"/>
  <c r="T139" i="19"/>
  <c r="U139" i="19"/>
  <c r="V139" i="19"/>
  <c r="E141" i="19"/>
  <c r="H141" i="19"/>
  <c r="K141" i="19"/>
  <c r="M141" i="19"/>
  <c r="N141" i="19"/>
  <c r="Q141" i="19"/>
  <c r="R141" i="19"/>
  <c r="S141" i="19"/>
  <c r="N142" i="19"/>
  <c r="C3" i="20"/>
  <c r="C8" i="20"/>
  <c r="E8" i="20"/>
  <c r="F8" i="20"/>
  <c r="H8" i="20"/>
  <c r="I8" i="20"/>
  <c r="K8" i="20"/>
  <c r="L8" i="20"/>
  <c r="N8" i="20"/>
  <c r="S8" i="20"/>
  <c r="O9" i="20"/>
  <c r="O10" i="20"/>
  <c r="P10" i="20"/>
  <c r="T10" i="20"/>
  <c r="U10" i="20"/>
  <c r="V10" i="20"/>
  <c r="O11" i="20"/>
  <c r="P11" i="20"/>
  <c r="T11" i="20"/>
  <c r="U11" i="20"/>
  <c r="V11" i="20"/>
  <c r="O12" i="20"/>
  <c r="P12" i="20"/>
  <c r="T12" i="20"/>
  <c r="U12" i="20"/>
  <c r="V12" i="20"/>
  <c r="O13" i="20"/>
  <c r="P13" i="20"/>
  <c r="T13" i="20"/>
  <c r="U13" i="20"/>
  <c r="V13" i="20"/>
  <c r="O14" i="20"/>
  <c r="P14" i="20"/>
  <c r="T14" i="20"/>
  <c r="U14" i="20"/>
  <c r="V14" i="20"/>
  <c r="O15" i="20"/>
  <c r="P15" i="20"/>
  <c r="T15" i="20"/>
  <c r="U15" i="20"/>
  <c r="V15" i="20"/>
  <c r="O16" i="20"/>
  <c r="P16" i="20"/>
  <c r="T16" i="20"/>
  <c r="U16" i="20"/>
  <c r="V16" i="20"/>
  <c r="O17" i="20"/>
  <c r="P17" i="20"/>
  <c r="T17" i="20"/>
  <c r="U17" i="20"/>
  <c r="V17" i="20"/>
  <c r="O18" i="20"/>
  <c r="P18" i="20"/>
  <c r="T18" i="20"/>
  <c r="U18" i="20"/>
  <c r="V18" i="20"/>
  <c r="O19" i="20"/>
  <c r="P19" i="20"/>
  <c r="T19" i="20"/>
  <c r="U19" i="20"/>
  <c r="V19" i="20"/>
  <c r="O20" i="20"/>
  <c r="P20" i="20"/>
  <c r="T20" i="20"/>
  <c r="U20" i="20"/>
  <c r="V20" i="20"/>
  <c r="O21" i="20"/>
  <c r="P21" i="20"/>
  <c r="T21" i="20"/>
  <c r="U21" i="20"/>
  <c r="V21" i="20"/>
  <c r="O22" i="20"/>
  <c r="P22" i="20"/>
  <c r="T22" i="20"/>
  <c r="U22" i="20"/>
  <c r="V22" i="20"/>
  <c r="O23" i="20"/>
  <c r="P23" i="20"/>
  <c r="T23" i="20"/>
  <c r="U23" i="20"/>
  <c r="V23" i="20"/>
  <c r="O24" i="20"/>
  <c r="P24" i="20"/>
  <c r="T24" i="20"/>
  <c r="U24" i="20"/>
  <c r="V24" i="20"/>
  <c r="O25" i="20"/>
  <c r="P25" i="20"/>
  <c r="T25" i="20"/>
  <c r="U25" i="20"/>
  <c r="V25" i="20"/>
  <c r="O26" i="20"/>
  <c r="P26" i="20"/>
  <c r="T26" i="20"/>
  <c r="U26" i="20"/>
  <c r="V26" i="20"/>
  <c r="O27" i="20"/>
  <c r="P27" i="20"/>
  <c r="T27" i="20"/>
  <c r="U27" i="20"/>
  <c r="V27" i="20"/>
  <c r="O28" i="20"/>
  <c r="P28" i="20"/>
  <c r="T28" i="20"/>
  <c r="U28" i="20"/>
  <c r="V28" i="20"/>
  <c r="O29" i="20"/>
  <c r="P29" i="20"/>
  <c r="T29" i="20"/>
  <c r="U29" i="20"/>
  <c r="V29" i="20"/>
  <c r="O30" i="20"/>
  <c r="P30" i="20"/>
  <c r="T30" i="20"/>
  <c r="U30" i="20"/>
  <c r="V30" i="20"/>
  <c r="O31" i="20"/>
  <c r="P31" i="20"/>
  <c r="T31" i="20"/>
  <c r="U31" i="20"/>
  <c r="V31" i="20"/>
  <c r="O32" i="20"/>
  <c r="P32" i="20"/>
  <c r="T32" i="20"/>
  <c r="U32" i="20"/>
  <c r="V32" i="20"/>
  <c r="O33" i="20"/>
  <c r="P33" i="20"/>
  <c r="T33" i="20"/>
  <c r="U33" i="20"/>
  <c r="V33" i="20"/>
  <c r="O34" i="20"/>
  <c r="P34" i="20"/>
  <c r="T34" i="20"/>
  <c r="U34" i="20"/>
  <c r="V34" i="20"/>
  <c r="O35" i="20"/>
  <c r="P35" i="20"/>
  <c r="T35" i="20"/>
  <c r="U35" i="20"/>
  <c r="V35" i="20"/>
  <c r="O36" i="20"/>
  <c r="P36" i="20"/>
  <c r="T36" i="20"/>
  <c r="U36" i="20"/>
  <c r="V36" i="20"/>
  <c r="O37" i="20"/>
  <c r="P37" i="20"/>
  <c r="T37" i="20"/>
  <c r="U37" i="20"/>
  <c r="V37" i="20"/>
  <c r="O38" i="20"/>
  <c r="P38" i="20"/>
  <c r="T38" i="20"/>
  <c r="U38" i="20"/>
  <c r="V38" i="20"/>
  <c r="O39" i="20"/>
  <c r="P39" i="20"/>
  <c r="T39" i="20"/>
  <c r="U39" i="20"/>
  <c r="V39" i="20"/>
  <c r="O40" i="20"/>
  <c r="P40" i="20"/>
  <c r="T40" i="20"/>
  <c r="U40" i="20"/>
  <c r="V40" i="20"/>
  <c r="O41" i="20"/>
  <c r="P41" i="20"/>
  <c r="T41" i="20"/>
  <c r="U41" i="20"/>
  <c r="V41" i="20"/>
  <c r="O42" i="20"/>
  <c r="P42" i="20"/>
  <c r="T42" i="20"/>
  <c r="U42" i="20"/>
  <c r="V42" i="20"/>
  <c r="O43" i="20"/>
  <c r="P43" i="20"/>
  <c r="T43" i="20"/>
  <c r="U43" i="20"/>
  <c r="V43" i="20"/>
  <c r="O44" i="20"/>
  <c r="P44" i="20"/>
  <c r="T44" i="20"/>
  <c r="U44" i="20"/>
  <c r="V44" i="20"/>
  <c r="O45" i="20"/>
  <c r="P45" i="20"/>
  <c r="T45" i="20"/>
  <c r="U45" i="20"/>
  <c r="V45" i="20"/>
  <c r="O46" i="20"/>
  <c r="P46" i="20"/>
  <c r="T46" i="20"/>
  <c r="U46" i="20"/>
  <c r="V46" i="20"/>
  <c r="O47" i="20"/>
  <c r="P47" i="20"/>
  <c r="T47" i="20"/>
  <c r="U47" i="20"/>
  <c r="V47" i="20"/>
  <c r="O48" i="20"/>
  <c r="P48" i="20"/>
  <c r="T48" i="20"/>
  <c r="U48" i="20"/>
  <c r="V48" i="20"/>
  <c r="O49" i="20"/>
  <c r="P49" i="20"/>
  <c r="T49" i="20"/>
  <c r="U49" i="20"/>
  <c r="V49" i="20"/>
  <c r="O50" i="20"/>
  <c r="P50" i="20"/>
  <c r="T50" i="20"/>
  <c r="U50" i="20"/>
  <c r="V50" i="20"/>
  <c r="O51" i="20"/>
  <c r="P51" i="20"/>
  <c r="T51" i="20"/>
  <c r="U51" i="20"/>
  <c r="V51" i="20"/>
  <c r="O52" i="20"/>
  <c r="P52" i="20"/>
  <c r="T52" i="20"/>
  <c r="U52" i="20"/>
  <c r="V52" i="20"/>
  <c r="O53" i="20"/>
  <c r="P53" i="20"/>
  <c r="T53" i="20"/>
  <c r="U53" i="20"/>
  <c r="V53" i="20"/>
  <c r="O54" i="20"/>
  <c r="P54" i="20"/>
  <c r="T54" i="20"/>
  <c r="U54" i="20"/>
  <c r="V54" i="20"/>
  <c r="O55" i="20"/>
  <c r="P55" i="20"/>
  <c r="T55" i="20"/>
  <c r="U55" i="20"/>
  <c r="V55" i="20"/>
  <c r="O56" i="20"/>
  <c r="P56" i="20"/>
  <c r="T56" i="20"/>
  <c r="U56" i="20"/>
  <c r="V56" i="20"/>
  <c r="O57" i="20"/>
  <c r="P57" i="20"/>
  <c r="T57" i="20"/>
  <c r="U57" i="20"/>
  <c r="V57" i="20"/>
  <c r="O58" i="20"/>
  <c r="P58" i="20"/>
  <c r="T58" i="20"/>
  <c r="U58" i="20"/>
  <c r="V58" i="20"/>
  <c r="O59" i="20"/>
  <c r="P59" i="20"/>
  <c r="T59" i="20"/>
  <c r="U59" i="20"/>
  <c r="V59" i="20"/>
  <c r="O60" i="20"/>
  <c r="P60" i="20"/>
  <c r="T60" i="20"/>
  <c r="U60" i="20"/>
  <c r="V60" i="20"/>
  <c r="O61" i="20"/>
  <c r="P61" i="20"/>
  <c r="T61" i="20"/>
  <c r="U61" i="20"/>
  <c r="V61" i="20"/>
  <c r="O62" i="20"/>
  <c r="P62" i="20"/>
  <c r="T62" i="20"/>
  <c r="U62" i="20"/>
  <c r="V62" i="20"/>
  <c r="O63" i="20"/>
  <c r="P63" i="20"/>
  <c r="T63" i="20"/>
  <c r="U63" i="20"/>
  <c r="V63" i="20"/>
  <c r="O64" i="20"/>
  <c r="P64" i="20"/>
  <c r="T64" i="20"/>
  <c r="U64" i="20"/>
  <c r="V64" i="20"/>
  <c r="O65" i="20"/>
  <c r="P65" i="20"/>
  <c r="T65" i="20"/>
  <c r="U65" i="20"/>
  <c r="V65" i="20"/>
  <c r="O66" i="20"/>
  <c r="P66" i="20"/>
  <c r="T66" i="20"/>
  <c r="U66" i="20"/>
  <c r="V66" i="20"/>
  <c r="O67" i="20"/>
  <c r="P67" i="20"/>
  <c r="T67" i="20"/>
  <c r="U67" i="20"/>
  <c r="V67" i="20"/>
  <c r="O68" i="20"/>
  <c r="P68" i="20"/>
  <c r="T68" i="20"/>
  <c r="U68" i="20"/>
  <c r="V68" i="20"/>
  <c r="O69" i="20"/>
  <c r="P69" i="20"/>
  <c r="T69" i="20"/>
  <c r="U69" i="20"/>
  <c r="V69" i="20"/>
  <c r="O70" i="20"/>
  <c r="P70" i="20"/>
  <c r="T70" i="20"/>
  <c r="U70" i="20"/>
  <c r="V70" i="20"/>
  <c r="O71" i="20"/>
  <c r="P71" i="20"/>
  <c r="T71" i="20"/>
  <c r="U71" i="20"/>
  <c r="V71" i="20"/>
  <c r="O72" i="20"/>
  <c r="P72" i="20"/>
  <c r="T72" i="20"/>
  <c r="U72" i="20"/>
  <c r="V72" i="20"/>
  <c r="O73" i="20"/>
  <c r="P73" i="20"/>
  <c r="T73" i="20"/>
  <c r="U73" i="20"/>
  <c r="V73" i="20"/>
  <c r="O74" i="20"/>
  <c r="P74" i="20"/>
  <c r="T74" i="20"/>
  <c r="U74" i="20"/>
  <c r="V74" i="20"/>
  <c r="O75" i="20"/>
  <c r="P75" i="20"/>
  <c r="T75" i="20"/>
  <c r="U75" i="20"/>
  <c r="V75" i="20"/>
  <c r="O76" i="20"/>
  <c r="P76" i="20"/>
  <c r="T76" i="20"/>
  <c r="U76" i="20"/>
  <c r="V76" i="20"/>
  <c r="O77" i="20"/>
  <c r="P77" i="20"/>
  <c r="T77" i="20"/>
  <c r="U77" i="20"/>
  <c r="V77" i="20"/>
  <c r="O78" i="20"/>
  <c r="P78" i="20"/>
  <c r="T78" i="20"/>
  <c r="U78" i="20"/>
  <c r="V78" i="20"/>
  <c r="O79" i="20"/>
  <c r="P79" i="20"/>
  <c r="T79" i="20"/>
  <c r="U79" i="20"/>
  <c r="V79" i="20"/>
  <c r="O80" i="20"/>
  <c r="P80" i="20"/>
  <c r="T80" i="20"/>
  <c r="U80" i="20"/>
  <c r="V80" i="20"/>
  <c r="O81" i="20"/>
  <c r="P81" i="20"/>
  <c r="T81" i="20"/>
  <c r="U81" i="20"/>
  <c r="V81" i="20"/>
  <c r="O82" i="20"/>
  <c r="P82" i="20"/>
  <c r="T82" i="20"/>
  <c r="U82" i="20"/>
  <c r="V82" i="20"/>
  <c r="O83" i="20"/>
  <c r="P83" i="20"/>
  <c r="T83" i="20"/>
  <c r="U83" i="20"/>
  <c r="V83" i="20"/>
  <c r="O84" i="20"/>
  <c r="P84" i="20"/>
  <c r="T84" i="20"/>
  <c r="U84" i="20"/>
  <c r="V84" i="20"/>
  <c r="O85" i="20"/>
  <c r="P85" i="20"/>
  <c r="T85" i="20"/>
  <c r="U85" i="20"/>
  <c r="V85" i="20"/>
  <c r="O86" i="20"/>
  <c r="P86" i="20"/>
  <c r="T86" i="20"/>
  <c r="U86" i="20"/>
  <c r="V86" i="20"/>
  <c r="O87" i="20"/>
  <c r="P87" i="20"/>
  <c r="T87" i="20"/>
  <c r="U87" i="20"/>
  <c r="V87" i="20"/>
  <c r="O88" i="20"/>
  <c r="P88" i="20"/>
  <c r="T88" i="20"/>
  <c r="U88" i="20"/>
  <c r="V88" i="20"/>
  <c r="O89" i="20"/>
  <c r="P89" i="20"/>
  <c r="T89" i="20"/>
  <c r="U89" i="20"/>
  <c r="V89" i="20"/>
  <c r="O90" i="20"/>
  <c r="P90" i="20"/>
  <c r="T90" i="20"/>
  <c r="U90" i="20"/>
  <c r="V90" i="20"/>
  <c r="O91" i="20"/>
  <c r="P91" i="20"/>
  <c r="T91" i="20"/>
  <c r="U91" i="20"/>
  <c r="V91" i="20"/>
  <c r="O92" i="20"/>
  <c r="P92" i="20"/>
  <c r="T92" i="20"/>
  <c r="U92" i="20"/>
  <c r="V92" i="20"/>
  <c r="O93" i="20"/>
  <c r="P93" i="20"/>
  <c r="T93" i="20"/>
  <c r="U93" i="20"/>
  <c r="V93" i="20"/>
  <c r="O94" i="20"/>
  <c r="P94" i="20"/>
  <c r="T94" i="20"/>
  <c r="U94" i="20"/>
  <c r="V94" i="20"/>
  <c r="O95" i="20"/>
  <c r="P95" i="20"/>
  <c r="T95" i="20"/>
  <c r="U95" i="20"/>
  <c r="V95" i="20"/>
  <c r="O96" i="20"/>
  <c r="P96" i="20"/>
  <c r="T96" i="20"/>
  <c r="U96" i="20"/>
  <c r="V96" i="20"/>
  <c r="O97" i="20"/>
  <c r="P97" i="20"/>
  <c r="T97" i="20"/>
  <c r="U97" i="20"/>
  <c r="V97" i="20"/>
  <c r="O98" i="20"/>
  <c r="P98" i="20"/>
  <c r="T98" i="20"/>
  <c r="U98" i="20"/>
  <c r="V98" i="20"/>
  <c r="O99" i="20"/>
  <c r="P99" i="20"/>
  <c r="T99" i="20"/>
  <c r="U99" i="20"/>
  <c r="V99" i="20"/>
  <c r="O100" i="20"/>
  <c r="P100" i="20"/>
  <c r="T100" i="20"/>
  <c r="U100" i="20"/>
  <c r="V100" i="20"/>
  <c r="O101" i="20"/>
  <c r="P101" i="20"/>
  <c r="T101" i="20"/>
  <c r="U101" i="20"/>
  <c r="V101" i="20"/>
  <c r="O102" i="20"/>
  <c r="P102" i="20"/>
  <c r="T102" i="20"/>
  <c r="U102" i="20"/>
  <c r="V102" i="20"/>
  <c r="O103" i="20"/>
  <c r="P103" i="20"/>
  <c r="T103" i="20"/>
  <c r="U103" i="20"/>
  <c r="V103" i="20"/>
  <c r="O104" i="20"/>
  <c r="P104" i="20"/>
  <c r="T104" i="20"/>
  <c r="U104" i="20"/>
  <c r="V104" i="20"/>
  <c r="O105" i="20"/>
  <c r="P105" i="20"/>
  <c r="T105" i="20"/>
  <c r="U105" i="20"/>
  <c r="V105" i="20"/>
  <c r="O106" i="20"/>
  <c r="P106" i="20"/>
  <c r="T106" i="20"/>
  <c r="U106" i="20"/>
  <c r="V106" i="20"/>
  <c r="O107" i="20"/>
  <c r="P107" i="20"/>
  <c r="T107" i="20"/>
  <c r="U107" i="20"/>
  <c r="V107" i="20"/>
  <c r="O108" i="20"/>
  <c r="P108" i="20"/>
  <c r="T108" i="20"/>
  <c r="U108" i="20"/>
  <c r="V108" i="20"/>
  <c r="O109" i="20"/>
  <c r="P109" i="20"/>
  <c r="T109" i="20"/>
  <c r="U109" i="20"/>
  <c r="V109" i="20"/>
  <c r="O110" i="20"/>
  <c r="P110" i="20"/>
  <c r="T110" i="20"/>
  <c r="U110" i="20"/>
  <c r="V110" i="20"/>
  <c r="O111" i="20"/>
  <c r="P111" i="20"/>
  <c r="T111" i="20"/>
  <c r="U111" i="20"/>
  <c r="V111" i="20"/>
  <c r="O112" i="20"/>
  <c r="P112" i="20"/>
  <c r="T112" i="20"/>
  <c r="U112" i="20"/>
  <c r="V112" i="20"/>
  <c r="O113" i="20"/>
  <c r="P113" i="20"/>
  <c r="T113" i="20"/>
  <c r="U113" i="20"/>
  <c r="V113" i="20"/>
  <c r="O114" i="20"/>
  <c r="P114" i="20"/>
  <c r="T114" i="20"/>
  <c r="U114" i="20"/>
  <c r="V114" i="20"/>
  <c r="O115" i="20"/>
  <c r="P115" i="20"/>
  <c r="T115" i="20"/>
  <c r="U115" i="20"/>
  <c r="V115" i="20"/>
  <c r="O116" i="20"/>
  <c r="P116" i="20"/>
  <c r="T116" i="20"/>
  <c r="U116" i="20"/>
  <c r="V116" i="20"/>
  <c r="O117" i="20"/>
  <c r="P117" i="20"/>
  <c r="T117" i="20"/>
  <c r="U117" i="20"/>
  <c r="V117" i="20"/>
  <c r="O118" i="20"/>
  <c r="P118" i="20"/>
  <c r="T118" i="20"/>
  <c r="U118" i="20"/>
  <c r="V118" i="20"/>
  <c r="O119" i="20"/>
  <c r="P119" i="20"/>
  <c r="T119" i="20"/>
  <c r="U119" i="20"/>
  <c r="V119" i="20"/>
  <c r="O120" i="20"/>
  <c r="P120" i="20"/>
  <c r="T120" i="20"/>
  <c r="U120" i="20"/>
  <c r="V120" i="20"/>
  <c r="O121" i="20"/>
  <c r="P121" i="20"/>
  <c r="T121" i="20"/>
  <c r="U121" i="20"/>
  <c r="V121" i="20"/>
  <c r="O122" i="20"/>
  <c r="P122" i="20"/>
  <c r="T122" i="20"/>
  <c r="U122" i="20"/>
  <c r="V122" i="20"/>
  <c r="O123" i="20"/>
  <c r="P123" i="20"/>
  <c r="T123" i="20"/>
  <c r="U123" i="20"/>
  <c r="V123" i="20"/>
  <c r="O124" i="20"/>
  <c r="P124" i="20"/>
  <c r="T124" i="20"/>
  <c r="U124" i="20"/>
  <c r="V124" i="20"/>
  <c r="O125" i="20"/>
  <c r="P125" i="20"/>
  <c r="T125" i="20"/>
  <c r="U125" i="20"/>
  <c r="V125" i="20"/>
  <c r="O126" i="20"/>
  <c r="P126" i="20"/>
  <c r="T126" i="20"/>
  <c r="U126" i="20"/>
  <c r="V126" i="20"/>
  <c r="O127" i="20"/>
  <c r="P127" i="20"/>
  <c r="T127" i="20"/>
  <c r="U127" i="20"/>
  <c r="V127" i="20"/>
  <c r="O128" i="20"/>
  <c r="P128" i="20"/>
  <c r="T128" i="20"/>
  <c r="U128" i="20"/>
  <c r="V128" i="20"/>
  <c r="O129" i="20"/>
  <c r="P129" i="20"/>
  <c r="T129" i="20"/>
  <c r="U129" i="20"/>
  <c r="V129" i="20"/>
  <c r="O130" i="20"/>
  <c r="P130" i="20"/>
  <c r="T130" i="20"/>
  <c r="U130" i="20"/>
  <c r="V130" i="20"/>
  <c r="O131" i="20"/>
  <c r="P131" i="20"/>
  <c r="T131" i="20"/>
  <c r="U131" i="20"/>
  <c r="V131" i="20"/>
  <c r="O132" i="20"/>
  <c r="P132" i="20"/>
  <c r="T132" i="20"/>
  <c r="U132" i="20"/>
  <c r="V132" i="20"/>
  <c r="O133" i="20"/>
  <c r="P133" i="20"/>
  <c r="T133" i="20"/>
  <c r="U133" i="20"/>
  <c r="V133" i="20"/>
  <c r="O134" i="20"/>
  <c r="P134" i="20"/>
  <c r="T134" i="20"/>
  <c r="U134" i="20"/>
  <c r="V134" i="20"/>
  <c r="O135" i="20"/>
  <c r="P135" i="20"/>
  <c r="T135" i="20"/>
  <c r="U135" i="20"/>
  <c r="V135" i="20"/>
  <c r="O136" i="20"/>
  <c r="P136" i="20"/>
  <c r="T136" i="20"/>
  <c r="U136" i="20"/>
  <c r="V136" i="20"/>
  <c r="O137" i="20"/>
  <c r="P137" i="20"/>
  <c r="T137" i="20"/>
  <c r="U137" i="20"/>
  <c r="V137" i="20"/>
  <c r="O138" i="20"/>
  <c r="P138" i="20"/>
  <c r="T138" i="20"/>
  <c r="U138" i="20"/>
  <c r="V138" i="20"/>
  <c r="O139" i="20"/>
  <c r="P139" i="20"/>
  <c r="T139" i="20"/>
  <c r="U139" i="20"/>
  <c r="V139" i="20"/>
  <c r="E140" i="20"/>
  <c r="H140" i="20"/>
  <c r="K140" i="20"/>
  <c r="M140" i="20"/>
  <c r="N140" i="20"/>
  <c r="Q140" i="20"/>
  <c r="R140" i="20"/>
  <c r="S140" i="20"/>
  <c r="N141" i="20"/>
  <c r="C3" i="6"/>
  <c r="C8" i="6"/>
  <c r="E8" i="6"/>
  <c r="F8" i="6"/>
  <c r="H8" i="6"/>
  <c r="I8" i="6"/>
  <c r="K8" i="6"/>
  <c r="L8" i="6"/>
  <c r="N8" i="6"/>
  <c r="S8" i="6"/>
  <c r="O9" i="6"/>
  <c r="O10" i="6"/>
  <c r="P10" i="6"/>
  <c r="T10" i="6"/>
  <c r="U10" i="6"/>
  <c r="V10" i="6"/>
  <c r="O11" i="6"/>
  <c r="P11" i="6"/>
  <c r="T11" i="6"/>
  <c r="U11" i="6"/>
  <c r="V11" i="6"/>
  <c r="O12" i="6"/>
  <c r="P12" i="6"/>
  <c r="T12" i="6"/>
  <c r="U12" i="6"/>
  <c r="V12" i="6"/>
  <c r="O13" i="6"/>
  <c r="P13" i="6"/>
  <c r="T13" i="6"/>
  <c r="U13" i="6"/>
  <c r="V13" i="6"/>
  <c r="O14" i="6"/>
  <c r="P14" i="6"/>
  <c r="T14" i="6"/>
  <c r="U14" i="6"/>
  <c r="V14" i="6"/>
  <c r="O15" i="6"/>
  <c r="P15" i="6"/>
  <c r="T15" i="6"/>
  <c r="U15" i="6"/>
  <c r="V15" i="6"/>
  <c r="O16" i="6"/>
  <c r="P16" i="6"/>
  <c r="T16" i="6"/>
  <c r="U16" i="6"/>
  <c r="V16" i="6"/>
  <c r="O17" i="6"/>
  <c r="P17" i="6"/>
  <c r="T17" i="6"/>
  <c r="U17" i="6"/>
  <c r="V17" i="6"/>
  <c r="O18" i="6"/>
  <c r="P18" i="6"/>
  <c r="T18" i="6"/>
  <c r="U18" i="6"/>
  <c r="V18" i="6"/>
  <c r="O19" i="6"/>
  <c r="P19" i="6"/>
  <c r="T19" i="6"/>
  <c r="U19" i="6"/>
  <c r="V19" i="6"/>
  <c r="O20" i="6"/>
  <c r="P20" i="6"/>
  <c r="T20" i="6"/>
  <c r="U20" i="6"/>
  <c r="V20" i="6"/>
  <c r="O21" i="6"/>
  <c r="P21" i="6"/>
  <c r="T21" i="6"/>
  <c r="U21" i="6"/>
  <c r="V21" i="6"/>
  <c r="O22" i="6"/>
  <c r="P22" i="6"/>
  <c r="T22" i="6"/>
  <c r="U22" i="6"/>
  <c r="V22" i="6"/>
  <c r="O23" i="6"/>
  <c r="P23" i="6"/>
  <c r="T23" i="6"/>
  <c r="U23" i="6"/>
  <c r="V23" i="6"/>
  <c r="O24" i="6"/>
  <c r="P24" i="6"/>
  <c r="T24" i="6"/>
  <c r="U24" i="6"/>
  <c r="V24" i="6"/>
  <c r="O25" i="6"/>
  <c r="P25" i="6"/>
  <c r="T25" i="6"/>
  <c r="U25" i="6"/>
  <c r="V25" i="6"/>
  <c r="O26" i="6"/>
  <c r="P26" i="6"/>
  <c r="T26" i="6"/>
  <c r="U26" i="6"/>
  <c r="V26" i="6"/>
  <c r="O27" i="6"/>
  <c r="P27" i="6"/>
  <c r="T27" i="6"/>
  <c r="U27" i="6"/>
  <c r="V27" i="6"/>
  <c r="O28" i="6"/>
  <c r="P28" i="6"/>
  <c r="T28" i="6"/>
  <c r="U28" i="6"/>
  <c r="V28" i="6"/>
  <c r="O29" i="6"/>
  <c r="P29" i="6"/>
  <c r="T29" i="6"/>
  <c r="U29" i="6"/>
  <c r="V29" i="6"/>
  <c r="O30" i="6"/>
  <c r="P30" i="6"/>
  <c r="T30" i="6"/>
  <c r="U30" i="6"/>
  <c r="V30" i="6"/>
  <c r="O31" i="6"/>
  <c r="P31" i="6"/>
  <c r="T31" i="6"/>
  <c r="U31" i="6"/>
  <c r="V31" i="6"/>
  <c r="O32" i="6"/>
  <c r="P32" i="6"/>
  <c r="T32" i="6"/>
  <c r="U32" i="6"/>
  <c r="V32" i="6"/>
  <c r="O33" i="6"/>
  <c r="P33" i="6"/>
  <c r="T33" i="6"/>
  <c r="U33" i="6"/>
  <c r="V33" i="6"/>
  <c r="O34" i="6"/>
  <c r="P34" i="6"/>
  <c r="T34" i="6"/>
  <c r="U34" i="6"/>
  <c r="V34" i="6"/>
  <c r="O35" i="6"/>
  <c r="P35" i="6"/>
  <c r="T35" i="6"/>
  <c r="U35" i="6"/>
  <c r="V35" i="6"/>
  <c r="O36" i="6"/>
  <c r="P36" i="6"/>
  <c r="T36" i="6"/>
  <c r="U36" i="6"/>
  <c r="V36" i="6"/>
  <c r="O37" i="6"/>
  <c r="P37" i="6"/>
  <c r="T37" i="6"/>
  <c r="U37" i="6"/>
  <c r="V37" i="6"/>
  <c r="O38" i="6"/>
  <c r="P38" i="6"/>
  <c r="T38" i="6"/>
  <c r="U38" i="6"/>
  <c r="V38" i="6"/>
  <c r="O39" i="6"/>
  <c r="P39" i="6"/>
  <c r="T39" i="6"/>
  <c r="U39" i="6"/>
  <c r="V39" i="6"/>
  <c r="O40" i="6"/>
  <c r="P40" i="6"/>
  <c r="T40" i="6"/>
  <c r="U40" i="6"/>
  <c r="V40" i="6"/>
  <c r="O41" i="6"/>
  <c r="P41" i="6"/>
  <c r="T41" i="6"/>
  <c r="U41" i="6"/>
  <c r="V41" i="6"/>
  <c r="O42" i="6"/>
  <c r="P42" i="6"/>
  <c r="T42" i="6"/>
  <c r="U42" i="6"/>
  <c r="V42" i="6"/>
  <c r="O43" i="6"/>
  <c r="P43" i="6"/>
  <c r="T43" i="6"/>
  <c r="U43" i="6"/>
  <c r="V43" i="6"/>
  <c r="O44" i="6"/>
  <c r="P44" i="6"/>
  <c r="T44" i="6"/>
  <c r="U44" i="6"/>
  <c r="V44" i="6"/>
  <c r="O45" i="6"/>
  <c r="P45" i="6"/>
  <c r="T45" i="6"/>
  <c r="U45" i="6"/>
  <c r="V45" i="6"/>
  <c r="O46" i="6"/>
  <c r="P46" i="6"/>
  <c r="T46" i="6"/>
  <c r="U46" i="6"/>
  <c r="V46" i="6"/>
  <c r="O47" i="6"/>
  <c r="P47" i="6"/>
  <c r="T47" i="6"/>
  <c r="U47" i="6"/>
  <c r="V47" i="6"/>
  <c r="O48" i="6"/>
  <c r="P48" i="6"/>
  <c r="T48" i="6"/>
  <c r="U48" i="6"/>
  <c r="V48" i="6"/>
  <c r="O49" i="6"/>
  <c r="P49" i="6"/>
  <c r="T49" i="6"/>
  <c r="U49" i="6"/>
  <c r="V49" i="6"/>
  <c r="O50" i="6"/>
  <c r="P50" i="6"/>
  <c r="T50" i="6"/>
  <c r="U50" i="6"/>
  <c r="V50" i="6"/>
  <c r="O51" i="6"/>
  <c r="P51" i="6"/>
  <c r="T51" i="6"/>
  <c r="U51" i="6"/>
  <c r="V51" i="6"/>
  <c r="O52" i="6"/>
  <c r="P52" i="6"/>
  <c r="T52" i="6"/>
  <c r="U52" i="6"/>
  <c r="V52" i="6"/>
  <c r="O53" i="6"/>
  <c r="P53" i="6"/>
  <c r="T53" i="6"/>
  <c r="U53" i="6"/>
  <c r="V53" i="6"/>
  <c r="O54" i="6"/>
  <c r="P54" i="6"/>
  <c r="T54" i="6"/>
  <c r="U54" i="6"/>
  <c r="V54" i="6"/>
  <c r="O55" i="6"/>
  <c r="P55" i="6"/>
  <c r="T55" i="6"/>
  <c r="U55" i="6"/>
  <c r="V55" i="6"/>
  <c r="O56" i="6"/>
  <c r="P56" i="6"/>
  <c r="T56" i="6"/>
  <c r="U56" i="6"/>
  <c r="V56" i="6"/>
  <c r="O57" i="6"/>
  <c r="P57" i="6"/>
  <c r="T57" i="6"/>
  <c r="U57" i="6"/>
  <c r="V57" i="6"/>
  <c r="O58" i="6"/>
  <c r="P58" i="6"/>
  <c r="T58" i="6"/>
  <c r="U58" i="6"/>
  <c r="V58" i="6"/>
  <c r="O59" i="6"/>
  <c r="P59" i="6"/>
  <c r="T59" i="6"/>
  <c r="U59" i="6"/>
  <c r="V59" i="6"/>
  <c r="O60" i="6"/>
  <c r="P60" i="6"/>
  <c r="T60" i="6"/>
  <c r="U60" i="6"/>
  <c r="V60" i="6"/>
  <c r="O61" i="6"/>
  <c r="P61" i="6"/>
  <c r="T61" i="6"/>
  <c r="U61" i="6"/>
  <c r="V61" i="6"/>
  <c r="O62" i="6"/>
  <c r="P62" i="6"/>
  <c r="T62" i="6"/>
  <c r="U62" i="6"/>
  <c r="V62" i="6"/>
  <c r="O63" i="6"/>
  <c r="P63" i="6"/>
  <c r="T63" i="6"/>
  <c r="U63" i="6"/>
  <c r="V63" i="6"/>
  <c r="O64" i="6"/>
  <c r="P64" i="6"/>
  <c r="T64" i="6"/>
  <c r="U64" i="6"/>
  <c r="V64" i="6"/>
  <c r="O65" i="6"/>
  <c r="P65" i="6"/>
  <c r="T65" i="6"/>
  <c r="U65" i="6"/>
  <c r="V65" i="6"/>
  <c r="O66" i="6"/>
  <c r="P66" i="6"/>
  <c r="T66" i="6"/>
  <c r="U66" i="6"/>
  <c r="V66" i="6"/>
  <c r="O67" i="6"/>
  <c r="P67" i="6"/>
  <c r="T67" i="6"/>
  <c r="U67" i="6"/>
  <c r="V67" i="6"/>
  <c r="O68" i="6"/>
  <c r="P68" i="6"/>
  <c r="T68" i="6"/>
  <c r="U68" i="6"/>
  <c r="V68" i="6"/>
  <c r="O69" i="6"/>
  <c r="P69" i="6"/>
  <c r="T69" i="6"/>
  <c r="U69" i="6"/>
  <c r="V69" i="6"/>
  <c r="O70" i="6"/>
  <c r="P70" i="6"/>
  <c r="T70" i="6"/>
  <c r="U70" i="6"/>
  <c r="V70" i="6"/>
  <c r="O71" i="6"/>
  <c r="P71" i="6"/>
  <c r="T71" i="6"/>
  <c r="U71" i="6"/>
  <c r="V71" i="6"/>
  <c r="O72" i="6"/>
  <c r="P72" i="6"/>
  <c r="T72" i="6"/>
  <c r="U72" i="6"/>
  <c r="V72" i="6"/>
  <c r="O73" i="6"/>
  <c r="P73" i="6"/>
  <c r="T73" i="6"/>
  <c r="U73" i="6"/>
  <c r="V73" i="6"/>
  <c r="O74" i="6"/>
  <c r="P74" i="6"/>
  <c r="T74" i="6"/>
  <c r="U74" i="6"/>
  <c r="V74" i="6"/>
  <c r="O75" i="6"/>
  <c r="P75" i="6"/>
  <c r="T75" i="6"/>
  <c r="U75" i="6"/>
  <c r="V75" i="6"/>
  <c r="O76" i="6"/>
  <c r="P76" i="6"/>
  <c r="T76" i="6"/>
  <c r="U76" i="6"/>
  <c r="V76" i="6"/>
  <c r="O77" i="6"/>
  <c r="P77" i="6"/>
  <c r="T77" i="6"/>
  <c r="U77" i="6"/>
  <c r="V77" i="6"/>
  <c r="O78" i="6"/>
  <c r="P78" i="6"/>
  <c r="T78" i="6"/>
  <c r="U78" i="6"/>
  <c r="V78" i="6"/>
  <c r="O79" i="6"/>
  <c r="P79" i="6"/>
  <c r="T79" i="6"/>
  <c r="U79" i="6"/>
  <c r="V79" i="6"/>
  <c r="O80" i="6"/>
  <c r="P80" i="6"/>
  <c r="T80" i="6"/>
  <c r="U80" i="6"/>
  <c r="V80" i="6"/>
  <c r="O81" i="6"/>
  <c r="P81" i="6"/>
  <c r="T81" i="6"/>
  <c r="U81" i="6"/>
  <c r="V81" i="6"/>
  <c r="O82" i="6"/>
  <c r="P82" i="6"/>
  <c r="T82" i="6"/>
  <c r="U82" i="6"/>
  <c r="V82" i="6"/>
  <c r="O83" i="6"/>
  <c r="P83" i="6"/>
  <c r="T83" i="6"/>
  <c r="U83" i="6"/>
  <c r="V83" i="6"/>
  <c r="O84" i="6"/>
  <c r="P84" i="6"/>
  <c r="T84" i="6"/>
  <c r="U84" i="6"/>
  <c r="V84" i="6"/>
  <c r="O85" i="6"/>
  <c r="P85" i="6"/>
  <c r="T85" i="6"/>
  <c r="U85" i="6"/>
  <c r="V85" i="6"/>
  <c r="O86" i="6"/>
  <c r="P86" i="6"/>
  <c r="T86" i="6"/>
  <c r="U86" i="6"/>
  <c r="V86" i="6"/>
  <c r="O87" i="6"/>
  <c r="P87" i="6"/>
  <c r="T87" i="6"/>
  <c r="U87" i="6"/>
  <c r="V87" i="6"/>
  <c r="O88" i="6"/>
  <c r="P88" i="6"/>
  <c r="T88" i="6"/>
  <c r="U88" i="6"/>
  <c r="V88" i="6"/>
  <c r="O89" i="6"/>
  <c r="P89" i="6"/>
  <c r="T89" i="6"/>
  <c r="U89" i="6"/>
  <c r="V89" i="6"/>
  <c r="O90" i="6"/>
  <c r="P90" i="6"/>
  <c r="T90" i="6"/>
  <c r="U90" i="6"/>
  <c r="V90" i="6"/>
  <c r="O91" i="6"/>
  <c r="P91" i="6"/>
  <c r="T91" i="6"/>
  <c r="U91" i="6"/>
  <c r="V91" i="6"/>
  <c r="O92" i="6"/>
  <c r="P92" i="6"/>
  <c r="T92" i="6"/>
  <c r="U92" i="6"/>
  <c r="V92" i="6"/>
  <c r="O93" i="6"/>
  <c r="P93" i="6"/>
  <c r="T93" i="6"/>
  <c r="U93" i="6"/>
  <c r="V93" i="6"/>
  <c r="O94" i="6"/>
  <c r="P94" i="6"/>
  <c r="T94" i="6"/>
  <c r="U94" i="6"/>
  <c r="V94" i="6"/>
  <c r="O95" i="6"/>
  <c r="P95" i="6"/>
  <c r="T95" i="6"/>
  <c r="U95" i="6"/>
  <c r="V95" i="6"/>
  <c r="O96" i="6"/>
  <c r="P96" i="6"/>
  <c r="T96" i="6"/>
  <c r="U96" i="6"/>
  <c r="V96" i="6"/>
  <c r="O97" i="6"/>
  <c r="P97" i="6"/>
  <c r="T97" i="6"/>
  <c r="U97" i="6"/>
  <c r="V97" i="6"/>
  <c r="O98" i="6"/>
  <c r="P98" i="6"/>
  <c r="T98" i="6"/>
  <c r="U98" i="6"/>
  <c r="V98" i="6"/>
  <c r="O99" i="6"/>
  <c r="P99" i="6"/>
  <c r="T99" i="6"/>
  <c r="U99" i="6"/>
  <c r="V99" i="6"/>
  <c r="O100" i="6"/>
  <c r="P100" i="6"/>
  <c r="T100" i="6"/>
  <c r="U100" i="6"/>
  <c r="V100" i="6"/>
  <c r="O101" i="6"/>
  <c r="P101" i="6"/>
  <c r="T101" i="6"/>
  <c r="U101" i="6"/>
  <c r="V101" i="6"/>
  <c r="O102" i="6"/>
  <c r="P102" i="6"/>
  <c r="T102" i="6"/>
  <c r="U102" i="6"/>
  <c r="V102" i="6"/>
  <c r="O103" i="6"/>
  <c r="P103" i="6"/>
  <c r="T103" i="6"/>
  <c r="U103" i="6"/>
  <c r="V103" i="6"/>
  <c r="O104" i="6"/>
  <c r="P104" i="6"/>
  <c r="T104" i="6"/>
  <c r="U104" i="6"/>
  <c r="V104" i="6"/>
  <c r="O105" i="6"/>
  <c r="P105" i="6"/>
  <c r="T105" i="6"/>
  <c r="U105" i="6"/>
  <c r="V105" i="6"/>
  <c r="O106" i="6"/>
  <c r="P106" i="6"/>
  <c r="T106" i="6"/>
  <c r="U106" i="6"/>
  <c r="V106" i="6"/>
  <c r="O107" i="6"/>
  <c r="P107" i="6"/>
  <c r="T107" i="6"/>
  <c r="U107" i="6"/>
  <c r="V107" i="6"/>
  <c r="O108" i="6"/>
  <c r="P108" i="6"/>
  <c r="T108" i="6"/>
  <c r="U108" i="6"/>
  <c r="V108" i="6"/>
  <c r="O109" i="6"/>
  <c r="P109" i="6"/>
  <c r="T109" i="6"/>
  <c r="U109" i="6"/>
  <c r="V109" i="6"/>
  <c r="O110" i="6"/>
  <c r="P110" i="6"/>
  <c r="T110" i="6"/>
  <c r="U110" i="6"/>
  <c r="V110" i="6"/>
  <c r="O111" i="6"/>
  <c r="P111" i="6"/>
  <c r="T111" i="6"/>
  <c r="U111" i="6"/>
  <c r="V111" i="6"/>
  <c r="O112" i="6"/>
  <c r="P112" i="6"/>
  <c r="T112" i="6"/>
  <c r="U112" i="6"/>
  <c r="V112" i="6"/>
  <c r="O113" i="6"/>
  <c r="P113" i="6"/>
  <c r="T113" i="6"/>
  <c r="U113" i="6"/>
  <c r="V113" i="6"/>
  <c r="O114" i="6"/>
  <c r="P114" i="6"/>
  <c r="T114" i="6"/>
  <c r="U114" i="6"/>
  <c r="V114" i="6"/>
  <c r="O115" i="6"/>
  <c r="P115" i="6"/>
  <c r="T115" i="6"/>
  <c r="U115" i="6"/>
  <c r="V115" i="6"/>
  <c r="O116" i="6"/>
  <c r="P116" i="6"/>
  <c r="T116" i="6"/>
  <c r="U116" i="6"/>
  <c r="V116" i="6"/>
  <c r="O117" i="6"/>
  <c r="P117" i="6"/>
  <c r="T117" i="6"/>
  <c r="U117" i="6"/>
  <c r="V117" i="6"/>
  <c r="O118" i="6"/>
  <c r="P118" i="6"/>
  <c r="T118" i="6"/>
  <c r="U118" i="6"/>
  <c r="V118" i="6"/>
  <c r="O119" i="6"/>
  <c r="P119" i="6"/>
  <c r="T119" i="6"/>
  <c r="U119" i="6"/>
  <c r="V119" i="6"/>
  <c r="O120" i="6"/>
  <c r="P120" i="6"/>
  <c r="T120" i="6"/>
  <c r="U120" i="6"/>
  <c r="V120" i="6"/>
  <c r="O121" i="6"/>
  <c r="P121" i="6"/>
  <c r="T121" i="6"/>
  <c r="U121" i="6"/>
  <c r="V121" i="6"/>
  <c r="O122" i="6"/>
  <c r="P122" i="6"/>
  <c r="T122" i="6"/>
  <c r="U122" i="6"/>
  <c r="V122" i="6"/>
  <c r="O123" i="6"/>
  <c r="P123" i="6"/>
  <c r="T123" i="6"/>
  <c r="U123" i="6"/>
  <c r="V123" i="6"/>
  <c r="O124" i="6"/>
  <c r="P124" i="6"/>
  <c r="T124" i="6"/>
  <c r="U124" i="6"/>
  <c r="V124" i="6"/>
  <c r="O125" i="6"/>
  <c r="P125" i="6"/>
  <c r="T125" i="6"/>
  <c r="U125" i="6"/>
  <c r="V125" i="6"/>
  <c r="O126" i="6"/>
  <c r="P126" i="6"/>
  <c r="T126" i="6"/>
  <c r="U126" i="6"/>
  <c r="V126" i="6"/>
  <c r="O127" i="6"/>
  <c r="P127" i="6"/>
  <c r="T127" i="6"/>
  <c r="U127" i="6"/>
  <c r="V127" i="6"/>
  <c r="O128" i="6"/>
  <c r="P128" i="6"/>
  <c r="T128" i="6"/>
  <c r="U128" i="6"/>
  <c r="V128" i="6"/>
  <c r="O129" i="6"/>
  <c r="P129" i="6"/>
  <c r="T129" i="6"/>
  <c r="U129" i="6"/>
  <c r="V129" i="6"/>
  <c r="O130" i="6"/>
  <c r="P130" i="6"/>
  <c r="T130" i="6"/>
  <c r="U130" i="6"/>
  <c r="V130" i="6"/>
  <c r="E131" i="6"/>
  <c r="H131" i="6"/>
  <c r="K131" i="6"/>
  <c r="M131" i="6"/>
  <c r="N131" i="6"/>
  <c r="Q131" i="6"/>
  <c r="R131" i="6"/>
  <c r="S131" i="6"/>
  <c r="T131" i="6"/>
  <c r="U131" i="6"/>
  <c r="V131" i="6"/>
  <c r="N132" i="6"/>
  <c r="R132" i="6"/>
  <c r="S132" i="6"/>
  <c r="R133" i="6"/>
  <c r="S133" i="6"/>
  <c r="C3" i="7"/>
  <c r="C8" i="7"/>
  <c r="E8" i="7"/>
  <c r="F8" i="7"/>
  <c r="H8" i="7"/>
  <c r="I8" i="7"/>
  <c r="K8" i="7"/>
  <c r="L8" i="7"/>
  <c r="N8" i="7"/>
  <c r="S8" i="7"/>
  <c r="O9" i="7"/>
  <c r="O10" i="7"/>
  <c r="P10" i="7"/>
  <c r="T10" i="7"/>
  <c r="U10" i="7"/>
  <c r="V10" i="7"/>
  <c r="O11" i="7"/>
  <c r="P11" i="7"/>
  <c r="T11" i="7"/>
  <c r="U11" i="7"/>
  <c r="V11" i="7"/>
  <c r="O12" i="7"/>
  <c r="P12" i="7"/>
  <c r="T12" i="7"/>
  <c r="U12" i="7"/>
  <c r="V12" i="7"/>
  <c r="O13" i="7"/>
  <c r="P13" i="7"/>
  <c r="T13" i="7"/>
  <c r="U13" i="7"/>
  <c r="V13" i="7"/>
  <c r="O14" i="7"/>
  <c r="P14" i="7"/>
  <c r="T14" i="7"/>
  <c r="U14" i="7"/>
  <c r="V14" i="7"/>
  <c r="O15" i="7"/>
  <c r="P15" i="7"/>
  <c r="T15" i="7"/>
  <c r="U15" i="7"/>
  <c r="V15" i="7"/>
  <c r="O16" i="7"/>
  <c r="P16" i="7"/>
  <c r="T16" i="7"/>
  <c r="U16" i="7"/>
  <c r="V16" i="7"/>
  <c r="O17" i="7"/>
  <c r="P17" i="7"/>
  <c r="T17" i="7"/>
  <c r="U17" i="7"/>
  <c r="V17" i="7"/>
  <c r="O18" i="7"/>
  <c r="P18" i="7"/>
  <c r="T18" i="7"/>
  <c r="U18" i="7"/>
  <c r="V18" i="7"/>
  <c r="O19" i="7"/>
  <c r="P19" i="7"/>
  <c r="T19" i="7"/>
  <c r="U19" i="7"/>
  <c r="V19" i="7"/>
  <c r="O20" i="7"/>
  <c r="P20" i="7"/>
  <c r="T20" i="7"/>
  <c r="U20" i="7"/>
  <c r="V20" i="7"/>
  <c r="O21" i="7"/>
  <c r="P21" i="7"/>
  <c r="T21" i="7"/>
  <c r="U21" i="7"/>
  <c r="V21" i="7"/>
  <c r="O22" i="7"/>
  <c r="P22" i="7"/>
  <c r="T22" i="7"/>
  <c r="U22" i="7"/>
  <c r="V22" i="7"/>
  <c r="O23" i="7"/>
  <c r="P23" i="7"/>
  <c r="T23" i="7"/>
  <c r="U23" i="7"/>
  <c r="V23" i="7"/>
  <c r="O24" i="7"/>
  <c r="P24" i="7"/>
  <c r="T24" i="7"/>
  <c r="U24" i="7"/>
  <c r="V24" i="7"/>
  <c r="O25" i="7"/>
  <c r="P25" i="7"/>
  <c r="T25" i="7"/>
  <c r="U25" i="7"/>
  <c r="V25" i="7"/>
  <c r="O26" i="7"/>
  <c r="P26" i="7"/>
  <c r="T26" i="7"/>
  <c r="U26" i="7"/>
  <c r="V26" i="7"/>
  <c r="O27" i="7"/>
  <c r="P27" i="7"/>
  <c r="T27" i="7"/>
  <c r="U27" i="7"/>
  <c r="V27" i="7"/>
  <c r="O28" i="7"/>
  <c r="P28" i="7"/>
  <c r="T28" i="7"/>
  <c r="U28" i="7"/>
  <c r="V28" i="7"/>
  <c r="O29" i="7"/>
  <c r="P29" i="7"/>
  <c r="T29" i="7"/>
  <c r="U29" i="7"/>
  <c r="V29" i="7"/>
  <c r="O30" i="7"/>
  <c r="P30" i="7"/>
  <c r="T30" i="7"/>
  <c r="U30" i="7"/>
  <c r="V30" i="7"/>
  <c r="O31" i="7"/>
  <c r="P31" i="7"/>
  <c r="T31" i="7"/>
  <c r="U31" i="7"/>
  <c r="V31" i="7"/>
  <c r="O32" i="7"/>
  <c r="P32" i="7"/>
  <c r="T32" i="7"/>
  <c r="U32" i="7"/>
  <c r="V32" i="7"/>
  <c r="O33" i="7"/>
  <c r="P33" i="7"/>
  <c r="T33" i="7"/>
  <c r="U33" i="7"/>
  <c r="V33" i="7"/>
  <c r="O34" i="7"/>
  <c r="P34" i="7"/>
  <c r="T34" i="7"/>
  <c r="U34" i="7"/>
  <c r="V34" i="7"/>
  <c r="O35" i="7"/>
  <c r="P35" i="7"/>
  <c r="T35" i="7"/>
  <c r="U35" i="7"/>
  <c r="V35" i="7"/>
  <c r="O36" i="7"/>
  <c r="P36" i="7"/>
  <c r="T36" i="7"/>
  <c r="U36" i="7"/>
  <c r="V36" i="7"/>
  <c r="O37" i="7"/>
  <c r="P37" i="7"/>
  <c r="T37" i="7"/>
  <c r="U37" i="7"/>
  <c r="V37" i="7"/>
  <c r="O38" i="7"/>
  <c r="P38" i="7"/>
  <c r="T38" i="7"/>
  <c r="U38" i="7"/>
  <c r="V38" i="7"/>
  <c r="O39" i="7"/>
  <c r="P39" i="7"/>
  <c r="T39" i="7"/>
  <c r="U39" i="7"/>
  <c r="V39" i="7"/>
  <c r="O40" i="7"/>
  <c r="P40" i="7"/>
  <c r="T40" i="7"/>
  <c r="U40" i="7"/>
  <c r="V40" i="7"/>
  <c r="O41" i="7"/>
  <c r="P41" i="7"/>
  <c r="T41" i="7"/>
  <c r="U41" i="7"/>
  <c r="V41" i="7"/>
  <c r="O42" i="7"/>
  <c r="P42" i="7"/>
  <c r="T42" i="7"/>
  <c r="U42" i="7"/>
  <c r="V42" i="7"/>
  <c r="O43" i="7"/>
  <c r="P43" i="7"/>
  <c r="T43" i="7"/>
  <c r="U43" i="7"/>
  <c r="V43" i="7"/>
  <c r="O44" i="7"/>
  <c r="P44" i="7"/>
  <c r="T44" i="7"/>
  <c r="U44" i="7"/>
  <c r="V44" i="7"/>
  <c r="O45" i="7"/>
  <c r="P45" i="7"/>
  <c r="T45" i="7"/>
  <c r="U45" i="7"/>
  <c r="V45" i="7"/>
  <c r="O46" i="7"/>
  <c r="P46" i="7"/>
  <c r="T46" i="7"/>
  <c r="U46" i="7"/>
  <c r="V46" i="7"/>
  <c r="O47" i="7"/>
  <c r="P47" i="7"/>
  <c r="T47" i="7"/>
  <c r="U47" i="7"/>
  <c r="V47" i="7"/>
  <c r="O48" i="7"/>
  <c r="P48" i="7"/>
  <c r="T48" i="7"/>
  <c r="U48" i="7"/>
  <c r="V48" i="7"/>
  <c r="O49" i="7"/>
  <c r="P49" i="7"/>
  <c r="T49" i="7"/>
  <c r="U49" i="7"/>
  <c r="V49" i="7"/>
  <c r="O50" i="7"/>
  <c r="P50" i="7"/>
  <c r="T50" i="7"/>
  <c r="U50" i="7"/>
  <c r="V50" i="7"/>
  <c r="O51" i="7"/>
  <c r="P51" i="7"/>
  <c r="T51" i="7"/>
  <c r="U51" i="7"/>
  <c r="V51" i="7"/>
  <c r="O52" i="7"/>
  <c r="P52" i="7"/>
  <c r="T52" i="7"/>
  <c r="U52" i="7"/>
  <c r="V52" i="7"/>
  <c r="O53" i="7"/>
  <c r="P53" i="7"/>
  <c r="T53" i="7"/>
  <c r="U53" i="7"/>
  <c r="V53" i="7"/>
  <c r="O54" i="7"/>
  <c r="P54" i="7"/>
  <c r="T54" i="7"/>
  <c r="U54" i="7"/>
  <c r="V54" i="7"/>
  <c r="O55" i="7"/>
  <c r="P55" i="7"/>
  <c r="T55" i="7"/>
  <c r="U55" i="7"/>
  <c r="V55" i="7"/>
  <c r="O56" i="7"/>
  <c r="P56" i="7"/>
  <c r="T56" i="7"/>
  <c r="U56" i="7"/>
  <c r="V56" i="7"/>
  <c r="O57" i="7"/>
  <c r="P57" i="7"/>
  <c r="T57" i="7"/>
  <c r="U57" i="7"/>
  <c r="V57" i="7"/>
  <c r="O58" i="7"/>
  <c r="P58" i="7"/>
  <c r="T58" i="7"/>
  <c r="U58" i="7"/>
  <c r="V58" i="7"/>
  <c r="O59" i="7"/>
  <c r="P59" i="7"/>
  <c r="T59" i="7"/>
  <c r="U59" i="7"/>
  <c r="V59" i="7"/>
  <c r="O60" i="7"/>
  <c r="P60" i="7"/>
  <c r="T60" i="7"/>
  <c r="U60" i="7"/>
  <c r="V60" i="7"/>
  <c r="O61" i="7"/>
  <c r="P61" i="7"/>
  <c r="T61" i="7"/>
  <c r="U61" i="7"/>
  <c r="V61" i="7"/>
  <c r="O62" i="7"/>
  <c r="P62" i="7"/>
  <c r="T62" i="7"/>
  <c r="U62" i="7"/>
  <c r="V62" i="7"/>
  <c r="O63" i="7"/>
  <c r="P63" i="7"/>
  <c r="T63" i="7"/>
  <c r="U63" i="7"/>
  <c r="V63" i="7"/>
  <c r="O64" i="7"/>
  <c r="P64" i="7"/>
  <c r="T64" i="7"/>
  <c r="U64" i="7"/>
  <c r="V64" i="7"/>
  <c r="O65" i="7"/>
  <c r="P65" i="7"/>
  <c r="T65" i="7"/>
  <c r="U65" i="7"/>
  <c r="V65" i="7"/>
  <c r="O66" i="7"/>
  <c r="P66" i="7"/>
  <c r="T66" i="7"/>
  <c r="U66" i="7"/>
  <c r="V66" i="7"/>
  <c r="O67" i="7"/>
  <c r="P67" i="7"/>
  <c r="T67" i="7"/>
  <c r="U67" i="7"/>
  <c r="V67" i="7"/>
  <c r="O68" i="7"/>
  <c r="P68" i="7"/>
  <c r="T68" i="7"/>
  <c r="U68" i="7"/>
  <c r="V68" i="7"/>
  <c r="O69" i="7"/>
  <c r="P69" i="7"/>
  <c r="T69" i="7"/>
  <c r="U69" i="7"/>
  <c r="V69" i="7"/>
  <c r="O70" i="7"/>
  <c r="P70" i="7"/>
  <c r="T70" i="7"/>
  <c r="U70" i="7"/>
  <c r="V70" i="7"/>
  <c r="O71" i="7"/>
  <c r="P71" i="7"/>
  <c r="T71" i="7"/>
  <c r="U71" i="7"/>
  <c r="V71" i="7"/>
  <c r="O72" i="7"/>
  <c r="P72" i="7"/>
  <c r="T72" i="7"/>
  <c r="U72" i="7"/>
  <c r="V72" i="7"/>
  <c r="O73" i="7"/>
  <c r="P73" i="7"/>
  <c r="T73" i="7"/>
  <c r="U73" i="7"/>
  <c r="V73" i="7"/>
  <c r="O74" i="7"/>
  <c r="P74" i="7"/>
  <c r="T74" i="7"/>
  <c r="U74" i="7"/>
  <c r="V74" i="7"/>
  <c r="O75" i="7"/>
  <c r="P75" i="7"/>
  <c r="T75" i="7"/>
  <c r="U75" i="7"/>
  <c r="V75" i="7"/>
  <c r="O76" i="7"/>
  <c r="P76" i="7"/>
  <c r="T76" i="7"/>
  <c r="U76" i="7"/>
  <c r="V76" i="7"/>
  <c r="O77" i="7"/>
  <c r="P77" i="7"/>
  <c r="T77" i="7"/>
  <c r="U77" i="7"/>
  <c r="V77" i="7"/>
  <c r="O78" i="7"/>
  <c r="P78" i="7"/>
  <c r="T78" i="7"/>
  <c r="U78" i="7"/>
  <c r="V78" i="7"/>
  <c r="O79" i="7"/>
  <c r="P79" i="7"/>
  <c r="T79" i="7"/>
  <c r="U79" i="7"/>
  <c r="V79" i="7"/>
  <c r="O80" i="7"/>
  <c r="P80" i="7"/>
  <c r="T80" i="7"/>
  <c r="U80" i="7"/>
  <c r="V80" i="7"/>
  <c r="O81" i="7"/>
  <c r="P81" i="7"/>
  <c r="T81" i="7"/>
  <c r="U81" i="7"/>
  <c r="V81" i="7"/>
  <c r="O82" i="7"/>
  <c r="P82" i="7"/>
  <c r="T82" i="7"/>
  <c r="U82" i="7"/>
  <c r="V82" i="7"/>
  <c r="O83" i="7"/>
  <c r="P83" i="7"/>
  <c r="T83" i="7"/>
  <c r="U83" i="7"/>
  <c r="V83" i="7"/>
  <c r="O84" i="7"/>
  <c r="P84" i="7"/>
  <c r="T84" i="7"/>
  <c r="U84" i="7"/>
  <c r="V84" i="7"/>
  <c r="O85" i="7"/>
  <c r="P85" i="7"/>
  <c r="T85" i="7"/>
  <c r="U85" i="7"/>
  <c r="V85" i="7"/>
  <c r="O86" i="7"/>
  <c r="P86" i="7"/>
  <c r="T86" i="7"/>
  <c r="U86" i="7"/>
  <c r="V86" i="7"/>
  <c r="O87" i="7"/>
  <c r="P87" i="7"/>
  <c r="T87" i="7"/>
  <c r="U87" i="7"/>
  <c r="V87" i="7"/>
  <c r="O88" i="7"/>
  <c r="P88" i="7"/>
  <c r="T88" i="7"/>
  <c r="U88" i="7"/>
  <c r="V88" i="7"/>
  <c r="O89" i="7"/>
  <c r="P89" i="7"/>
  <c r="T89" i="7"/>
  <c r="U89" i="7"/>
  <c r="V89" i="7"/>
  <c r="O90" i="7"/>
  <c r="P90" i="7"/>
  <c r="T90" i="7"/>
  <c r="U90" i="7"/>
  <c r="V90" i="7"/>
  <c r="O91" i="7"/>
  <c r="P91" i="7"/>
  <c r="T91" i="7"/>
  <c r="U91" i="7"/>
  <c r="V91" i="7"/>
  <c r="O92" i="7"/>
  <c r="P92" i="7"/>
  <c r="T92" i="7"/>
  <c r="U92" i="7"/>
  <c r="V92" i="7"/>
  <c r="O93" i="7"/>
  <c r="P93" i="7"/>
  <c r="T93" i="7"/>
  <c r="U93" i="7"/>
  <c r="V93" i="7"/>
  <c r="O94" i="7"/>
  <c r="P94" i="7"/>
  <c r="T94" i="7"/>
  <c r="U94" i="7"/>
  <c r="V94" i="7"/>
  <c r="O95" i="7"/>
  <c r="P95" i="7"/>
  <c r="T95" i="7"/>
  <c r="U95" i="7"/>
  <c r="V95" i="7"/>
  <c r="O96" i="7"/>
  <c r="P96" i="7"/>
  <c r="T96" i="7"/>
  <c r="U96" i="7"/>
  <c r="V96" i="7"/>
  <c r="O97" i="7"/>
  <c r="P97" i="7"/>
  <c r="T97" i="7"/>
  <c r="U97" i="7"/>
  <c r="V97" i="7"/>
  <c r="O98" i="7"/>
  <c r="P98" i="7"/>
  <c r="T98" i="7"/>
  <c r="U98" i="7"/>
  <c r="V98" i="7"/>
  <c r="O99" i="7"/>
  <c r="P99" i="7"/>
  <c r="T99" i="7"/>
  <c r="U99" i="7"/>
  <c r="V99" i="7"/>
  <c r="O100" i="7"/>
  <c r="P100" i="7"/>
  <c r="T100" i="7"/>
  <c r="U100" i="7"/>
  <c r="V100" i="7"/>
  <c r="O101" i="7"/>
  <c r="P101" i="7"/>
  <c r="T101" i="7"/>
  <c r="U101" i="7"/>
  <c r="V101" i="7"/>
  <c r="O102" i="7"/>
  <c r="P102" i="7"/>
  <c r="T102" i="7"/>
  <c r="U102" i="7"/>
  <c r="V102" i="7"/>
  <c r="O103" i="7"/>
  <c r="P103" i="7"/>
  <c r="T103" i="7"/>
  <c r="U103" i="7"/>
  <c r="V103" i="7"/>
  <c r="O104" i="7"/>
  <c r="P104" i="7"/>
  <c r="T104" i="7"/>
  <c r="U104" i="7"/>
  <c r="V104" i="7"/>
  <c r="O105" i="7"/>
  <c r="P105" i="7"/>
  <c r="T105" i="7"/>
  <c r="U105" i="7"/>
  <c r="V105" i="7"/>
  <c r="O106" i="7"/>
  <c r="P106" i="7"/>
  <c r="T106" i="7"/>
  <c r="U106" i="7"/>
  <c r="V106" i="7"/>
  <c r="O107" i="7"/>
  <c r="P107" i="7"/>
  <c r="T107" i="7"/>
  <c r="U107" i="7"/>
  <c r="V107" i="7"/>
  <c r="O108" i="7"/>
  <c r="P108" i="7"/>
  <c r="T108" i="7"/>
  <c r="U108" i="7"/>
  <c r="V108" i="7"/>
  <c r="O109" i="7"/>
  <c r="P109" i="7"/>
  <c r="T109" i="7"/>
  <c r="U109" i="7"/>
  <c r="V109" i="7"/>
  <c r="O110" i="7"/>
  <c r="P110" i="7"/>
  <c r="T110" i="7"/>
  <c r="U110" i="7"/>
  <c r="V110" i="7"/>
  <c r="O111" i="7"/>
  <c r="P111" i="7"/>
  <c r="T111" i="7"/>
  <c r="U111" i="7"/>
  <c r="V111" i="7"/>
  <c r="O112" i="7"/>
  <c r="P112" i="7"/>
  <c r="T112" i="7"/>
  <c r="U112" i="7"/>
  <c r="V112" i="7"/>
  <c r="O113" i="7"/>
  <c r="P113" i="7"/>
  <c r="T113" i="7"/>
  <c r="U113" i="7"/>
  <c r="V113" i="7"/>
  <c r="O114" i="7"/>
  <c r="P114" i="7"/>
  <c r="T114" i="7"/>
  <c r="U114" i="7"/>
  <c r="V114" i="7"/>
  <c r="O115" i="7"/>
  <c r="P115" i="7"/>
  <c r="T115" i="7"/>
  <c r="U115" i="7"/>
  <c r="V115" i="7"/>
  <c r="O116" i="7"/>
  <c r="P116" i="7"/>
  <c r="T116" i="7"/>
  <c r="U116" i="7"/>
  <c r="V116" i="7"/>
  <c r="O117" i="7"/>
  <c r="P117" i="7"/>
  <c r="T117" i="7"/>
  <c r="U117" i="7"/>
  <c r="V117" i="7"/>
  <c r="O118" i="7"/>
  <c r="P118" i="7"/>
  <c r="T118" i="7"/>
  <c r="U118" i="7"/>
  <c r="V118" i="7"/>
  <c r="O119" i="7"/>
  <c r="P119" i="7"/>
  <c r="T119" i="7"/>
  <c r="U119" i="7"/>
  <c r="V119" i="7"/>
  <c r="O120" i="7"/>
  <c r="P120" i="7"/>
  <c r="T120" i="7"/>
  <c r="U120" i="7"/>
  <c r="V120" i="7"/>
  <c r="O121" i="7"/>
  <c r="P121" i="7"/>
  <c r="T121" i="7"/>
  <c r="U121" i="7"/>
  <c r="V121" i="7"/>
  <c r="O122" i="7"/>
  <c r="P122" i="7"/>
  <c r="T122" i="7"/>
  <c r="U122" i="7"/>
  <c r="V122" i="7"/>
  <c r="O123" i="7"/>
  <c r="P123" i="7"/>
  <c r="T123" i="7"/>
  <c r="U123" i="7"/>
  <c r="V123" i="7"/>
  <c r="O124" i="7"/>
  <c r="P124" i="7"/>
  <c r="T124" i="7"/>
  <c r="U124" i="7"/>
  <c r="V124" i="7"/>
  <c r="O125" i="7"/>
  <c r="P125" i="7"/>
  <c r="T125" i="7"/>
  <c r="U125" i="7"/>
  <c r="V125" i="7"/>
  <c r="O126" i="7"/>
  <c r="P126" i="7"/>
  <c r="T126" i="7"/>
  <c r="U126" i="7"/>
  <c r="V126" i="7"/>
  <c r="O127" i="7"/>
  <c r="P127" i="7"/>
  <c r="T127" i="7"/>
  <c r="U127" i="7"/>
  <c r="V127" i="7"/>
  <c r="O128" i="7"/>
  <c r="P128" i="7"/>
  <c r="T128" i="7"/>
  <c r="U128" i="7"/>
  <c r="V128" i="7"/>
  <c r="O129" i="7"/>
  <c r="P129" i="7"/>
  <c r="T129" i="7"/>
  <c r="U129" i="7"/>
  <c r="V129" i="7"/>
  <c r="E131" i="7"/>
  <c r="H131" i="7"/>
  <c r="K131" i="7"/>
  <c r="M131" i="7"/>
  <c r="N131" i="7"/>
  <c r="Q131" i="7"/>
  <c r="R131" i="7"/>
  <c r="S131" i="7"/>
  <c r="N132" i="7"/>
  <c r="C3" i="8"/>
  <c r="C8" i="8"/>
  <c r="E8" i="8"/>
  <c r="F8" i="8"/>
  <c r="H8" i="8"/>
  <c r="I8" i="8"/>
  <c r="K8" i="8"/>
  <c r="L8" i="8"/>
  <c r="N8" i="8"/>
  <c r="S8" i="8"/>
  <c r="O9" i="8"/>
  <c r="O10" i="8"/>
  <c r="P10" i="8"/>
  <c r="T10" i="8"/>
  <c r="U10" i="8"/>
  <c r="V10" i="8"/>
  <c r="O11" i="8"/>
  <c r="P11" i="8"/>
  <c r="T11" i="8"/>
  <c r="U11" i="8"/>
  <c r="V11" i="8"/>
  <c r="O12" i="8"/>
  <c r="P12" i="8"/>
  <c r="T12" i="8"/>
  <c r="U12" i="8"/>
  <c r="V12" i="8"/>
  <c r="O13" i="8"/>
  <c r="P13" i="8"/>
  <c r="T13" i="8"/>
  <c r="U13" i="8"/>
  <c r="V13" i="8"/>
  <c r="O14" i="8"/>
  <c r="P14" i="8"/>
  <c r="T14" i="8"/>
  <c r="U14" i="8"/>
  <c r="V14" i="8"/>
  <c r="O15" i="8"/>
  <c r="P15" i="8"/>
  <c r="T15" i="8"/>
  <c r="U15" i="8"/>
  <c r="V15" i="8"/>
  <c r="O16" i="8"/>
  <c r="P16" i="8"/>
  <c r="T16" i="8"/>
  <c r="U16" i="8"/>
  <c r="V16" i="8"/>
  <c r="O17" i="8"/>
  <c r="P17" i="8"/>
  <c r="T17" i="8"/>
  <c r="U17" i="8"/>
  <c r="V17" i="8"/>
  <c r="O18" i="8"/>
  <c r="P18" i="8"/>
  <c r="T18" i="8"/>
  <c r="U18" i="8"/>
  <c r="V18" i="8"/>
  <c r="O19" i="8"/>
  <c r="P19" i="8"/>
  <c r="T19" i="8"/>
  <c r="U19" i="8"/>
  <c r="V19" i="8"/>
  <c r="O20" i="8"/>
  <c r="P20" i="8"/>
  <c r="T20" i="8"/>
  <c r="U20" i="8"/>
  <c r="V20" i="8"/>
  <c r="O21" i="8"/>
  <c r="P21" i="8"/>
  <c r="T21" i="8"/>
  <c r="U21" i="8"/>
  <c r="V21" i="8"/>
  <c r="O22" i="8"/>
  <c r="P22" i="8"/>
  <c r="T22" i="8"/>
  <c r="U22" i="8"/>
  <c r="V22" i="8"/>
  <c r="O23" i="8"/>
  <c r="P23" i="8"/>
  <c r="T23" i="8"/>
  <c r="U23" i="8"/>
  <c r="V23" i="8"/>
  <c r="O24" i="8"/>
  <c r="P24" i="8"/>
  <c r="T24" i="8"/>
  <c r="U24" i="8"/>
  <c r="V24" i="8"/>
  <c r="O25" i="8"/>
  <c r="P25" i="8"/>
  <c r="T25" i="8"/>
  <c r="U25" i="8"/>
  <c r="V25" i="8"/>
  <c r="O26" i="8"/>
  <c r="P26" i="8"/>
  <c r="T26" i="8"/>
  <c r="U26" i="8"/>
  <c r="V26" i="8"/>
  <c r="O27" i="8"/>
  <c r="P27" i="8"/>
  <c r="T27" i="8"/>
  <c r="U27" i="8"/>
  <c r="V27" i="8"/>
  <c r="O28" i="8"/>
  <c r="P28" i="8"/>
  <c r="T28" i="8"/>
  <c r="U28" i="8"/>
  <c r="V28" i="8"/>
  <c r="O29" i="8"/>
  <c r="P29" i="8"/>
  <c r="T29" i="8"/>
  <c r="U29" i="8"/>
  <c r="V29" i="8"/>
  <c r="O30" i="8"/>
  <c r="P30" i="8"/>
  <c r="T30" i="8"/>
  <c r="U30" i="8"/>
  <c r="V30" i="8"/>
  <c r="O31" i="8"/>
  <c r="P31" i="8"/>
  <c r="T31" i="8"/>
  <c r="U31" i="8"/>
  <c r="V31" i="8"/>
  <c r="O32" i="8"/>
  <c r="P32" i="8"/>
  <c r="T32" i="8"/>
  <c r="U32" i="8"/>
  <c r="V32" i="8"/>
  <c r="O33" i="8"/>
  <c r="P33" i="8"/>
  <c r="T33" i="8"/>
  <c r="U33" i="8"/>
  <c r="V33" i="8"/>
  <c r="O34" i="8"/>
  <c r="P34" i="8"/>
  <c r="T34" i="8"/>
  <c r="U34" i="8"/>
  <c r="V34" i="8"/>
  <c r="O35" i="8"/>
  <c r="P35" i="8"/>
  <c r="T35" i="8"/>
  <c r="U35" i="8"/>
  <c r="V35" i="8"/>
  <c r="O36" i="8"/>
  <c r="P36" i="8"/>
  <c r="T36" i="8"/>
  <c r="U36" i="8"/>
  <c r="V36" i="8"/>
  <c r="O37" i="8"/>
  <c r="P37" i="8"/>
  <c r="T37" i="8"/>
  <c r="U37" i="8"/>
  <c r="V37" i="8"/>
  <c r="O38" i="8"/>
  <c r="P38" i="8"/>
  <c r="T38" i="8"/>
  <c r="U38" i="8"/>
  <c r="V38" i="8"/>
  <c r="O39" i="8"/>
  <c r="P39" i="8"/>
  <c r="T39" i="8"/>
  <c r="U39" i="8"/>
  <c r="V39" i="8"/>
  <c r="O40" i="8"/>
  <c r="P40" i="8"/>
  <c r="T40" i="8"/>
  <c r="U40" i="8"/>
  <c r="V40" i="8"/>
  <c r="O41" i="8"/>
  <c r="P41" i="8"/>
  <c r="T41" i="8"/>
  <c r="U41" i="8"/>
  <c r="V41" i="8"/>
  <c r="O42" i="8"/>
  <c r="P42" i="8"/>
  <c r="T42" i="8"/>
  <c r="U42" i="8"/>
  <c r="V42" i="8"/>
  <c r="O43" i="8"/>
  <c r="P43" i="8"/>
  <c r="T43" i="8"/>
  <c r="U43" i="8"/>
  <c r="V43" i="8"/>
  <c r="O44" i="8"/>
  <c r="P44" i="8"/>
  <c r="T44" i="8"/>
  <c r="U44" i="8"/>
  <c r="V44" i="8"/>
  <c r="O45" i="8"/>
  <c r="P45" i="8"/>
  <c r="T45" i="8"/>
  <c r="U45" i="8"/>
  <c r="V45" i="8"/>
  <c r="O46" i="8"/>
  <c r="P46" i="8"/>
  <c r="T46" i="8"/>
  <c r="U46" i="8"/>
  <c r="V46" i="8"/>
  <c r="O47" i="8"/>
  <c r="P47" i="8"/>
  <c r="T47" i="8"/>
  <c r="U47" i="8"/>
  <c r="V47" i="8"/>
  <c r="O48" i="8"/>
  <c r="P48" i="8"/>
  <c r="T48" i="8"/>
  <c r="U48" i="8"/>
  <c r="V48" i="8"/>
  <c r="O49" i="8"/>
  <c r="P49" i="8"/>
  <c r="T49" i="8"/>
  <c r="U49" i="8"/>
  <c r="V49" i="8"/>
  <c r="O50" i="8"/>
  <c r="P50" i="8"/>
  <c r="T50" i="8"/>
  <c r="U50" i="8"/>
  <c r="V50" i="8"/>
  <c r="O51" i="8"/>
  <c r="P51" i="8"/>
  <c r="T51" i="8"/>
  <c r="U51" i="8"/>
  <c r="V51" i="8"/>
  <c r="O52" i="8"/>
  <c r="P52" i="8"/>
  <c r="T52" i="8"/>
  <c r="U52" i="8"/>
  <c r="V52" i="8"/>
  <c r="O53" i="8"/>
  <c r="P53" i="8"/>
  <c r="T53" i="8"/>
  <c r="U53" i="8"/>
  <c r="V53" i="8"/>
  <c r="O54" i="8"/>
  <c r="P54" i="8"/>
  <c r="T54" i="8"/>
  <c r="U54" i="8"/>
  <c r="V54" i="8"/>
  <c r="O55" i="8"/>
  <c r="P55" i="8"/>
  <c r="T55" i="8"/>
  <c r="U55" i="8"/>
  <c r="V55" i="8"/>
  <c r="O56" i="8"/>
  <c r="P56" i="8"/>
  <c r="T56" i="8"/>
  <c r="U56" i="8"/>
  <c r="V56" i="8"/>
  <c r="O57" i="8"/>
  <c r="P57" i="8"/>
  <c r="T57" i="8"/>
  <c r="U57" i="8"/>
  <c r="V57" i="8"/>
  <c r="O58" i="8"/>
  <c r="P58" i="8"/>
  <c r="T58" i="8"/>
  <c r="U58" i="8"/>
  <c r="V58" i="8"/>
  <c r="O59" i="8"/>
  <c r="P59" i="8"/>
  <c r="T59" i="8"/>
  <c r="U59" i="8"/>
  <c r="V59" i="8"/>
  <c r="O60" i="8"/>
  <c r="P60" i="8"/>
  <c r="T60" i="8"/>
  <c r="U60" i="8"/>
  <c r="V60" i="8"/>
  <c r="O61" i="8"/>
  <c r="P61" i="8"/>
  <c r="T61" i="8"/>
  <c r="U61" i="8"/>
  <c r="V61" i="8"/>
  <c r="O62" i="8"/>
  <c r="P62" i="8"/>
  <c r="T62" i="8"/>
  <c r="U62" i="8"/>
  <c r="V62" i="8"/>
  <c r="O63" i="8"/>
  <c r="P63" i="8"/>
  <c r="T63" i="8"/>
  <c r="U63" i="8"/>
  <c r="V63" i="8"/>
  <c r="O64" i="8"/>
  <c r="P64" i="8"/>
  <c r="T64" i="8"/>
  <c r="U64" i="8"/>
  <c r="V64" i="8"/>
  <c r="O65" i="8"/>
  <c r="P65" i="8"/>
  <c r="T65" i="8"/>
  <c r="U65" i="8"/>
  <c r="V65" i="8"/>
  <c r="O66" i="8"/>
  <c r="P66" i="8"/>
  <c r="T66" i="8"/>
  <c r="U66" i="8"/>
  <c r="V66" i="8"/>
  <c r="O67" i="8"/>
  <c r="P67" i="8"/>
  <c r="T67" i="8"/>
  <c r="U67" i="8"/>
  <c r="V67" i="8"/>
  <c r="O68" i="8"/>
  <c r="P68" i="8"/>
  <c r="T68" i="8"/>
  <c r="U68" i="8"/>
  <c r="V68" i="8"/>
  <c r="O69" i="8"/>
  <c r="P69" i="8"/>
  <c r="T69" i="8"/>
  <c r="U69" i="8"/>
  <c r="V69" i="8"/>
  <c r="O70" i="8"/>
  <c r="P70" i="8"/>
  <c r="T70" i="8"/>
  <c r="U70" i="8"/>
  <c r="V70" i="8"/>
  <c r="O71" i="8"/>
  <c r="P71" i="8"/>
  <c r="T71" i="8"/>
  <c r="U71" i="8"/>
  <c r="V71" i="8"/>
  <c r="O72" i="8"/>
  <c r="P72" i="8"/>
  <c r="T72" i="8"/>
  <c r="U72" i="8"/>
  <c r="V72" i="8"/>
  <c r="O73" i="8"/>
  <c r="P73" i="8"/>
  <c r="T73" i="8"/>
  <c r="U73" i="8"/>
  <c r="V73" i="8"/>
  <c r="O74" i="8"/>
  <c r="P74" i="8"/>
  <c r="T74" i="8"/>
  <c r="U74" i="8"/>
  <c r="V74" i="8"/>
  <c r="O75" i="8"/>
  <c r="P75" i="8"/>
  <c r="T75" i="8"/>
  <c r="U75" i="8"/>
  <c r="V75" i="8"/>
  <c r="O76" i="8"/>
  <c r="P76" i="8"/>
  <c r="T76" i="8"/>
  <c r="U76" i="8"/>
  <c r="V76" i="8"/>
  <c r="O77" i="8"/>
  <c r="P77" i="8"/>
  <c r="T77" i="8"/>
  <c r="U77" i="8"/>
  <c r="V77" i="8"/>
  <c r="O78" i="8"/>
  <c r="P78" i="8"/>
  <c r="T78" i="8"/>
  <c r="U78" i="8"/>
  <c r="V78" i="8"/>
  <c r="O79" i="8"/>
  <c r="P79" i="8"/>
  <c r="T79" i="8"/>
  <c r="U79" i="8"/>
  <c r="V79" i="8"/>
  <c r="O80" i="8"/>
  <c r="P80" i="8"/>
  <c r="T80" i="8"/>
  <c r="U80" i="8"/>
  <c r="V80" i="8"/>
  <c r="O81" i="8"/>
  <c r="P81" i="8"/>
  <c r="T81" i="8"/>
  <c r="U81" i="8"/>
  <c r="V81" i="8"/>
  <c r="O82" i="8"/>
  <c r="P82" i="8"/>
  <c r="T82" i="8"/>
  <c r="U82" i="8"/>
  <c r="V82" i="8"/>
  <c r="O83" i="8"/>
  <c r="P83" i="8"/>
  <c r="T83" i="8"/>
  <c r="U83" i="8"/>
  <c r="V83" i="8"/>
  <c r="O84" i="8"/>
  <c r="P84" i="8"/>
  <c r="T84" i="8"/>
  <c r="U84" i="8"/>
  <c r="V84" i="8"/>
  <c r="O85" i="8"/>
  <c r="P85" i="8"/>
  <c r="T85" i="8"/>
  <c r="U85" i="8"/>
  <c r="V85" i="8"/>
  <c r="O86" i="8"/>
  <c r="P86" i="8"/>
  <c r="T86" i="8"/>
  <c r="U86" i="8"/>
  <c r="V86" i="8"/>
  <c r="O87" i="8"/>
  <c r="P87" i="8"/>
  <c r="T87" i="8"/>
  <c r="U87" i="8"/>
  <c r="V87" i="8"/>
  <c r="O88" i="8"/>
  <c r="P88" i="8"/>
  <c r="T88" i="8"/>
  <c r="U88" i="8"/>
  <c r="V88" i="8"/>
  <c r="O89" i="8"/>
  <c r="P89" i="8"/>
  <c r="T89" i="8"/>
  <c r="U89" i="8"/>
  <c r="V89" i="8"/>
  <c r="O90" i="8"/>
  <c r="P90" i="8"/>
  <c r="T90" i="8"/>
  <c r="U90" i="8"/>
  <c r="V90" i="8"/>
  <c r="O91" i="8"/>
  <c r="P91" i="8"/>
  <c r="T91" i="8"/>
  <c r="U91" i="8"/>
  <c r="V91" i="8"/>
  <c r="O92" i="8"/>
  <c r="P92" i="8"/>
  <c r="T92" i="8"/>
  <c r="U92" i="8"/>
  <c r="V92" i="8"/>
  <c r="O93" i="8"/>
  <c r="P93" i="8"/>
  <c r="T93" i="8"/>
  <c r="U93" i="8"/>
  <c r="V93" i="8"/>
  <c r="O94" i="8"/>
  <c r="P94" i="8"/>
  <c r="T94" i="8"/>
  <c r="U94" i="8"/>
  <c r="V94" i="8"/>
  <c r="O95" i="8"/>
  <c r="P95" i="8"/>
  <c r="T95" i="8"/>
  <c r="U95" i="8"/>
  <c r="V95" i="8"/>
  <c r="O96" i="8"/>
  <c r="P96" i="8"/>
  <c r="T96" i="8"/>
  <c r="U96" i="8"/>
  <c r="V96" i="8"/>
  <c r="O97" i="8"/>
  <c r="P97" i="8"/>
  <c r="T97" i="8"/>
  <c r="U97" i="8"/>
  <c r="V97" i="8"/>
  <c r="O98" i="8"/>
  <c r="P98" i="8"/>
  <c r="T98" i="8"/>
  <c r="U98" i="8"/>
  <c r="V98" i="8"/>
  <c r="O99" i="8"/>
  <c r="P99" i="8"/>
  <c r="T99" i="8"/>
  <c r="U99" i="8"/>
  <c r="V99" i="8"/>
  <c r="O100" i="8"/>
  <c r="P100" i="8"/>
  <c r="T100" i="8"/>
  <c r="U100" i="8"/>
  <c r="V100" i="8"/>
  <c r="O101" i="8"/>
  <c r="P101" i="8"/>
  <c r="T101" i="8"/>
  <c r="U101" i="8"/>
  <c r="V101" i="8"/>
  <c r="O102" i="8"/>
  <c r="P102" i="8"/>
  <c r="T102" i="8"/>
  <c r="U102" i="8"/>
  <c r="V102" i="8"/>
  <c r="O103" i="8"/>
  <c r="P103" i="8"/>
  <c r="T103" i="8"/>
  <c r="U103" i="8"/>
  <c r="V103" i="8"/>
  <c r="O104" i="8"/>
  <c r="P104" i="8"/>
  <c r="T104" i="8"/>
  <c r="U104" i="8"/>
  <c r="V104" i="8"/>
  <c r="O105" i="8"/>
  <c r="P105" i="8"/>
  <c r="T105" i="8"/>
  <c r="U105" i="8"/>
  <c r="V105" i="8"/>
  <c r="O106" i="8"/>
  <c r="P106" i="8"/>
  <c r="T106" i="8"/>
  <c r="U106" i="8"/>
  <c r="V106" i="8"/>
  <c r="O107" i="8"/>
  <c r="P107" i="8"/>
  <c r="T107" i="8"/>
  <c r="U107" i="8"/>
  <c r="V107" i="8"/>
  <c r="O108" i="8"/>
  <c r="P108" i="8"/>
  <c r="T108" i="8"/>
  <c r="U108" i="8"/>
  <c r="V108" i="8"/>
  <c r="O109" i="8"/>
  <c r="P109" i="8"/>
  <c r="T109" i="8"/>
  <c r="U109" i="8"/>
  <c r="V109" i="8"/>
  <c r="O110" i="8"/>
  <c r="P110" i="8"/>
  <c r="T110" i="8"/>
  <c r="U110" i="8"/>
  <c r="V110" i="8"/>
  <c r="O111" i="8"/>
  <c r="P111" i="8"/>
  <c r="T111" i="8"/>
  <c r="U111" i="8"/>
  <c r="V111" i="8"/>
  <c r="O112" i="8"/>
  <c r="P112" i="8"/>
  <c r="T112" i="8"/>
  <c r="U112" i="8"/>
  <c r="V112" i="8"/>
  <c r="O113" i="8"/>
  <c r="P113" i="8"/>
  <c r="T113" i="8"/>
  <c r="U113" i="8"/>
  <c r="V113" i="8"/>
  <c r="O114" i="8"/>
  <c r="P114" i="8"/>
  <c r="T114" i="8"/>
  <c r="U114" i="8"/>
  <c r="V114" i="8"/>
  <c r="O115" i="8"/>
  <c r="P115" i="8"/>
  <c r="T115" i="8"/>
  <c r="U115" i="8"/>
  <c r="V115" i="8"/>
  <c r="O116" i="8"/>
  <c r="P116" i="8"/>
  <c r="T116" i="8"/>
  <c r="U116" i="8"/>
  <c r="V116" i="8"/>
  <c r="O117" i="8"/>
  <c r="P117" i="8"/>
  <c r="T117" i="8"/>
  <c r="U117" i="8"/>
  <c r="V117" i="8"/>
  <c r="O118" i="8"/>
  <c r="P118" i="8"/>
  <c r="T118" i="8"/>
  <c r="U118" i="8"/>
  <c r="V118" i="8"/>
  <c r="O119" i="8"/>
  <c r="P119" i="8"/>
  <c r="T119" i="8"/>
  <c r="U119" i="8"/>
  <c r="V119" i="8"/>
  <c r="O120" i="8"/>
  <c r="P120" i="8"/>
  <c r="T120" i="8"/>
  <c r="U120" i="8"/>
  <c r="V120" i="8"/>
  <c r="O121" i="8"/>
  <c r="P121" i="8"/>
  <c r="T121" i="8"/>
  <c r="U121" i="8"/>
  <c r="V121" i="8"/>
  <c r="O122" i="8"/>
  <c r="P122" i="8"/>
  <c r="T122" i="8"/>
  <c r="U122" i="8"/>
  <c r="V122" i="8"/>
  <c r="O123" i="8"/>
  <c r="P123" i="8"/>
  <c r="T123" i="8"/>
  <c r="U123" i="8"/>
  <c r="V123" i="8"/>
  <c r="O124" i="8"/>
  <c r="P124" i="8"/>
  <c r="T124" i="8"/>
  <c r="U124" i="8"/>
  <c r="V124" i="8"/>
  <c r="O125" i="8"/>
  <c r="P125" i="8"/>
  <c r="T125" i="8"/>
  <c r="U125" i="8"/>
  <c r="V125" i="8"/>
  <c r="O126" i="8"/>
  <c r="P126" i="8"/>
  <c r="T126" i="8"/>
  <c r="U126" i="8"/>
  <c r="V126" i="8"/>
  <c r="O127" i="8"/>
  <c r="P127" i="8"/>
  <c r="T127" i="8"/>
  <c r="U127" i="8"/>
  <c r="V127" i="8"/>
  <c r="O128" i="8"/>
  <c r="P128" i="8"/>
  <c r="T128" i="8"/>
  <c r="U128" i="8"/>
  <c r="V128" i="8"/>
  <c r="O129" i="8"/>
  <c r="P129" i="8"/>
  <c r="T129" i="8"/>
  <c r="U129" i="8"/>
  <c r="V129" i="8"/>
  <c r="E131" i="8"/>
  <c r="H131" i="8"/>
  <c r="K131" i="8"/>
  <c r="M131" i="8"/>
  <c r="N131" i="8"/>
  <c r="Q131" i="8"/>
  <c r="R131" i="8"/>
  <c r="S131" i="8"/>
  <c r="N132" i="8"/>
  <c r="S1" i="9"/>
  <c r="C3" i="9"/>
  <c r="C8" i="9"/>
  <c r="E8" i="9"/>
  <c r="F8" i="9"/>
  <c r="H8" i="9"/>
  <c r="I8" i="9"/>
  <c r="K8" i="9"/>
  <c r="L8" i="9"/>
  <c r="N8" i="9"/>
  <c r="S8" i="9"/>
  <c r="O9" i="9"/>
  <c r="O10" i="9"/>
  <c r="P10" i="9"/>
  <c r="T10" i="9"/>
  <c r="U10" i="9"/>
  <c r="V10" i="9"/>
  <c r="O11" i="9"/>
  <c r="P11" i="9"/>
  <c r="T11" i="9"/>
  <c r="U11" i="9"/>
  <c r="V11" i="9"/>
  <c r="O12" i="9"/>
  <c r="P12" i="9"/>
  <c r="T12" i="9"/>
  <c r="U12" i="9"/>
  <c r="V12" i="9"/>
  <c r="O13" i="9"/>
  <c r="P13" i="9"/>
  <c r="T13" i="9"/>
  <c r="U13" i="9"/>
  <c r="V13" i="9"/>
  <c r="O14" i="9"/>
  <c r="P14" i="9"/>
  <c r="T14" i="9"/>
  <c r="U14" i="9"/>
  <c r="V14" i="9"/>
  <c r="O15" i="9"/>
  <c r="P15" i="9"/>
  <c r="T15" i="9"/>
  <c r="U15" i="9"/>
  <c r="V15" i="9"/>
  <c r="O16" i="9"/>
  <c r="P16" i="9"/>
  <c r="T16" i="9"/>
  <c r="U16" i="9"/>
  <c r="V16" i="9"/>
  <c r="O17" i="9"/>
  <c r="P17" i="9"/>
  <c r="T17" i="9"/>
  <c r="U17" i="9"/>
  <c r="V17" i="9"/>
  <c r="O18" i="9"/>
  <c r="P18" i="9"/>
  <c r="T18" i="9"/>
  <c r="U18" i="9"/>
  <c r="V18" i="9"/>
  <c r="O19" i="9"/>
  <c r="P19" i="9"/>
  <c r="T19" i="9"/>
  <c r="U19" i="9"/>
  <c r="V19" i="9"/>
  <c r="O20" i="9"/>
  <c r="P20" i="9"/>
  <c r="T20" i="9"/>
  <c r="U20" i="9"/>
  <c r="V20" i="9"/>
  <c r="O21" i="9"/>
  <c r="P21" i="9"/>
  <c r="T21" i="9"/>
  <c r="U21" i="9"/>
  <c r="V21" i="9"/>
  <c r="O22" i="9"/>
  <c r="P22" i="9"/>
  <c r="T22" i="9"/>
  <c r="U22" i="9"/>
  <c r="V22" i="9"/>
  <c r="O23" i="9"/>
  <c r="P23" i="9"/>
  <c r="T23" i="9"/>
  <c r="U23" i="9"/>
  <c r="V23" i="9"/>
  <c r="O24" i="9"/>
  <c r="P24" i="9"/>
  <c r="T24" i="9"/>
  <c r="U24" i="9"/>
  <c r="V24" i="9"/>
  <c r="O25" i="9"/>
  <c r="P25" i="9"/>
  <c r="T25" i="9"/>
  <c r="U25" i="9"/>
  <c r="V25" i="9"/>
  <c r="O26" i="9"/>
  <c r="P26" i="9"/>
  <c r="T26" i="9"/>
  <c r="U26" i="9"/>
  <c r="V26" i="9"/>
  <c r="O27" i="9"/>
  <c r="P27" i="9"/>
  <c r="T27" i="9"/>
  <c r="U27" i="9"/>
  <c r="V27" i="9"/>
  <c r="O28" i="9"/>
  <c r="P28" i="9"/>
  <c r="T28" i="9"/>
  <c r="U28" i="9"/>
  <c r="V28" i="9"/>
  <c r="O29" i="9"/>
  <c r="P29" i="9"/>
  <c r="T29" i="9"/>
  <c r="U29" i="9"/>
  <c r="V29" i="9"/>
  <c r="O30" i="9"/>
  <c r="P30" i="9"/>
  <c r="T30" i="9"/>
  <c r="U30" i="9"/>
  <c r="V30" i="9"/>
  <c r="O31" i="9"/>
  <c r="P31" i="9"/>
  <c r="T31" i="9"/>
  <c r="U31" i="9"/>
  <c r="V31" i="9"/>
  <c r="O32" i="9"/>
  <c r="P32" i="9"/>
  <c r="T32" i="9"/>
  <c r="U32" i="9"/>
  <c r="V32" i="9"/>
  <c r="O33" i="9"/>
  <c r="P33" i="9"/>
  <c r="T33" i="9"/>
  <c r="U33" i="9"/>
  <c r="V33" i="9"/>
  <c r="O34" i="9"/>
  <c r="P34" i="9"/>
  <c r="T34" i="9"/>
  <c r="U34" i="9"/>
  <c r="V34" i="9"/>
  <c r="O35" i="9"/>
  <c r="P35" i="9"/>
  <c r="T35" i="9"/>
  <c r="U35" i="9"/>
  <c r="V35" i="9"/>
  <c r="O36" i="9"/>
  <c r="P36" i="9"/>
  <c r="T36" i="9"/>
  <c r="U36" i="9"/>
  <c r="V36" i="9"/>
  <c r="O37" i="9"/>
  <c r="P37" i="9"/>
  <c r="T37" i="9"/>
  <c r="U37" i="9"/>
  <c r="V37" i="9"/>
  <c r="O38" i="9"/>
  <c r="P38" i="9"/>
  <c r="T38" i="9"/>
  <c r="U38" i="9"/>
  <c r="V38" i="9"/>
  <c r="O39" i="9"/>
  <c r="P39" i="9"/>
  <c r="T39" i="9"/>
  <c r="U39" i="9"/>
  <c r="V39" i="9"/>
  <c r="O40" i="9"/>
  <c r="P40" i="9"/>
  <c r="T40" i="9"/>
  <c r="U40" i="9"/>
  <c r="V40" i="9"/>
  <c r="O41" i="9"/>
  <c r="P41" i="9"/>
  <c r="T41" i="9"/>
  <c r="U41" i="9"/>
  <c r="V41" i="9"/>
  <c r="O42" i="9"/>
  <c r="P42" i="9"/>
  <c r="T42" i="9"/>
  <c r="U42" i="9"/>
  <c r="V42" i="9"/>
  <c r="O43" i="9"/>
  <c r="P43" i="9"/>
  <c r="T43" i="9"/>
  <c r="U43" i="9"/>
  <c r="V43" i="9"/>
  <c r="O44" i="9"/>
  <c r="P44" i="9"/>
  <c r="T44" i="9"/>
  <c r="U44" i="9"/>
  <c r="V44" i="9"/>
  <c r="O45" i="9"/>
  <c r="P45" i="9"/>
  <c r="T45" i="9"/>
  <c r="U45" i="9"/>
  <c r="V45" i="9"/>
  <c r="O46" i="9"/>
  <c r="P46" i="9"/>
  <c r="T46" i="9"/>
  <c r="U46" i="9"/>
  <c r="V46" i="9"/>
  <c r="O47" i="9"/>
  <c r="P47" i="9"/>
  <c r="T47" i="9"/>
  <c r="U47" i="9"/>
  <c r="V47" i="9"/>
  <c r="O48" i="9"/>
  <c r="P48" i="9"/>
  <c r="T48" i="9"/>
  <c r="U48" i="9"/>
  <c r="V48" i="9"/>
  <c r="O49" i="9"/>
  <c r="P49" i="9"/>
  <c r="T49" i="9"/>
  <c r="U49" i="9"/>
  <c r="V49" i="9"/>
  <c r="O50" i="9"/>
  <c r="P50" i="9"/>
  <c r="T50" i="9"/>
  <c r="U50" i="9"/>
  <c r="V50" i="9"/>
  <c r="O51" i="9"/>
  <c r="P51" i="9"/>
  <c r="T51" i="9"/>
  <c r="U51" i="9"/>
  <c r="V51" i="9"/>
  <c r="O52" i="9"/>
  <c r="P52" i="9"/>
  <c r="T52" i="9"/>
  <c r="U52" i="9"/>
  <c r="V52" i="9"/>
  <c r="O53" i="9"/>
  <c r="P53" i="9"/>
  <c r="T53" i="9"/>
  <c r="U53" i="9"/>
  <c r="V53" i="9"/>
  <c r="O54" i="9"/>
  <c r="P54" i="9"/>
  <c r="T54" i="9"/>
  <c r="U54" i="9"/>
  <c r="V54" i="9"/>
  <c r="O55" i="9"/>
  <c r="P55" i="9"/>
  <c r="T55" i="9"/>
  <c r="U55" i="9"/>
  <c r="V55" i="9"/>
  <c r="O56" i="9"/>
  <c r="P56" i="9"/>
  <c r="T56" i="9"/>
  <c r="U56" i="9"/>
  <c r="V56" i="9"/>
  <c r="O57" i="9"/>
  <c r="P57" i="9"/>
  <c r="T57" i="9"/>
  <c r="U57" i="9"/>
  <c r="V57" i="9"/>
  <c r="O58" i="9"/>
  <c r="P58" i="9"/>
  <c r="T58" i="9"/>
  <c r="U58" i="9"/>
  <c r="V58" i="9"/>
  <c r="O59" i="9"/>
  <c r="P59" i="9"/>
  <c r="T59" i="9"/>
  <c r="U59" i="9"/>
  <c r="V59" i="9"/>
  <c r="O60" i="9"/>
  <c r="P60" i="9"/>
  <c r="T60" i="9"/>
  <c r="U60" i="9"/>
  <c r="V60" i="9"/>
  <c r="O61" i="9"/>
  <c r="P61" i="9"/>
  <c r="T61" i="9"/>
  <c r="U61" i="9"/>
  <c r="V61" i="9"/>
  <c r="O62" i="9"/>
  <c r="P62" i="9"/>
  <c r="T62" i="9"/>
  <c r="U62" i="9"/>
  <c r="V62" i="9"/>
  <c r="O63" i="9"/>
  <c r="P63" i="9"/>
  <c r="T63" i="9"/>
  <c r="U63" i="9"/>
  <c r="V63" i="9"/>
  <c r="O64" i="9"/>
  <c r="P64" i="9"/>
  <c r="T64" i="9"/>
  <c r="U64" i="9"/>
  <c r="V64" i="9"/>
  <c r="O65" i="9"/>
  <c r="P65" i="9"/>
  <c r="T65" i="9"/>
  <c r="U65" i="9"/>
  <c r="V65" i="9"/>
  <c r="O66" i="9"/>
  <c r="P66" i="9"/>
  <c r="T66" i="9"/>
  <c r="U66" i="9"/>
  <c r="V66" i="9"/>
  <c r="O67" i="9"/>
  <c r="P67" i="9"/>
  <c r="T67" i="9"/>
  <c r="U67" i="9"/>
  <c r="V67" i="9"/>
  <c r="O68" i="9"/>
  <c r="P68" i="9"/>
  <c r="T68" i="9"/>
  <c r="U68" i="9"/>
  <c r="V68" i="9"/>
  <c r="O69" i="9"/>
  <c r="P69" i="9"/>
  <c r="T69" i="9"/>
  <c r="U69" i="9"/>
  <c r="V69" i="9"/>
  <c r="O70" i="9"/>
  <c r="P70" i="9"/>
  <c r="T70" i="9"/>
  <c r="U70" i="9"/>
  <c r="V70" i="9"/>
  <c r="O71" i="9"/>
  <c r="P71" i="9"/>
  <c r="T71" i="9"/>
  <c r="U71" i="9"/>
  <c r="V71" i="9"/>
  <c r="O72" i="9"/>
  <c r="P72" i="9"/>
  <c r="T72" i="9"/>
  <c r="U72" i="9"/>
  <c r="V72" i="9"/>
  <c r="O73" i="9"/>
  <c r="P73" i="9"/>
  <c r="T73" i="9"/>
  <c r="U73" i="9"/>
  <c r="V73" i="9"/>
  <c r="O74" i="9"/>
  <c r="P74" i="9"/>
  <c r="T74" i="9"/>
  <c r="U74" i="9"/>
  <c r="V74" i="9"/>
  <c r="O75" i="9"/>
  <c r="P75" i="9"/>
  <c r="T75" i="9"/>
  <c r="U75" i="9"/>
  <c r="V75" i="9"/>
  <c r="O76" i="9"/>
  <c r="P76" i="9"/>
  <c r="T76" i="9"/>
  <c r="U76" i="9"/>
  <c r="V76" i="9"/>
  <c r="O77" i="9"/>
  <c r="P77" i="9"/>
  <c r="T77" i="9"/>
  <c r="U77" i="9"/>
  <c r="V77" i="9"/>
  <c r="O78" i="9"/>
  <c r="P78" i="9"/>
  <c r="T78" i="9"/>
  <c r="U78" i="9"/>
  <c r="V78" i="9"/>
  <c r="O79" i="9"/>
  <c r="P79" i="9"/>
  <c r="T79" i="9"/>
  <c r="U79" i="9"/>
  <c r="V79" i="9"/>
  <c r="O80" i="9"/>
  <c r="P80" i="9"/>
  <c r="T80" i="9"/>
  <c r="U80" i="9"/>
  <c r="V80" i="9"/>
  <c r="O81" i="9"/>
  <c r="P81" i="9"/>
  <c r="T81" i="9"/>
  <c r="U81" i="9"/>
  <c r="V81" i="9"/>
  <c r="O82" i="9"/>
  <c r="P82" i="9"/>
  <c r="T82" i="9"/>
  <c r="U82" i="9"/>
  <c r="V82" i="9"/>
  <c r="O83" i="9"/>
  <c r="P83" i="9"/>
  <c r="T83" i="9"/>
  <c r="U83" i="9"/>
  <c r="V83" i="9"/>
  <c r="O84" i="9"/>
  <c r="P84" i="9"/>
  <c r="T84" i="9"/>
  <c r="U84" i="9"/>
  <c r="V84" i="9"/>
  <c r="O85" i="9"/>
  <c r="P85" i="9"/>
  <c r="T85" i="9"/>
  <c r="U85" i="9"/>
  <c r="V85" i="9"/>
  <c r="O86" i="9"/>
  <c r="P86" i="9"/>
  <c r="T86" i="9"/>
  <c r="U86" i="9"/>
  <c r="V86" i="9"/>
  <c r="O87" i="9"/>
  <c r="P87" i="9"/>
  <c r="T87" i="9"/>
  <c r="U87" i="9"/>
  <c r="V87" i="9"/>
  <c r="O88" i="9"/>
  <c r="P88" i="9"/>
  <c r="T88" i="9"/>
  <c r="U88" i="9"/>
  <c r="V88" i="9"/>
  <c r="O89" i="9"/>
  <c r="P89" i="9"/>
  <c r="T89" i="9"/>
  <c r="U89" i="9"/>
  <c r="V89" i="9"/>
  <c r="O90" i="9"/>
  <c r="P90" i="9"/>
  <c r="T90" i="9"/>
  <c r="U90" i="9"/>
  <c r="V90" i="9"/>
  <c r="O91" i="9"/>
  <c r="P91" i="9"/>
  <c r="T91" i="9"/>
  <c r="U91" i="9"/>
  <c r="V91" i="9"/>
  <c r="O92" i="9"/>
  <c r="P92" i="9"/>
  <c r="T92" i="9"/>
  <c r="U92" i="9"/>
  <c r="V92" i="9"/>
  <c r="O93" i="9"/>
  <c r="P93" i="9"/>
  <c r="T93" i="9"/>
  <c r="U93" i="9"/>
  <c r="V93" i="9"/>
  <c r="O94" i="9"/>
  <c r="P94" i="9"/>
  <c r="T94" i="9"/>
  <c r="U94" i="9"/>
  <c r="V94" i="9"/>
  <c r="O95" i="9"/>
  <c r="P95" i="9"/>
  <c r="T95" i="9"/>
  <c r="U95" i="9"/>
  <c r="V95" i="9"/>
  <c r="O96" i="9"/>
  <c r="P96" i="9"/>
  <c r="T96" i="9"/>
  <c r="U96" i="9"/>
  <c r="V96" i="9"/>
  <c r="O97" i="9"/>
  <c r="P97" i="9"/>
  <c r="T97" i="9"/>
  <c r="U97" i="9"/>
  <c r="V97" i="9"/>
  <c r="O98" i="9"/>
  <c r="P98" i="9"/>
  <c r="T98" i="9"/>
  <c r="U98" i="9"/>
  <c r="V98" i="9"/>
  <c r="O99" i="9"/>
  <c r="P99" i="9"/>
  <c r="T99" i="9"/>
  <c r="U99" i="9"/>
  <c r="V99" i="9"/>
  <c r="O100" i="9"/>
  <c r="P100" i="9"/>
  <c r="T100" i="9"/>
  <c r="U100" i="9"/>
  <c r="V100" i="9"/>
  <c r="O101" i="9"/>
  <c r="P101" i="9"/>
  <c r="T101" i="9"/>
  <c r="U101" i="9"/>
  <c r="V101" i="9"/>
  <c r="O102" i="9"/>
  <c r="P102" i="9"/>
  <c r="T102" i="9"/>
  <c r="U102" i="9"/>
  <c r="V102" i="9"/>
  <c r="O103" i="9"/>
  <c r="P103" i="9"/>
  <c r="T103" i="9"/>
  <c r="U103" i="9"/>
  <c r="V103" i="9"/>
  <c r="O104" i="9"/>
  <c r="P104" i="9"/>
  <c r="T104" i="9"/>
  <c r="U104" i="9"/>
  <c r="V104" i="9"/>
  <c r="O105" i="9"/>
  <c r="P105" i="9"/>
  <c r="T105" i="9"/>
  <c r="U105" i="9"/>
  <c r="V105" i="9"/>
  <c r="O106" i="9"/>
  <c r="P106" i="9"/>
  <c r="T106" i="9"/>
  <c r="U106" i="9"/>
  <c r="V106" i="9"/>
  <c r="O107" i="9"/>
  <c r="P107" i="9"/>
  <c r="T107" i="9"/>
  <c r="U107" i="9"/>
  <c r="V107" i="9"/>
  <c r="O108" i="9"/>
  <c r="P108" i="9"/>
  <c r="T108" i="9"/>
  <c r="U108" i="9"/>
  <c r="V108" i="9"/>
  <c r="O109" i="9"/>
  <c r="P109" i="9"/>
  <c r="T109" i="9"/>
  <c r="U109" i="9"/>
  <c r="V109" i="9"/>
  <c r="O110" i="9"/>
  <c r="P110" i="9"/>
  <c r="T110" i="9"/>
  <c r="U110" i="9"/>
  <c r="V110" i="9"/>
  <c r="O111" i="9"/>
  <c r="P111" i="9"/>
  <c r="T111" i="9"/>
  <c r="U111" i="9"/>
  <c r="V111" i="9"/>
  <c r="O112" i="9"/>
  <c r="P112" i="9"/>
  <c r="T112" i="9"/>
  <c r="U112" i="9"/>
  <c r="V112" i="9"/>
  <c r="O113" i="9"/>
  <c r="P113" i="9"/>
  <c r="T113" i="9"/>
  <c r="U113" i="9"/>
  <c r="V113" i="9"/>
  <c r="O114" i="9"/>
  <c r="P114" i="9"/>
  <c r="T114" i="9"/>
  <c r="U114" i="9"/>
  <c r="V114" i="9"/>
  <c r="O115" i="9"/>
  <c r="P115" i="9"/>
  <c r="T115" i="9"/>
  <c r="U115" i="9"/>
  <c r="V115" i="9"/>
  <c r="O116" i="9"/>
  <c r="P116" i="9"/>
  <c r="T116" i="9"/>
  <c r="U116" i="9"/>
  <c r="V116" i="9"/>
  <c r="O117" i="9"/>
  <c r="P117" i="9"/>
  <c r="T117" i="9"/>
  <c r="U117" i="9"/>
  <c r="V117" i="9"/>
  <c r="O118" i="9"/>
  <c r="P118" i="9"/>
  <c r="T118" i="9"/>
  <c r="U118" i="9"/>
  <c r="V118" i="9"/>
  <c r="O119" i="9"/>
  <c r="P119" i="9"/>
  <c r="T119" i="9"/>
  <c r="U119" i="9"/>
  <c r="V119" i="9"/>
  <c r="O120" i="9"/>
  <c r="P120" i="9"/>
  <c r="T120" i="9"/>
  <c r="U120" i="9"/>
  <c r="V120" i="9"/>
  <c r="O121" i="9"/>
  <c r="P121" i="9"/>
  <c r="T121" i="9"/>
  <c r="U121" i="9"/>
  <c r="V121" i="9"/>
  <c r="O122" i="9"/>
  <c r="P122" i="9"/>
  <c r="T122" i="9"/>
  <c r="U122" i="9"/>
  <c r="V122" i="9"/>
  <c r="O123" i="9"/>
  <c r="P123" i="9"/>
  <c r="T123" i="9"/>
  <c r="U123" i="9"/>
  <c r="V123" i="9"/>
  <c r="O124" i="9"/>
  <c r="P124" i="9"/>
  <c r="T124" i="9"/>
  <c r="U124" i="9"/>
  <c r="V124" i="9"/>
  <c r="O125" i="9"/>
  <c r="P125" i="9"/>
  <c r="T125" i="9"/>
  <c r="U125" i="9"/>
  <c r="V125" i="9"/>
  <c r="O126" i="9"/>
  <c r="P126" i="9"/>
  <c r="T126" i="9"/>
  <c r="U126" i="9"/>
  <c r="V126" i="9"/>
  <c r="O127" i="9"/>
  <c r="P127" i="9"/>
  <c r="T127" i="9"/>
  <c r="U127" i="9"/>
  <c r="V127" i="9"/>
  <c r="O128" i="9"/>
  <c r="P128" i="9"/>
  <c r="T128" i="9"/>
  <c r="U128" i="9"/>
  <c r="V128" i="9"/>
  <c r="O129" i="9"/>
  <c r="P129" i="9"/>
  <c r="T129" i="9"/>
  <c r="U129" i="9"/>
  <c r="V129" i="9"/>
  <c r="E131" i="9"/>
  <c r="H131" i="9"/>
  <c r="K131" i="9"/>
  <c r="M131" i="9"/>
  <c r="N131" i="9"/>
  <c r="Q131" i="9"/>
  <c r="R131" i="9"/>
  <c r="S131" i="9"/>
  <c r="N132" i="9"/>
  <c r="R132" i="9"/>
  <c r="C3" i="10"/>
  <c r="C8" i="10"/>
  <c r="E8" i="10"/>
  <c r="F8" i="10"/>
  <c r="H8" i="10"/>
  <c r="I8" i="10"/>
  <c r="K8" i="10"/>
  <c r="L8" i="10"/>
  <c r="N8" i="10"/>
  <c r="S8" i="10"/>
  <c r="O9" i="10"/>
  <c r="O10" i="10"/>
  <c r="P10" i="10"/>
  <c r="T10" i="10"/>
  <c r="U10" i="10"/>
  <c r="V10" i="10"/>
  <c r="O11" i="10"/>
  <c r="P11" i="10"/>
  <c r="T11" i="10"/>
  <c r="U11" i="10"/>
  <c r="V11" i="10"/>
  <c r="O12" i="10"/>
  <c r="P12" i="10"/>
  <c r="T12" i="10"/>
  <c r="U12" i="10"/>
  <c r="V12" i="10"/>
  <c r="O13" i="10"/>
  <c r="P13" i="10"/>
  <c r="T13" i="10"/>
  <c r="U13" i="10"/>
  <c r="V13" i="10"/>
  <c r="O14" i="10"/>
  <c r="P14" i="10"/>
  <c r="T14" i="10"/>
  <c r="U14" i="10"/>
  <c r="V14" i="10"/>
  <c r="O15" i="10"/>
  <c r="P15" i="10"/>
  <c r="T15" i="10"/>
  <c r="U15" i="10"/>
  <c r="V15" i="10"/>
  <c r="O16" i="10"/>
  <c r="P16" i="10"/>
  <c r="T16" i="10"/>
  <c r="U16" i="10"/>
  <c r="V16" i="10"/>
  <c r="O17" i="10"/>
  <c r="P17" i="10"/>
  <c r="T17" i="10"/>
  <c r="U17" i="10"/>
  <c r="V17" i="10"/>
  <c r="O18" i="10"/>
  <c r="P18" i="10"/>
  <c r="T18" i="10"/>
  <c r="U18" i="10"/>
  <c r="V18" i="10"/>
  <c r="O19" i="10"/>
  <c r="P19" i="10"/>
  <c r="T19" i="10"/>
  <c r="U19" i="10"/>
  <c r="V19" i="10"/>
  <c r="O20" i="10"/>
  <c r="P20" i="10"/>
  <c r="T20" i="10"/>
  <c r="U20" i="10"/>
  <c r="V20" i="10"/>
  <c r="O21" i="10"/>
  <c r="P21" i="10"/>
  <c r="T21" i="10"/>
  <c r="U21" i="10"/>
  <c r="V21" i="10"/>
  <c r="O22" i="10"/>
  <c r="P22" i="10"/>
  <c r="T22" i="10"/>
  <c r="U22" i="10"/>
  <c r="V22" i="10"/>
  <c r="O23" i="10"/>
  <c r="P23" i="10"/>
  <c r="T23" i="10"/>
  <c r="U23" i="10"/>
  <c r="V23" i="10"/>
  <c r="O24" i="10"/>
  <c r="P24" i="10"/>
  <c r="T24" i="10"/>
  <c r="U24" i="10"/>
  <c r="V24" i="10"/>
  <c r="O25" i="10"/>
  <c r="P25" i="10"/>
  <c r="T25" i="10"/>
  <c r="U25" i="10"/>
  <c r="V25" i="10"/>
  <c r="O26" i="10"/>
  <c r="P26" i="10"/>
  <c r="T26" i="10"/>
  <c r="U26" i="10"/>
  <c r="V26" i="10"/>
  <c r="O27" i="10"/>
  <c r="P27" i="10"/>
  <c r="T27" i="10"/>
  <c r="U27" i="10"/>
  <c r="V27" i="10"/>
  <c r="O28" i="10"/>
  <c r="P28" i="10"/>
  <c r="T28" i="10"/>
  <c r="U28" i="10"/>
  <c r="V28" i="10"/>
  <c r="O29" i="10"/>
  <c r="P29" i="10"/>
  <c r="T29" i="10"/>
  <c r="U29" i="10"/>
  <c r="V29" i="10"/>
  <c r="O30" i="10"/>
  <c r="P30" i="10"/>
  <c r="T30" i="10"/>
  <c r="U30" i="10"/>
  <c r="V30" i="10"/>
  <c r="O31" i="10"/>
  <c r="P31" i="10"/>
  <c r="T31" i="10"/>
  <c r="U31" i="10"/>
  <c r="V31" i="10"/>
  <c r="O32" i="10"/>
  <c r="P32" i="10"/>
  <c r="T32" i="10"/>
  <c r="U32" i="10"/>
  <c r="V32" i="10"/>
  <c r="O33" i="10"/>
  <c r="P33" i="10"/>
  <c r="T33" i="10"/>
  <c r="U33" i="10"/>
  <c r="V33" i="10"/>
  <c r="O34" i="10"/>
  <c r="P34" i="10"/>
  <c r="T34" i="10"/>
  <c r="U34" i="10"/>
  <c r="V34" i="10"/>
  <c r="O35" i="10"/>
  <c r="P35" i="10"/>
  <c r="T35" i="10"/>
  <c r="U35" i="10"/>
  <c r="V35" i="10"/>
  <c r="O36" i="10"/>
  <c r="P36" i="10"/>
  <c r="T36" i="10"/>
  <c r="U36" i="10"/>
  <c r="V36" i="10"/>
  <c r="O37" i="10"/>
  <c r="P37" i="10"/>
  <c r="T37" i="10"/>
  <c r="U37" i="10"/>
  <c r="V37" i="10"/>
  <c r="O38" i="10"/>
  <c r="P38" i="10"/>
  <c r="T38" i="10"/>
  <c r="U38" i="10"/>
  <c r="V38" i="10"/>
  <c r="O39" i="10"/>
  <c r="P39" i="10"/>
  <c r="T39" i="10"/>
  <c r="U39" i="10"/>
  <c r="V39" i="10"/>
  <c r="O40" i="10"/>
  <c r="P40" i="10"/>
  <c r="T40" i="10"/>
  <c r="U40" i="10"/>
  <c r="V40" i="10"/>
  <c r="O41" i="10"/>
  <c r="P41" i="10"/>
  <c r="T41" i="10"/>
  <c r="U41" i="10"/>
  <c r="V41" i="10"/>
  <c r="O42" i="10"/>
  <c r="P42" i="10"/>
  <c r="T42" i="10"/>
  <c r="U42" i="10"/>
  <c r="V42" i="10"/>
  <c r="O43" i="10"/>
  <c r="P43" i="10"/>
  <c r="T43" i="10"/>
  <c r="U43" i="10"/>
  <c r="V43" i="10"/>
  <c r="O44" i="10"/>
  <c r="P44" i="10"/>
  <c r="T44" i="10"/>
  <c r="U44" i="10"/>
  <c r="V44" i="10"/>
  <c r="O45" i="10"/>
  <c r="P45" i="10"/>
  <c r="T45" i="10"/>
  <c r="U45" i="10"/>
  <c r="V45" i="10"/>
  <c r="O46" i="10"/>
  <c r="P46" i="10"/>
  <c r="T46" i="10"/>
  <c r="U46" i="10"/>
  <c r="V46" i="10"/>
  <c r="O47" i="10"/>
  <c r="P47" i="10"/>
  <c r="T47" i="10"/>
  <c r="U47" i="10"/>
  <c r="V47" i="10"/>
  <c r="O48" i="10"/>
  <c r="P48" i="10"/>
  <c r="T48" i="10"/>
  <c r="U48" i="10"/>
  <c r="V48" i="10"/>
  <c r="O49" i="10"/>
  <c r="P49" i="10"/>
  <c r="T49" i="10"/>
  <c r="U49" i="10"/>
  <c r="V49" i="10"/>
  <c r="O50" i="10"/>
  <c r="P50" i="10"/>
  <c r="T50" i="10"/>
  <c r="U50" i="10"/>
  <c r="V50" i="10"/>
  <c r="O51" i="10"/>
  <c r="P51" i="10"/>
  <c r="T51" i="10"/>
  <c r="U51" i="10"/>
  <c r="V51" i="10"/>
  <c r="O52" i="10"/>
  <c r="P52" i="10"/>
  <c r="T52" i="10"/>
  <c r="U52" i="10"/>
  <c r="V52" i="10"/>
  <c r="O53" i="10"/>
  <c r="P53" i="10"/>
  <c r="T53" i="10"/>
  <c r="U53" i="10"/>
  <c r="V53" i="10"/>
  <c r="O54" i="10"/>
  <c r="P54" i="10"/>
  <c r="T54" i="10"/>
  <c r="U54" i="10"/>
  <c r="V54" i="10"/>
  <c r="O55" i="10"/>
  <c r="P55" i="10"/>
  <c r="T55" i="10"/>
  <c r="U55" i="10"/>
  <c r="V55" i="10"/>
  <c r="O56" i="10"/>
  <c r="P56" i="10"/>
  <c r="T56" i="10"/>
  <c r="U56" i="10"/>
  <c r="V56" i="10"/>
  <c r="O57" i="10"/>
  <c r="P57" i="10"/>
  <c r="T57" i="10"/>
  <c r="U57" i="10"/>
  <c r="V57" i="10"/>
  <c r="O58" i="10"/>
  <c r="P58" i="10"/>
  <c r="T58" i="10"/>
  <c r="U58" i="10"/>
  <c r="V58" i="10"/>
  <c r="O59" i="10"/>
  <c r="P59" i="10"/>
  <c r="T59" i="10"/>
  <c r="U59" i="10"/>
  <c r="V59" i="10"/>
  <c r="O60" i="10"/>
  <c r="P60" i="10"/>
  <c r="T60" i="10"/>
  <c r="U60" i="10"/>
  <c r="V60" i="10"/>
  <c r="O61" i="10"/>
  <c r="P61" i="10"/>
  <c r="T61" i="10"/>
  <c r="U61" i="10"/>
  <c r="V61" i="10"/>
  <c r="O62" i="10"/>
  <c r="P62" i="10"/>
  <c r="T62" i="10"/>
  <c r="U62" i="10"/>
  <c r="V62" i="10"/>
  <c r="O63" i="10"/>
  <c r="P63" i="10"/>
  <c r="T63" i="10"/>
  <c r="U63" i="10"/>
  <c r="V63" i="10"/>
  <c r="O64" i="10"/>
  <c r="P64" i="10"/>
  <c r="T64" i="10"/>
  <c r="U64" i="10"/>
  <c r="V64" i="10"/>
  <c r="O65" i="10"/>
  <c r="P65" i="10"/>
  <c r="T65" i="10"/>
  <c r="U65" i="10"/>
  <c r="V65" i="10"/>
  <c r="O66" i="10"/>
  <c r="P66" i="10"/>
  <c r="T66" i="10"/>
  <c r="U66" i="10"/>
  <c r="V66" i="10"/>
  <c r="O67" i="10"/>
  <c r="P67" i="10"/>
  <c r="T67" i="10"/>
  <c r="U67" i="10"/>
  <c r="V67" i="10"/>
  <c r="O68" i="10"/>
  <c r="P68" i="10"/>
  <c r="T68" i="10"/>
  <c r="U68" i="10"/>
  <c r="V68" i="10"/>
  <c r="O69" i="10"/>
  <c r="P69" i="10"/>
  <c r="T69" i="10"/>
  <c r="U69" i="10"/>
  <c r="V69" i="10"/>
  <c r="O70" i="10"/>
  <c r="P70" i="10"/>
  <c r="T70" i="10"/>
  <c r="U70" i="10"/>
  <c r="V70" i="10"/>
  <c r="O71" i="10"/>
  <c r="P71" i="10"/>
  <c r="T71" i="10"/>
  <c r="U71" i="10"/>
  <c r="V71" i="10"/>
  <c r="O72" i="10"/>
  <c r="P72" i="10"/>
  <c r="T72" i="10"/>
  <c r="U72" i="10"/>
  <c r="V72" i="10"/>
  <c r="O73" i="10"/>
  <c r="P73" i="10"/>
  <c r="T73" i="10"/>
  <c r="U73" i="10"/>
  <c r="V73" i="10"/>
  <c r="O74" i="10"/>
  <c r="P74" i="10"/>
  <c r="T74" i="10"/>
  <c r="U74" i="10"/>
  <c r="V74" i="10"/>
  <c r="O75" i="10"/>
  <c r="P75" i="10"/>
  <c r="T75" i="10"/>
  <c r="U75" i="10"/>
  <c r="V75" i="10"/>
  <c r="O76" i="10"/>
  <c r="P76" i="10"/>
  <c r="T76" i="10"/>
  <c r="U76" i="10"/>
  <c r="V76" i="10"/>
  <c r="O77" i="10"/>
  <c r="P77" i="10"/>
  <c r="T77" i="10"/>
  <c r="U77" i="10"/>
  <c r="V77" i="10"/>
  <c r="O78" i="10"/>
  <c r="P78" i="10"/>
  <c r="T78" i="10"/>
  <c r="U78" i="10"/>
  <c r="V78" i="10"/>
  <c r="O79" i="10"/>
  <c r="P79" i="10"/>
  <c r="T79" i="10"/>
  <c r="U79" i="10"/>
  <c r="V79" i="10"/>
  <c r="O80" i="10"/>
  <c r="P80" i="10"/>
  <c r="T80" i="10"/>
  <c r="U80" i="10"/>
  <c r="V80" i="10"/>
  <c r="O81" i="10"/>
  <c r="P81" i="10"/>
  <c r="T81" i="10"/>
  <c r="U81" i="10"/>
  <c r="V81" i="10"/>
  <c r="O82" i="10"/>
  <c r="P82" i="10"/>
  <c r="T82" i="10"/>
  <c r="U82" i="10"/>
  <c r="V82" i="10"/>
  <c r="O83" i="10"/>
  <c r="P83" i="10"/>
  <c r="T83" i="10"/>
  <c r="U83" i="10"/>
  <c r="V83" i="10"/>
  <c r="O84" i="10"/>
  <c r="P84" i="10"/>
  <c r="T84" i="10"/>
  <c r="U84" i="10"/>
  <c r="V84" i="10"/>
  <c r="O85" i="10"/>
  <c r="P85" i="10"/>
  <c r="T85" i="10"/>
  <c r="U85" i="10"/>
  <c r="V85" i="10"/>
  <c r="O86" i="10"/>
  <c r="P86" i="10"/>
  <c r="T86" i="10"/>
  <c r="U86" i="10"/>
  <c r="V86" i="10"/>
  <c r="O87" i="10"/>
  <c r="P87" i="10"/>
  <c r="T87" i="10"/>
  <c r="U87" i="10"/>
  <c r="V87" i="10"/>
  <c r="O88" i="10"/>
  <c r="P88" i="10"/>
  <c r="T88" i="10"/>
  <c r="U88" i="10"/>
  <c r="V88" i="10"/>
  <c r="O89" i="10"/>
  <c r="P89" i="10"/>
  <c r="T89" i="10"/>
  <c r="U89" i="10"/>
  <c r="V89" i="10"/>
  <c r="O90" i="10"/>
  <c r="P90" i="10"/>
  <c r="T90" i="10"/>
  <c r="U90" i="10"/>
  <c r="V90" i="10"/>
  <c r="O91" i="10"/>
  <c r="P91" i="10"/>
  <c r="T91" i="10"/>
  <c r="U91" i="10"/>
  <c r="V91" i="10"/>
  <c r="O92" i="10"/>
  <c r="P92" i="10"/>
  <c r="T92" i="10"/>
  <c r="U92" i="10"/>
  <c r="V92" i="10"/>
  <c r="O93" i="10"/>
  <c r="P93" i="10"/>
  <c r="T93" i="10"/>
  <c r="U93" i="10"/>
  <c r="V93" i="10"/>
  <c r="O94" i="10"/>
  <c r="P94" i="10"/>
  <c r="T94" i="10"/>
  <c r="U94" i="10"/>
  <c r="V94" i="10"/>
  <c r="O95" i="10"/>
  <c r="P95" i="10"/>
  <c r="T95" i="10"/>
  <c r="U95" i="10"/>
  <c r="V95" i="10"/>
  <c r="O96" i="10"/>
  <c r="P96" i="10"/>
  <c r="T96" i="10"/>
  <c r="U96" i="10"/>
  <c r="V96" i="10"/>
  <c r="O97" i="10"/>
  <c r="P97" i="10"/>
  <c r="T97" i="10"/>
  <c r="U97" i="10"/>
  <c r="V97" i="10"/>
  <c r="O98" i="10"/>
  <c r="P98" i="10"/>
  <c r="T98" i="10"/>
  <c r="U98" i="10"/>
  <c r="V98" i="10"/>
  <c r="O99" i="10"/>
  <c r="P99" i="10"/>
  <c r="T99" i="10"/>
  <c r="U99" i="10"/>
  <c r="V99" i="10"/>
  <c r="O100" i="10"/>
  <c r="P100" i="10"/>
  <c r="T100" i="10"/>
  <c r="U100" i="10"/>
  <c r="V100" i="10"/>
  <c r="O101" i="10"/>
  <c r="P101" i="10"/>
  <c r="T101" i="10"/>
  <c r="U101" i="10"/>
  <c r="V101" i="10"/>
  <c r="O102" i="10"/>
  <c r="P102" i="10"/>
  <c r="T102" i="10"/>
  <c r="U102" i="10"/>
  <c r="V102" i="10"/>
  <c r="O103" i="10"/>
  <c r="P103" i="10"/>
  <c r="T103" i="10"/>
  <c r="U103" i="10"/>
  <c r="V103" i="10"/>
  <c r="O104" i="10"/>
  <c r="P104" i="10"/>
  <c r="T104" i="10"/>
  <c r="U104" i="10"/>
  <c r="V104" i="10"/>
  <c r="O105" i="10"/>
  <c r="P105" i="10"/>
  <c r="T105" i="10"/>
  <c r="U105" i="10"/>
  <c r="V105" i="10"/>
  <c r="O106" i="10"/>
  <c r="P106" i="10"/>
  <c r="T106" i="10"/>
  <c r="U106" i="10"/>
  <c r="V106" i="10"/>
  <c r="O107" i="10"/>
  <c r="P107" i="10"/>
  <c r="T107" i="10"/>
  <c r="U107" i="10"/>
  <c r="V107" i="10"/>
  <c r="O108" i="10"/>
  <c r="P108" i="10"/>
  <c r="T108" i="10"/>
  <c r="U108" i="10"/>
  <c r="V108" i="10"/>
  <c r="O109" i="10"/>
  <c r="P109" i="10"/>
  <c r="T109" i="10"/>
  <c r="U109" i="10"/>
  <c r="V109" i="10"/>
  <c r="O110" i="10"/>
  <c r="P110" i="10"/>
  <c r="T110" i="10"/>
  <c r="U110" i="10"/>
  <c r="V110" i="10"/>
  <c r="O111" i="10"/>
  <c r="P111" i="10"/>
  <c r="T111" i="10"/>
  <c r="U111" i="10"/>
  <c r="V111" i="10"/>
  <c r="O112" i="10"/>
  <c r="P112" i="10"/>
  <c r="T112" i="10"/>
  <c r="U112" i="10"/>
  <c r="V112" i="10"/>
  <c r="O113" i="10"/>
  <c r="P113" i="10"/>
  <c r="T113" i="10"/>
  <c r="U113" i="10"/>
  <c r="V113" i="10"/>
  <c r="O114" i="10"/>
  <c r="P114" i="10"/>
  <c r="T114" i="10"/>
  <c r="U114" i="10"/>
  <c r="V114" i="10"/>
  <c r="O115" i="10"/>
  <c r="P115" i="10"/>
  <c r="T115" i="10"/>
  <c r="U115" i="10"/>
  <c r="V115" i="10"/>
  <c r="O116" i="10"/>
  <c r="P116" i="10"/>
  <c r="T116" i="10"/>
  <c r="U116" i="10"/>
  <c r="V116" i="10"/>
  <c r="O117" i="10"/>
  <c r="P117" i="10"/>
  <c r="T117" i="10"/>
  <c r="U117" i="10"/>
  <c r="V117" i="10"/>
  <c r="O118" i="10"/>
  <c r="P118" i="10"/>
  <c r="T118" i="10"/>
  <c r="U118" i="10"/>
  <c r="V118" i="10"/>
  <c r="O119" i="10"/>
  <c r="P119" i="10"/>
  <c r="T119" i="10"/>
  <c r="U119" i="10"/>
  <c r="V119" i="10"/>
  <c r="O120" i="10"/>
  <c r="P120" i="10"/>
  <c r="T120" i="10"/>
  <c r="U120" i="10"/>
  <c r="V120" i="10"/>
  <c r="O121" i="10"/>
  <c r="P121" i="10"/>
  <c r="T121" i="10"/>
  <c r="U121" i="10"/>
  <c r="V121" i="10"/>
  <c r="O122" i="10"/>
  <c r="P122" i="10"/>
  <c r="T122" i="10"/>
  <c r="U122" i="10"/>
  <c r="V122" i="10"/>
  <c r="O123" i="10"/>
  <c r="P123" i="10"/>
  <c r="T123" i="10"/>
  <c r="U123" i="10"/>
  <c r="V123" i="10"/>
  <c r="O124" i="10"/>
  <c r="P124" i="10"/>
  <c r="T124" i="10"/>
  <c r="U124" i="10"/>
  <c r="V124" i="10"/>
  <c r="O125" i="10"/>
  <c r="P125" i="10"/>
  <c r="T125" i="10"/>
  <c r="U125" i="10"/>
  <c r="V125" i="10"/>
  <c r="O126" i="10"/>
  <c r="P126" i="10"/>
  <c r="T126" i="10"/>
  <c r="U126" i="10"/>
  <c r="V126" i="10"/>
  <c r="O127" i="10"/>
  <c r="P127" i="10"/>
  <c r="T127" i="10"/>
  <c r="U127" i="10"/>
  <c r="V127" i="10"/>
  <c r="O128" i="10"/>
  <c r="P128" i="10"/>
  <c r="T128" i="10"/>
  <c r="U128" i="10"/>
  <c r="V128" i="10"/>
  <c r="O129" i="10"/>
  <c r="P129" i="10"/>
  <c r="T129" i="10"/>
  <c r="U129" i="10"/>
  <c r="V129" i="10"/>
  <c r="E131" i="10"/>
  <c r="H131" i="10"/>
  <c r="K131" i="10"/>
  <c r="M131" i="10"/>
  <c r="N131" i="10"/>
  <c r="Q131" i="10"/>
  <c r="R131" i="10"/>
  <c r="S131" i="10"/>
  <c r="N132" i="10"/>
  <c r="C3" i="11"/>
  <c r="C8" i="11"/>
  <c r="E8" i="11"/>
  <c r="F8" i="11"/>
  <c r="H8" i="11"/>
  <c r="I8" i="11"/>
  <c r="K8" i="11"/>
  <c r="L8" i="11"/>
  <c r="N8" i="11"/>
  <c r="S8" i="11"/>
  <c r="O9" i="11"/>
  <c r="O10" i="11"/>
  <c r="P10" i="11"/>
  <c r="T10" i="11"/>
  <c r="U10" i="11"/>
  <c r="V10" i="11"/>
  <c r="O11" i="11"/>
  <c r="P11" i="11"/>
  <c r="T11" i="11"/>
  <c r="U11" i="11"/>
  <c r="V11" i="11"/>
  <c r="O12" i="11"/>
  <c r="P12" i="11"/>
  <c r="T12" i="11"/>
  <c r="U12" i="11"/>
  <c r="V12" i="11"/>
  <c r="O13" i="11"/>
  <c r="P13" i="11"/>
  <c r="T13" i="11"/>
  <c r="U13" i="11"/>
  <c r="V13" i="11"/>
  <c r="O14" i="11"/>
  <c r="P14" i="11"/>
  <c r="T14" i="11"/>
  <c r="U14" i="11"/>
  <c r="V14" i="11"/>
  <c r="O15" i="11"/>
  <c r="P15" i="11"/>
  <c r="T15" i="11"/>
  <c r="U15" i="11"/>
  <c r="V15" i="11"/>
  <c r="O16" i="11"/>
  <c r="P16" i="11"/>
  <c r="T16" i="11"/>
  <c r="U16" i="11"/>
  <c r="V16" i="11"/>
  <c r="O17" i="11"/>
  <c r="P17" i="11"/>
  <c r="T17" i="11"/>
  <c r="U17" i="11"/>
  <c r="V17" i="11"/>
  <c r="O18" i="11"/>
  <c r="P18" i="11"/>
  <c r="T18" i="11"/>
  <c r="U18" i="11"/>
  <c r="V18" i="11"/>
  <c r="O19" i="11"/>
  <c r="P19" i="11"/>
  <c r="T19" i="11"/>
  <c r="U19" i="11"/>
  <c r="V19" i="11"/>
  <c r="O20" i="11"/>
  <c r="P20" i="11"/>
  <c r="T20" i="11"/>
  <c r="U20" i="11"/>
  <c r="V20" i="11"/>
  <c r="O21" i="11"/>
  <c r="P21" i="11"/>
  <c r="T21" i="11"/>
  <c r="U21" i="11"/>
  <c r="V21" i="11"/>
  <c r="O22" i="11"/>
  <c r="P22" i="11"/>
  <c r="T22" i="11"/>
  <c r="U22" i="11"/>
  <c r="V22" i="11"/>
  <c r="O23" i="11"/>
  <c r="P23" i="11"/>
  <c r="T23" i="11"/>
  <c r="U23" i="11"/>
  <c r="V23" i="11"/>
  <c r="O24" i="11"/>
  <c r="P24" i="11"/>
  <c r="T24" i="11"/>
  <c r="U24" i="11"/>
  <c r="V24" i="11"/>
  <c r="O25" i="11"/>
  <c r="P25" i="11"/>
  <c r="T25" i="11"/>
  <c r="U25" i="11"/>
  <c r="V25" i="11"/>
  <c r="O26" i="11"/>
  <c r="P26" i="11"/>
  <c r="T26" i="11"/>
  <c r="U26" i="11"/>
  <c r="V26" i="11"/>
  <c r="O27" i="11"/>
  <c r="P27" i="11"/>
  <c r="T27" i="11"/>
  <c r="U27" i="11"/>
  <c r="V27" i="11"/>
  <c r="O28" i="11"/>
  <c r="P28" i="11"/>
  <c r="T28" i="11"/>
  <c r="U28" i="11"/>
  <c r="V28" i="11"/>
  <c r="O29" i="11"/>
  <c r="P29" i="11"/>
  <c r="T29" i="11"/>
  <c r="U29" i="11"/>
  <c r="V29" i="11"/>
  <c r="O30" i="11"/>
  <c r="P30" i="11"/>
  <c r="T30" i="11"/>
  <c r="U30" i="11"/>
  <c r="V30" i="11"/>
  <c r="O31" i="11"/>
  <c r="P31" i="11"/>
  <c r="T31" i="11"/>
  <c r="U31" i="11"/>
  <c r="V31" i="11"/>
  <c r="O32" i="11"/>
  <c r="P32" i="11"/>
  <c r="T32" i="11"/>
  <c r="U32" i="11"/>
  <c r="V32" i="11"/>
  <c r="O33" i="11"/>
  <c r="P33" i="11"/>
  <c r="T33" i="11"/>
  <c r="U33" i="11"/>
  <c r="V33" i="11"/>
  <c r="O34" i="11"/>
  <c r="P34" i="11"/>
  <c r="T34" i="11"/>
  <c r="U34" i="11"/>
  <c r="V34" i="11"/>
  <c r="O35" i="11"/>
  <c r="P35" i="11"/>
  <c r="T35" i="11"/>
  <c r="U35" i="11"/>
  <c r="V35" i="11"/>
  <c r="O36" i="11"/>
  <c r="P36" i="11"/>
  <c r="T36" i="11"/>
  <c r="U36" i="11"/>
  <c r="V36" i="11"/>
  <c r="O37" i="11"/>
  <c r="P37" i="11"/>
  <c r="T37" i="11"/>
  <c r="U37" i="11"/>
  <c r="V37" i="11"/>
  <c r="O38" i="11"/>
  <c r="P38" i="11"/>
  <c r="T38" i="11"/>
  <c r="U38" i="11"/>
  <c r="V38" i="11"/>
  <c r="O39" i="11"/>
  <c r="P39" i="11"/>
  <c r="T39" i="11"/>
  <c r="U39" i="11"/>
  <c r="V39" i="11"/>
  <c r="O40" i="11"/>
  <c r="P40" i="11"/>
  <c r="T40" i="11"/>
  <c r="U40" i="11"/>
  <c r="V40" i="11"/>
  <c r="O41" i="11"/>
  <c r="P41" i="11"/>
  <c r="T41" i="11"/>
  <c r="U41" i="11"/>
  <c r="V41" i="11"/>
  <c r="O42" i="11"/>
  <c r="P42" i="11"/>
  <c r="T42" i="11"/>
  <c r="U42" i="11"/>
  <c r="V42" i="11"/>
  <c r="O43" i="11"/>
  <c r="P43" i="11"/>
  <c r="T43" i="11"/>
  <c r="U43" i="11"/>
  <c r="V43" i="11"/>
  <c r="O44" i="11"/>
  <c r="P44" i="11"/>
  <c r="T44" i="11"/>
  <c r="U44" i="11"/>
  <c r="V44" i="11"/>
  <c r="O45" i="11"/>
  <c r="P45" i="11"/>
  <c r="T45" i="11"/>
  <c r="U45" i="11"/>
  <c r="V45" i="11"/>
  <c r="O46" i="11"/>
  <c r="P46" i="11"/>
  <c r="T46" i="11"/>
  <c r="U46" i="11"/>
  <c r="V46" i="11"/>
  <c r="O47" i="11"/>
  <c r="P47" i="11"/>
  <c r="T47" i="11"/>
  <c r="U47" i="11"/>
  <c r="V47" i="11"/>
  <c r="O48" i="11"/>
  <c r="P48" i="11"/>
  <c r="T48" i="11"/>
  <c r="U48" i="11"/>
  <c r="V48" i="11"/>
  <c r="O49" i="11"/>
  <c r="P49" i="11"/>
  <c r="T49" i="11"/>
  <c r="U49" i="11"/>
  <c r="V49" i="11"/>
  <c r="O50" i="11"/>
  <c r="P50" i="11"/>
  <c r="T50" i="11"/>
  <c r="U50" i="11"/>
  <c r="V50" i="11"/>
  <c r="O51" i="11"/>
  <c r="P51" i="11"/>
  <c r="T51" i="11"/>
  <c r="U51" i="11"/>
  <c r="V51" i="11"/>
  <c r="O52" i="11"/>
  <c r="P52" i="11"/>
  <c r="T52" i="11"/>
  <c r="U52" i="11"/>
  <c r="V52" i="11"/>
  <c r="O53" i="11"/>
  <c r="P53" i="11"/>
  <c r="T53" i="11"/>
  <c r="U53" i="11"/>
  <c r="V53" i="11"/>
  <c r="O54" i="11"/>
  <c r="P54" i="11"/>
  <c r="T54" i="11"/>
  <c r="U54" i="11"/>
  <c r="V54" i="11"/>
  <c r="O55" i="11"/>
  <c r="P55" i="11"/>
  <c r="T55" i="11"/>
  <c r="U55" i="11"/>
  <c r="V55" i="11"/>
  <c r="O56" i="11"/>
  <c r="P56" i="11"/>
  <c r="T56" i="11"/>
  <c r="U56" i="11"/>
  <c r="V56" i="11"/>
  <c r="O57" i="11"/>
  <c r="P57" i="11"/>
  <c r="T57" i="11"/>
  <c r="U57" i="11"/>
  <c r="V57" i="11"/>
  <c r="O58" i="11"/>
  <c r="P58" i="11"/>
  <c r="T58" i="11"/>
  <c r="U58" i="11"/>
  <c r="V58" i="11"/>
  <c r="O59" i="11"/>
  <c r="P59" i="11"/>
  <c r="T59" i="11"/>
  <c r="U59" i="11"/>
  <c r="V59" i="11"/>
  <c r="O60" i="11"/>
  <c r="P60" i="11"/>
  <c r="T60" i="11"/>
  <c r="U60" i="11"/>
  <c r="V60" i="11"/>
  <c r="O61" i="11"/>
  <c r="P61" i="11"/>
  <c r="T61" i="11"/>
  <c r="U61" i="11"/>
  <c r="V61" i="11"/>
  <c r="O62" i="11"/>
  <c r="P62" i="11"/>
  <c r="T62" i="11"/>
  <c r="U62" i="11"/>
  <c r="V62" i="11"/>
  <c r="O63" i="11"/>
  <c r="P63" i="11"/>
  <c r="T63" i="11"/>
  <c r="U63" i="11"/>
  <c r="V63" i="11"/>
  <c r="O64" i="11"/>
  <c r="P64" i="11"/>
  <c r="T64" i="11"/>
  <c r="U64" i="11"/>
  <c r="V64" i="11"/>
  <c r="O65" i="11"/>
  <c r="P65" i="11"/>
  <c r="T65" i="11"/>
  <c r="U65" i="11"/>
  <c r="V65" i="11"/>
  <c r="O66" i="11"/>
  <c r="P66" i="11"/>
  <c r="T66" i="11"/>
  <c r="U66" i="11"/>
  <c r="V66" i="11"/>
  <c r="O67" i="11"/>
  <c r="P67" i="11"/>
  <c r="T67" i="11"/>
  <c r="U67" i="11"/>
  <c r="V67" i="11"/>
  <c r="O68" i="11"/>
  <c r="P68" i="11"/>
  <c r="T68" i="11"/>
  <c r="U68" i="11"/>
  <c r="V68" i="11"/>
  <c r="O69" i="11"/>
  <c r="P69" i="11"/>
  <c r="T69" i="11"/>
  <c r="U69" i="11"/>
  <c r="V69" i="11"/>
  <c r="O70" i="11"/>
  <c r="P70" i="11"/>
  <c r="T70" i="11"/>
  <c r="U70" i="11"/>
  <c r="V70" i="11"/>
  <c r="O71" i="11"/>
  <c r="P71" i="11"/>
  <c r="T71" i="11"/>
  <c r="U71" i="11"/>
  <c r="V71" i="11"/>
  <c r="O72" i="11"/>
  <c r="P72" i="11"/>
  <c r="T72" i="11"/>
  <c r="U72" i="11"/>
  <c r="V72" i="11"/>
  <c r="O73" i="11"/>
  <c r="P73" i="11"/>
  <c r="T73" i="11"/>
  <c r="U73" i="11"/>
  <c r="V73" i="11"/>
  <c r="O74" i="11"/>
  <c r="P74" i="11"/>
  <c r="T74" i="11"/>
  <c r="U74" i="11"/>
  <c r="V74" i="11"/>
  <c r="O75" i="11"/>
  <c r="P75" i="11"/>
  <c r="T75" i="11"/>
  <c r="U75" i="11"/>
  <c r="V75" i="11"/>
  <c r="O76" i="11"/>
  <c r="P76" i="11"/>
  <c r="T76" i="11"/>
  <c r="U76" i="11"/>
  <c r="V76" i="11"/>
  <c r="O77" i="11"/>
  <c r="P77" i="11"/>
  <c r="T77" i="11"/>
  <c r="U77" i="11"/>
  <c r="V77" i="11"/>
  <c r="O78" i="11"/>
  <c r="P78" i="11"/>
  <c r="T78" i="11"/>
  <c r="U78" i="11"/>
  <c r="V78" i="11"/>
  <c r="O79" i="11"/>
  <c r="P79" i="11"/>
  <c r="T79" i="11"/>
  <c r="U79" i="11"/>
  <c r="V79" i="11"/>
  <c r="O80" i="11"/>
  <c r="P80" i="11"/>
  <c r="T80" i="11"/>
  <c r="U80" i="11"/>
  <c r="V80" i="11"/>
  <c r="O81" i="11"/>
  <c r="P81" i="11"/>
  <c r="T81" i="11"/>
  <c r="U81" i="11"/>
  <c r="V81" i="11"/>
  <c r="O82" i="11"/>
  <c r="P82" i="11"/>
  <c r="T82" i="11"/>
  <c r="U82" i="11"/>
  <c r="V82" i="11"/>
  <c r="O83" i="11"/>
  <c r="P83" i="11"/>
  <c r="T83" i="11"/>
  <c r="U83" i="11"/>
  <c r="V83" i="11"/>
  <c r="O84" i="11"/>
  <c r="P84" i="11"/>
  <c r="T84" i="11"/>
  <c r="U84" i="11"/>
  <c r="V84" i="11"/>
  <c r="O85" i="11"/>
  <c r="P85" i="11"/>
  <c r="T85" i="11"/>
  <c r="U85" i="11"/>
  <c r="V85" i="11"/>
  <c r="O86" i="11"/>
  <c r="P86" i="11"/>
  <c r="T86" i="11"/>
  <c r="U86" i="11"/>
  <c r="V86" i="11"/>
  <c r="O87" i="11"/>
  <c r="P87" i="11"/>
  <c r="T87" i="11"/>
  <c r="U87" i="11"/>
  <c r="V87" i="11"/>
  <c r="O88" i="11"/>
  <c r="P88" i="11"/>
  <c r="T88" i="11"/>
  <c r="U88" i="11"/>
  <c r="V88" i="11"/>
  <c r="O89" i="11"/>
  <c r="P89" i="11"/>
  <c r="T89" i="11"/>
  <c r="U89" i="11"/>
  <c r="V89" i="11"/>
  <c r="O90" i="11"/>
  <c r="P90" i="11"/>
  <c r="T90" i="11"/>
  <c r="U90" i="11"/>
  <c r="V90" i="11"/>
  <c r="O91" i="11"/>
  <c r="P91" i="11"/>
  <c r="T91" i="11"/>
  <c r="U91" i="11"/>
  <c r="V91" i="11"/>
  <c r="O92" i="11"/>
  <c r="P92" i="11"/>
  <c r="T92" i="11"/>
  <c r="U92" i="11"/>
  <c r="V92" i="11"/>
  <c r="O93" i="11"/>
  <c r="P93" i="11"/>
  <c r="T93" i="11"/>
  <c r="U93" i="11"/>
  <c r="V93" i="11"/>
  <c r="O94" i="11"/>
  <c r="P94" i="11"/>
  <c r="T94" i="11"/>
  <c r="U94" i="11"/>
  <c r="V94" i="11"/>
  <c r="O95" i="11"/>
  <c r="P95" i="11"/>
  <c r="T95" i="11"/>
  <c r="U95" i="11"/>
  <c r="V95" i="11"/>
  <c r="O96" i="11"/>
  <c r="P96" i="11"/>
  <c r="T96" i="11"/>
  <c r="U96" i="11"/>
  <c r="V96" i="11"/>
  <c r="O97" i="11"/>
  <c r="P97" i="11"/>
  <c r="T97" i="11"/>
  <c r="U97" i="11"/>
  <c r="V97" i="11"/>
  <c r="O98" i="11"/>
  <c r="P98" i="11"/>
  <c r="T98" i="11"/>
  <c r="U98" i="11"/>
  <c r="V98" i="11"/>
  <c r="O99" i="11"/>
  <c r="P99" i="11"/>
  <c r="T99" i="11"/>
  <c r="U99" i="11"/>
  <c r="V99" i="11"/>
  <c r="O100" i="11"/>
  <c r="P100" i="11"/>
  <c r="T100" i="11"/>
  <c r="U100" i="11"/>
  <c r="V100" i="11"/>
  <c r="O101" i="11"/>
  <c r="P101" i="11"/>
  <c r="T101" i="11"/>
  <c r="U101" i="11"/>
  <c r="V101" i="11"/>
  <c r="O102" i="11"/>
  <c r="P102" i="11"/>
  <c r="T102" i="11"/>
  <c r="U102" i="11"/>
  <c r="V102" i="11"/>
  <c r="O103" i="11"/>
  <c r="P103" i="11"/>
  <c r="T103" i="11"/>
  <c r="U103" i="11"/>
  <c r="V103" i="11"/>
  <c r="O104" i="11"/>
  <c r="P104" i="11"/>
  <c r="T104" i="11"/>
  <c r="U104" i="11"/>
  <c r="V104" i="11"/>
  <c r="O105" i="11"/>
  <c r="P105" i="11"/>
  <c r="T105" i="11"/>
  <c r="U105" i="11"/>
  <c r="V105" i="11"/>
  <c r="O106" i="11"/>
  <c r="P106" i="11"/>
  <c r="T106" i="11"/>
  <c r="U106" i="11"/>
  <c r="V106" i="11"/>
  <c r="O107" i="11"/>
  <c r="P107" i="11"/>
  <c r="T107" i="11"/>
  <c r="U107" i="11"/>
  <c r="V107" i="11"/>
  <c r="O108" i="11"/>
  <c r="P108" i="11"/>
  <c r="T108" i="11"/>
  <c r="U108" i="11"/>
  <c r="V108" i="11"/>
  <c r="O109" i="11"/>
  <c r="P109" i="11"/>
  <c r="T109" i="11"/>
  <c r="U109" i="11"/>
  <c r="V109" i="11"/>
  <c r="O110" i="11"/>
  <c r="P110" i="11"/>
  <c r="T110" i="11"/>
  <c r="U110" i="11"/>
  <c r="V110" i="11"/>
  <c r="O111" i="11"/>
  <c r="P111" i="11"/>
  <c r="T111" i="11"/>
  <c r="U111" i="11"/>
  <c r="V111" i="11"/>
  <c r="O112" i="11"/>
  <c r="P112" i="11"/>
  <c r="T112" i="11"/>
  <c r="U112" i="11"/>
  <c r="V112" i="11"/>
  <c r="O113" i="11"/>
  <c r="P113" i="11"/>
  <c r="T113" i="11"/>
  <c r="U113" i="11"/>
  <c r="V113" i="11"/>
  <c r="O114" i="11"/>
  <c r="P114" i="11"/>
  <c r="T114" i="11"/>
  <c r="U114" i="11"/>
  <c r="V114" i="11"/>
  <c r="O115" i="11"/>
  <c r="P115" i="11"/>
  <c r="T115" i="11"/>
  <c r="U115" i="11"/>
  <c r="V115" i="11"/>
  <c r="O116" i="11"/>
  <c r="P116" i="11"/>
  <c r="T116" i="11"/>
  <c r="U116" i="11"/>
  <c r="V116" i="11"/>
  <c r="O117" i="11"/>
  <c r="P117" i="11"/>
  <c r="T117" i="11"/>
  <c r="U117" i="11"/>
  <c r="V117" i="11"/>
  <c r="O118" i="11"/>
  <c r="P118" i="11"/>
  <c r="T118" i="11"/>
  <c r="U118" i="11"/>
  <c r="V118" i="11"/>
  <c r="O119" i="11"/>
  <c r="P119" i="11"/>
  <c r="T119" i="11"/>
  <c r="U119" i="11"/>
  <c r="V119" i="11"/>
  <c r="O120" i="11"/>
  <c r="P120" i="11"/>
  <c r="T120" i="11"/>
  <c r="U120" i="11"/>
  <c r="V120" i="11"/>
  <c r="O121" i="11"/>
  <c r="P121" i="11"/>
  <c r="T121" i="11"/>
  <c r="U121" i="11"/>
  <c r="V121" i="11"/>
  <c r="O122" i="11"/>
  <c r="P122" i="11"/>
  <c r="T122" i="11"/>
  <c r="U122" i="11"/>
  <c r="V122" i="11"/>
  <c r="O123" i="11"/>
  <c r="P123" i="11"/>
  <c r="T123" i="11"/>
  <c r="U123" i="11"/>
  <c r="V123" i="11"/>
  <c r="O124" i="11"/>
  <c r="P124" i="11"/>
  <c r="T124" i="11"/>
  <c r="U124" i="11"/>
  <c r="V124" i="11"/>
  <c r="O125" i="11"/>
  <c r="P125" i="11"/>
  <c r="T125" i="11"/>
  <c r="U125" i="11"/>
  <c r="V125" i="11"/>
  <c r="O126" i="11"/>
  <c r="P126" i="11"/>
  <c r="T126" i="11"/>
  <c r="U126" i="11"/>
  <c r="V126" i="11"/>
  <c r="O127" i="11"/>
  <c r="P127" i="11"/>
  <c r="T127" i="11"/>
  <c r="U127" i="11"/>
  <c r="V127" i="11"/>
  <c r="O128" i="11"/>
  <c r="P128" i="11"/>
  <c r="T128" i="11"/>
  <c r="U128" i="11"/>
  <c r="V128" i="11"/>
  <c r="O129" i="11"/>
  <c r="P129" i="11"/>
  <c r="T129" i="11"/>
  <c r="U129" i="11"/>
  <c r="V129" i="11"/>
  <c r="E131" i="11"/>
  <c r="H131" i="11"/>
  <c r="K131" i="11"/>
  <c r="M131" i="11"/>
  <c r="N131" i="11"/>
  <c r="Q131" i="11"/>
  <c r="R131" i="11"/>
  <c r="S131" i="11"/>
  <c r="N132" i="11"/>
  <c r="C3" i="12"/>
  <c r="C8" i="12"/>
  <c r="E8" i="12"/>
  <c r="F8" i="12"/>
  <c r="H8" i="12"/>
  <c r="I8" i="12"/>
  <c r="K8" i="12"/>
  <c r="L8" i="12"/>
  <c r="N8" i="12"/>
  <c r="S8" i="12"/>
  <c r="O9" i="12"/>
  <c r="O10" i="12"/>
  <c r="P10" i="12"/>
  <c r="T10" i="12"/>
  <c r="U10" i="12"/>
  <c r="V10" i="12"/>
  <c r="O11" i="12"/>
  <c r="P11" i="12"/>
  <c r="T11" i="12"/>
  <c r="U11" i="12"/>
  <c r="V11" i="12"/>
  <c r="O12" i="12"/>
  <c r="P12" i="12"/>
  <c r="T12" i="12"/>
  <c r="U12" i="12"/>
  <c r="V12" i="12"/>
  <c r="O13" i="12"/>
  <c r="P13" i="12"/>
  <c r="T13" i="12"/>
  <c r="U13" i="12"/>
  <c r="V13" i="12"/>
  <c r="O14" i="12"/>
  <c r="P14" i="12"/>
  <c r="T14" i="12"/>
  <c r="U14" i="12"/>
  <c r="V14" i="12"/>
  <c r="O15" i="12"/>
  <c r="P15" i="12"/>
  <c r="T15" i="12"/>
  <c r="U15" i="12"/>
  <c r="V15" i="12"/>
  <c r="O16" i="12"/>
  <c r="P16" i="12"/>
  <c r="T16" i="12"/>
  <c r="U16" i="12"/>
  <c r="V16" i="12"/>
  <c r="O17" i="12"/>
  <c r="P17" i="12"/>
  <c r="T17" i="12"/>
  <c r="U17" i="12"/>
  <c r="V17" i="12"/>
  <c r="O18" i="12"/>
  <c r="P18" i="12"/>
  <c r="T18" i="12"/>
  <c r="U18" i="12"/>
  <c r="V18" i="12"/>
  <c r="O19" i="12"/>
  <c r="P19" i="12"/>
  <c r="T19" i="12"/>
  <c r="U19" i="12"/>
  <c r="V19" i="12"/>
  <c r="O20" i="12"/>
  <c r="P20" i="12"/>
  <c r="T20" i="12"/>
  <c r="U20" i="12"/>
  <c r="V20" i="12"/>
  <c r="O21" i="12"/>
  <c r="P21" i="12"/>
  <c r="T21" i="12"/>
  <c r="U21" i="12"/>
  <c r="V21" i="12"/>
  <c r="O22" i="12"/>
  <c r="P22" i="12"/>
  <c r="T22" i="12"/>
  <c r="U22" i="12"/>
  <c r="V22" i="12"/>
  <c r="O23" i="12"/>
  <c r="P23" i="12"/>
  <c r="T23" i="12"/>
  <c r="U23" i="12"/>
  <c r="V23" i="12"/>
  <c r="O24" i="12"/>
  <c r="P24" i="12"/>
  <c r="T24" i="12"/>
  <c r="U24" i="12"/>
  <c r="V24" i="12"/>
  <c r="O25" i="12"/>
  <c r="P25" i="12"/>
  <c r="T25" i="12"/>
  <c r="U25" i="12"/>
  <c r="V25" i="12"/>
  <c r="O26" i="12"/>
  <c r="P26" i="12"/>
  <c r="T26" i="12"/>
  <c r="U26" i="12"/>
  <c r="V26" i="12"/>
  <c r="O27" i="12"/>
  <c r="P27" i="12"/>
  <c r="T27" i="12"/>
  <c r="U27" i="12"/>
  <c r="V27" i="12"/>
  <c r="O28" i="12"/>
  <c r="P28" i="12"/>
  <c r="T28" i="12"/>
  <c r="U28" i="12"/>
  <c r="V28" i="12"/>
  <c r="O29" i="12"/>
  <c r="P29" i="12"/>
  <c r="T29" i="12"/>
  <c r="U29" i="12"/>
  <c r="V29" i="12"/>
  <c r="O30" i="12"/>
  <c r="P30" i="12"/>
  <c r="T30" i="12"/>
  <c r="U30" i="12"/>
  <c r="V30" i="12"/>
  <c r="O31" i="12"/>
  <c r="P31" i="12"/>
  <c r="T31" i="12"/>
  <c r="U31" i="12"/>
  <c r="V31" i="12"/>
  <c r="O32" i="12"/>
  <c r="P32" i="12"/>
  <c r="T32" i="12"/>
  <c r="U32" i="12"/>
  <c r="V32" i="12"/>
  <c r="O33" i="12"/>
  <c r="P33" i="12"/>
  <c r="T33" i="12"/>
  <c r="U33" i="12"/>
  <c r="V33" i="12"/>
  <c r="O34" i="12"/>
  <c r="P34" i="12"/>
  <c r="T34" i="12"/>
  <c r="U34" i="12"/>
  <c r="V34" i="12"/>
  <c r="O35" i="12"/>
  <c r="P35" i="12"/>
  <c r="T35" i="12"/>
  <c r="U35" i="12"/>
  <c r="V35" i="12"/>
  <c r="O36" i="12"/>
  <c r="P36" i="12"/>
  <c r="T36" i="12"/>
  <c r="U36" i="12"/>
  <c r="V36" i="12"/>
  <c r="O37" i="12"/>
  <c r="P37" i="12"/>
  <c r="T37" i="12"/>
  <c r="U37" i="12"/>
  <c r="V37" i="12"/>
  <c r="O38" i="12"/>
  <c r="P38" i="12"/>
  <c r="T38" i="12"/>
  <c r="U38" i="12"/>
  <c r="V38" i="12"/>
  <c r="O39" i="12"/>
  <c r="P39" i="12"/>
  <c r="T39" i="12"/>
  <c r="U39" i="12"/>
  <c r="V39" i="12"/>
  <c r="O40" i="12"/>
  <c r="P40" i="12"/>
  <c r="T40" i="12"/>
  <c r="U40" i="12"/>
  <c r="V40" i="12"/>
  <c r="O41" i="12"/>
  <c r="P41" i="12"/>
  <c r="T41" i="12"/>
  <c r="U41" i="12"/>
  <c r="V41" i="12"/>
  <c r="O42" i="12"/>
  <c r="P42" i="12"/>
  <c r="T42" i="12"/>
  <c r="U42" i="12"/>
  <c r="V42" i="12"/>
  <c r="O43" i="12"/>
  <c r="P43" i="12"/>
  <c r="T43" i="12"/>
  <c r="U43" i="12"/>
  <c r="V43" i="12"/>
  <c r="O44" i="12"/>
  <c r="P44" i="12"/>
  <c r="T44" i="12"/>
  <c r="U44" i="12"/>
  <c r="V44" i="12"/>
  <c r="O45" i="12"/>
  <c r="P45" i="12"/>
  <c r="T45" i="12"/>
  <c r="U45" i="12"/>
  <c r="V45" i="12"/>
  <c r="O46" i="12"/>
  <c r="P46" i="12"/>
  <c r="T46" i="12"/>
  <c r="U46" i="12"/>
  <c r="V46" i="12"/>
  <c r="O47" i="12"/>
  <c r="P47" i="12"/>
  <c r="T47" i="12"/>
  <c r="U47" i="12"/>
  <c r="V47" i="12"/>
  <c r="O48" i="12"/>
  <c r="P48" i="12"/>
  <c r="T48" i="12"/>
  <c r="U48" i="12"/>
  <c r="V48" i="12"/>
  <c r="O49" i="12"/>
  <c r="P49" i="12"/>
  <c r="T49" i="12"/>
  <c r="U49" i="12"/>
  <c r="V49" i="12"/>
  <c r="O50" i="12"/>
  <c r="P50" i="12"/>
  <c r="T50" i="12"/>
  <c r="U50" i="12"/>
  <c r="V50" i="12"/>
  <c r="O51" i="12"/>
  <c r="P51" i="12"/>
  <c r="T51" i="12"/>
  <c r="U51" i="12"/>
  <c r="V51" i="12"/>
  <c r="O52" i="12"/>
  <c r="P52" i="12"/>
  <c r="T52" i="12"/>
  <c r="U52" i="12"/>
  <c r="V52" i="12"/>
  <c r="O53" i="12"/>
  <c r="P53" i="12"/>
  <c r="T53" i="12"/>
  <c r="U53" i="12"/>
  <c r="V53" i="12"/>
  <c r="O54" i="12"/>
  <c r="P54" i="12"/>
  <c r="T54" i="12"/>
  <c r="U54" i="12"/>
  <c r="V54" i="12"/>
  <c r="O55" i="12"/>
  <c r="P55" i="12"/>
  <c r="T55" i="12"/>
  <c r="U55" i="12"/>
  <c r="V55" i="12"/>
  <c r="O56" i="12"/>
  <c r="P56" i="12"/>
  <c r="T56" i="12"/>
  <c r="U56" i="12"/>
  <c r="V56" i="12"/>
  <c r="O57" i="12"/>
  <c r="P57" i="12"/>
  <c r="T57" i="12"/>
  <c r="U57" i="12"/>
  <c r="V57" i="12"/>
  <c r="O58" i="12"/>
  <c r="P58" i="12"/>
  <c r="T58" i="12"/>
  <c r="U58" i="12"/>
  <c r="V58" i="12"/>
  <c r="O59" i="12"/>
  <c r="P59" i="12"/>
  <c r="T59" i="12"/>
  <c r="U59" i="12"/>
  <c r="V59" i="12"/>
  <c r="O60" i="12"/>
  <c r="P60" i="12"/>
  <c r="T60" i="12"/>
  <c r="U60" i="12"/>
  <c r="V60" i="12"/>
  <c r="O61" i="12"/>
  <c r="P61" i="12"/>
  <c r="T61" i="12"/>
  <c r="U61" i="12"/>
  <c r="V61" i="12"/>
  <c r="O62" i="12"/>
  <c r="P62" i="12"/>
  <c r="T62" i="12"/>
  <c r="U62" i="12"/>
  <c r="V62" i="12"/>
  <c r="O63" i="12"/>
  <c r="P63" i="12"/>
  <c r="T63" i="12"/>
  <c r="U63" i="12"/>
  <c r="V63" i="12"/>
  <c r="O64" i="12"/>
  <c r="P64" i="12"/>
  <c r="T64" i="12"/>
  <c r="U64" i="12"/>
  <c r="V64" i="12"/>
  <c r="O65" i="12"/>
  <c r="P65" i="12"/>
  <c r="T65" i="12"/>
  <c r="U65" i="12"/>
  <c r="V65" i="12"/>
  <c r="O66" i="12"/>
  <c r="P66" i="12"/>
  <c r="T66" i="12"/>
  <c r="U66" i="12"/>
  <c r="V66" i="12"/>
  <c r="O67" i="12"/>
  <c r="P67" i="12"/>
  <c r="T67" i="12"/>
  <c r="U67" i="12"/>
  <c r="V67" i="12"/>
  <c r="O68" i="12"/>
  <c r="P68" i="12"/>
  <c r="T68" i="12"/>
  <c r="U68" i="12"/>
  <c r="V68" i="12"/>
  <c r="O69" i="12"/>
  <c r="P69" i="12"/>
  <c r="T69" i="12"/>
  <c r="U69" i="12"/>
  <c r="V69" i="12"/>
  <c r="O70" i="12"/>
  <c r="P70" i="12"/>
  <c r="T70" i="12"/>
  <c r="U70" i="12"/>
  <c r="V70" i="12"/>
  <c r="O71" i="12"/>
  <c r="P71" i="12"/>
  <c r="T71" i="12"/>
  <c r="U71" i="12"/>
  <c r="V71" i="12"/>
  <c r="O72" i="12"/>
  <c r="P72" i="12"/>
  <c r="T72" i="12"/>
  <c r="U72" i="12"/>
  <c r="V72" i="12"/>
  <c r="O73" i="12"/>
  <c r="P73" i="12"/>
  <c r="T73" i="12"/>
  <c r="U73" i="12"/>
  <c r="V73" i="12"/>
  <c r="O74" i="12"/>
  <c r="P74" i="12"/>
  <c r="T74" i="12"/>
  <c r="U74" i="12"/>
  <c r="V74" i="12"/>
  <c r="O75" i="12"/>
  <c r="P75" i="12"/>
  <c r="T75" i="12"/>
  <c r="U75" i="12"/>
  <c r="V75" i="12"/>
  <c r="O76" i="12"/>
  <c r="P76" i="12"/>
  <c r="T76" i="12"/>
  <c r="U76" i="12"/>
  <c r="V76" i="12"/>
  <c r="O77" i="12"/>
  <c r="P77" i="12"/>
  <c r="T77" i="12"/>
  <c r="U77" i="12"/>
  <c r="V77" i="12"/>
  <c r="O78" i="12"/>
  <c r="P78" i="12"/>
  <c r="T78" i="12"/>
  <c r="U78" i="12"/>
  <c r="V78" i="12"/>
  <c r="O79" i="12"/>
  <c r="P79" i="12"/>
  <c r="T79" i="12"/>
  <c r="U79" i="12"/>
  <c r="V79" i="12"/>
  <c r="O80" i="12"/>
  <c r="P80" i="12"/>
  <c r="T80" i="12"/>
  <c r="U80" i="12"/>
  <c r="V80" i="12"/>
  <c r="O81" i="12"/>
  <c r="P81" i="12"/>
  <c r="T81" i="12"/>
  <c r="U81" i="12"/>
  <c r="V81" i="12"/>
  <c r="O82" i="12"/>
  <c r="P82" i="12"/>
  <c r="T82" i="12"/>
  <c r="U82" i="12"/>
  <c r="V82" i="12"/>
  <c r="O83" i="12"/>
  <c r="P83" i="12"/>
  <c r="T83" i="12"/>
  <c r="U83" i="12"/>
  <c r="V83" i="12"/>
  <c r="O84" i="12"/>
  <c r="P84" i="12"/>
  <c r="T84" i="12"/>
  <c r="U84" i="12"/>
  <c r="V84" i="12"/>
  <c r="O85" i="12"/>
  <c r="P85" i="12"/>
  <c r="T85" i="12"/>
  <c r="U85" i="12"/>
  <c r="V85" i="12"/>
  <c r="O86" i="12"/>
  <c r="P86" i="12"/>
  <c r="T86" i="12"/>
  <c r="U86" i="12"/>
  <c r="V86" i="12"/>
  <c r="O87" i="12"/>
  <c r="P87" i="12"/>
  <c r="T87" i="12"/>
  <c r="U87" i="12"/>
  <c r="V87" i="12"/>
  <c r="O88" i="12"/>
  <c r="P88" i="12"/>
  <c r="T88" i="12"/>
  <c r="U88" i="12"/>
  <c r="V88" i="12"/>
  <c r="O89" i="12"/>
  <c r="P89" i="12"/>
  <c r="T89" i="12"/>
  <c r="U89" i="12"/>
  <c r="V89" i="12"/>
  <c r="O90" i="12"/>
  <c r="P90" i="12"/>
  <c r="T90" i="12"/>
  <c r="U90" i="12"/>
  <c r="V90" i="12"/>
  <c r="O91" i="12"/>
  <c r="P91" i="12"/>
  <c r="T91" i="12"/>
  <c r="U91" i="12"/>
  <c r="V91" i="12"/>
  <c r="O92" i="12"/>
  <c r="P92" i="12"/>
  <c r="T92" i="12"/>
  <c r="U92" i="12"/>
  <c r="V92" i="12"/>
  <c r="O93" i="12"/>
  <c r="P93" i="12"/>
  <c r="T93" i="12"/>
  <c r="U93" i="12"/>
  <c r="V93" i="12"/>
  <c r="O94" i="12"/>
  <c r="P94" i="12"/>
  <c r="T94" i="12"/>
  <c r="U94" i="12"/>
  <c r="V94" i="12"/>
  <c r="O95" i="12"/>
  <c r="P95" i="12"/>
  <c r="T95" i="12"/>
  <c r="U95" i="12"/>
  <c r="V95" i="12"/>
  <c r="O96" i="12"/>
  <c r="P96" i="12"/>
  <c r="T96" i="12"/>
  <c r="U96" i="12"/>
  <c r="V96" i="12"/>
  <c r="O97" i="12"/>
  <c r="P97" i="12"/>
  <c r="T97" i="12"/>
  <c r="U97" i="12"/>
  <c r="V97" i="12"/>
  <c r="O98" i="12"/>
  <c r="P98" i="12"/>
  <c r="T98" i="12"/>
  <c r="U98" i="12"/>
  <c r="V98" i="12"/>
  <c r="O99" i="12"/>
  <c r="P99" i="12"/>
  <c r="T99" i="12"/>
  <c r="U99" i="12"/>
  <c r="V99" i="12"/>
  <c r="O100" i="12"/>
  <c r="P100" i="12"/>
  <c r="T100" i="12"/>
  <c r="U100" i="12"/>
  <c r="V100" i="12"/>
  <c r="O101" i="12"/>
  <c r="P101" i="12"/>
  <c r="T101" i="12"/>
  <c r="U101" i="12"/>
  <c r="V101" i="12"/>
  <c r="O102" i="12"/>
  <c r="P102" i="12"/>
  <c r="T102" i="12"/>
  <c r="U102" i="12"/>
  <c r="V102" i="12"/>
  <c r="O103" i="12"/>
  <c r="P103" i="12"/>
  <c r="T103" i="12"/>
  <c r="U103" i="12"/>
  <c r="V103" i="12"/>
  <c r="O104" i="12"/>
  <c r="P104" i="12"/>
  <c r="T104" i="12"/>
  <c r="U104" i="12"/>
  <c r="V104" i="12"/>
  <c r="O105" i="12"/>
  <c r="P105" i="12"/>
  <c r="T105" i="12"/>
  <c r="U105" i="12"/>
  <c r="V105" i="12"/>
  <c r="O106" i="12"/>
  <c r="P106" i="12"/>
  <c r="T106" i="12"/>
  <c r="U106" i="12"/>
  <c r="V106" i="12"/>
  <c r="O107" i="12"/>
  <c r="P107" i="12"/>
  <c r="T107" i="12"/>
  <c r="U107" i="12"/>
  <c r="V107" i="12"/>
  <c r="O108" i="12"/>
  <c r="P108" i="12"/>
  <c r="T108" i="12"/>
  <c r="U108" i="12"/>
  <c r="V108" i="12"/>
  <c r="O109" i="12"/>
  <c r="P109" i="12"/>
  <c r="T109" i="12"/>
  <c r="U109" i="12"/>
  <c r="V109" i="12"/>
  <c r="O110" i="12"/>
  <c r="P110" i="12"/>
  <c r="T110" i="12"/>
  <c r="U110" i="12"/>
  <c r="V110" i="12"/>
  <c r="O111" i="12"/>
  <c r="P111" i="12"/>
  <c r="T111" i="12"/>
  <c r="U111" i="12"/>
  <c r="V111" i="12"/>
  <c r="O112" i="12"/>
  <c r="P112" i="12"/>
  <c r="T112" i="12"/>
  <c r="U112" i="12"/>
  <c r="V112" i="12"/>
  <c r="O113" i="12"/>
  <c r="P113" i="12"/>
  <c r="T113" i="12"/>
  <c r="U113" i="12"/>
  <c r="V113" i="12"/>
  <c r="O114" i="12"/>
  <c r="P114" i="12"/>
  <c r="T114" i="12"/>
  <c r="U114" i="12"/>
  <c r="V114" i="12"/>
  <c r="O115" i="12"/>
  <c r="P115" i="12"/>
  <c r="T115" i="12"/>
  <c r="U115" i="12"/>
  <c r="V115" i="12"/>
  <c r="O116" i="12"/>
  <c r="P116" i="12"/>
  <c r="T116" i="12"/>
  <c r="U116" i="12"/>
  <c r="V116" i="12"/>
  <c r="O117" i="12"/>
  <c r="P117" i="12"/>
  <c r="T117" i="12"/>
  <c r="U117" i="12"/>
  <c r="V117" i="12"/>
  <c r="O118" i="12"/>
  <c r="P118" i="12"/>
  <c r="T118" i="12"/>
  <c r="U118" i="12"/>
  <c r="V118" i="12"/>
  <c r="O119" i="12"/>
  <c r="P119" i="12"/>
  <c r="T119" i="12"/>
  <c r="U119" i="12"/>
  <c r="V119" i="12"/>
  <c r="O120" i="12"/>
  <c r="P120" i="12"/>
  <c r="T120" i="12"/>
  <c r="U120" i="12"/>
  <c r="V120" i="12"/>
  <c r="O121" i="12"/>
  <c r="P121" i="12"/>
  <c r="T121" i="12"/>
  <c r="U121" i="12"/>
  <c r="V121" i="12"/>
  <c r="O122" i="12"/>
  <c r="P122" i="12"/>
  <c r="T122" i="12"/>
  <c r="U122" i="12"/>
  <c r="V122" i="12"/>
  <c r="O123" i="12"/>
  <c r="P123" i="12"/>
  <c r="T123" i="12"/>
  <c r="U123" i="12"/>
  <c r="V123" i="12"/>
  <c r="O124" i="12"/>
  <c r="P124" i="12"/>
  <c r="T124" i="12"/>
  <c r="U124" i="12"/>
  <c r="V124" i="12"/>
  <c r="O125" i="12"/>
  <c r="P125" i="12"/>
  <c r="T125" i="12"/>
  <c r="U125" i="12"/>
  <c r="V125" i="12"/>
  <c r="O126" i="12"/>
  <c r="P126" i="12"/>
  <c r="T126" i="12"/>
  <c r="U126" i="12"/>
  <c r="V126" i="12"/>
  <c r="O127" i="12"/>
  <c r="P127" i="12"/>
  <c r="T127" i="12"/>
  <c r="U127" i="12"/>
  <c r="V127" i="12"/>
  <c r="O128" i="12"/>
  <c r="P128" i="12"/>
  <c r="T128" i="12"/>
  <c r="U128" i="12"/>
  <c r="V128" i="12"/>
  <c r="E130" i="12"/>
  <c r="H130" i="12"/>
  <c r="K130" i="12"/>
  <c r="M130" i="12"/>
  <c r="N130" i="12"/>
  <c r="Q130" i="12"/>
  <c r="R130" i="12"/>
  <c r="S130" i="12"/>
  <c r="N131" i="12"/>
  <c r="C3" i="13"/>
  <c r="C8" i="13"/>
  <c r="E8" i="13"/>
  <c r="F8" i="13"/>
  <c r="H8" i="13"/>
  <c r="I8" i="13"/>
  <c r="K8" i="13"/>
  <c r="L8" i="13"/>
  <c r="N8" i="13"/>
  <c r="S8" i="13"/>
  <c r="O9" i="13"/>
  <c r="O10" i="13"/>
  <c r="P10" i="13"/>
  <c r="T10" i="13"/>
  <c r="U10" i="13"/>
  <c r="V10" i="13"/>
  <c r="O11" i="13"/>
  <c r="P11" i="13"/>
  <c r="T11" i="13"/>
  <c r="U11" i="13"/>
  <c r="V11" i="13"/>
  <c r="O12" i="13"/>
  <c r="P12" i="13"/>
  <c r="T12" i="13"/>
  <c r="U12" i="13"/>
  <c r="V12" i="13"/>
  <c r="O13" i="13"/>
  <c r="P13" i="13"/>
  <c r="T13" i="13"/>
  <c r="U13" i="13"/>
  <c r="V13" i="13"/>
  <c r="O14" i="13"/>
  <c r="P14" i="13"/>
  <c r="T14" i="13"/>
  <c r="U14" i="13"/>
  <c r="V14" i="13"/>
  <c r="O15" i="13"/>
  <c r="P15" i="13"/>
  <c r="T15" i="13"/>
  <c r="U15" i="13"/>
  <c r="V15" i="13"/>
  <c r="O16" i="13"/>
  <c r="P16" i="13"/>
  <c r="T16" i="13"/>
  <c r="U16" i="13"/>
  <c r="V16" i="13"/>
  <c r="O17" i="13"/>
  <c r="P17" i="13"/>
  <c r="T17" i="13"/>
  <c r="U17" i="13"/>
  <c r="V17" i="13"/>
  <c r="O18" i="13"/>
  <c r="P18" i="13"/>
  <c r="T18" i="13"/>
  <c r="U18" i="13"/>
  <c r="V18" i="13"/>
  <c r="O19" i="13"/>
  <c r="P19" i="13"/>
  <c r="T19" i="13"/>
  <c r="U19" i="13"/>
  <c r="V19" i="13"/>
  <c r="O20" i="13"/>
  <c r="P20" i="13"/>
  <c r="T20" i="13"/>
  <c r="U20" i="13"/>
  <c r="V20" i="13"/>
  <c r="O21" i="13"/>
  <c r="P21" i="13"/>
  <c r="T21" i="13"/>
  <c r="U21" i="13"/>
  <c r="V21" i="13"/>
  <c r="O22" i="13"/>
  <c r="P22" i="13"/>
  <c r="T22" i="13"/>
  <c r="U22" i="13"/>
  <c r="V22" i="13"/>
  <c r="O23" i="13"/>
  <c r="P23" i="13"/>
  <c r="T23" i="13"/>
  <c r="U23" i="13"/>
  <c r="V23" i="13"/>
  <c r="O24" i="13"/>
  <c r="P24" i="13"/>
  <c r="T24" i="13"/>
  <c r="U24" i="13"/>
  <c r="V24" i="13"/>
  <c r="O25" i="13"/>
  <c r="P25" i="13"/>
  <c r="T25" i="13"/>
  <c r="U25" i="13"/>
  <c r="V25" i="13"/>
  <c r="O26" i="13"/>
  <c r="P26" i="13"/>
  <c r="T26" i="13"/>
  <c r="U26" i="13"/>
  <c r="V26" i="13"/>
  <c r="O27" i="13"/>
  <c r="P27" i="13"/>
  <c r="T27" i="13"/>
  <c r="U27" i="13"/>
  <c r="V27" i="13"/>
  <c r="O28" i="13"/>
  <c r="P28" i="13"/>
  <c r="T28" i="13"/>
  <c r="U28" i="13"/>
  <c r="V28" i="13"/>
  <c r="O29" i="13"/>
  <c r="P29" i="13"/>
  <c r="T29" i="13"/>
  <c r="U29" i="13"/>
  <c r="V29" i="13"/>
  <c r="O30" i="13"/>
  <c r="P30" i="13"/>
  <c r="T30" i="13"/>
  <c r="U30" i="13"/>
  <c r="V30" i="13"/>
  <c r="O31" i="13"/>
  <c r="P31" i="13"/>
  <c r="T31" i="13"/>
  <c r="U31" i="13"/>
  <c r="V31" i="13"/>
  <c r="O32" i="13"/>
  <c r="P32" i="13"/>
  <c r="T32" i="13"/>
  <c r="U32" i="13"/>
  <c r="V32" i="13"/>
  <c r="O33" i="13"/>
  <c r="P33" i="13"/>
  <c r="T33" i="13"/>
  <c r="U33" i="13"/>
  <c r="V33" i="13"/>
  <c r="O34" i="13"/>
  <c r="P34" i="13"/>
  <c r="T34" i="13"/>
  <c r="U34" i="13"/>
  <c r="V34" i="13"/>
  <c r="O35" i="13"/>
  <c r="P35" i="13"/>
  <c r="T35" i="13"/>
  <c r="U35" i="13"/>
  <c r="V35" i="13"/>
  <c r="O36" i="13"/>
  <c r="P36" i="13"/>
  <c r="T36" i="13"/>
  <c r="U36" i="13"/>
  <c r="V36" i="13"/>
  <c r="O37" i="13"/>
  <c r="P37" i="13"/>
  <c r="T37" i="13"/>
  <c r="U37" i="13"/>
  <c r="V37" i="13"/>
  <c r="O38" i="13"/>
  <c r="P38" i="13"/>
  <c r="T38" i="13"/>
  <c r="U38" i="13"/>
  <c r="V38" i="13"/>
  <c r="O39" i="13"/>
  <c r="P39" i="13"/>
  <c r="T39" i="13"/>
  <c r="U39" i="13"/>
  <c r="V39" i="13"/>
  <c r="O40" i="13"/>
  <c r="P40" i="13"/>
  <c r="T40" i="13"/>
  <c r="U40" i="13"/>
  <c r="V40" i="13"/>
  <c r="O41" i="13"/>
  <c r="P41" i="13"/>
  <c r="T41" i="13"/>
  <c r="U41" i="13"/>
  <c r="V41" i="13"/>
  <c r="O42" i="13"/>
  <c r="P42" i="13"/>
  <c r="T42" i="13"/>
  <c r="U42" i="13"/>
  <c r="V42" i="13"/>
  <c r="O43" i="13"/>
  <c r="P43" i="13"/>
  <c r="T43" i="13"/>
  <c r="U43" i="13"/>
  <c r="V43" i="13"/>
  <c r="O44" i="13"/>
  <c r="P44" i="13"/>
  <c r="T44" i="13"/>
  <c r="U44" i="13"/>
  <c r="V44" i="13"/>
  <c r="O45" i="13"/>
  <c r="P45" i="13"/>
  <c r="T45" i="13"/>
  <c r="U45" i="13"/>
  <c r="V45" i="13"/>
  <c r="O46" i="13"/>
  <c r="P46" i="13"/>
  <c r="T46" i="13"/>
  <c r="U46" i="13"/>
  <c r="V46" i="13"/>
  <c r="O47" i="13"/>
  <c r="P47" i="13"/>
  <c r="T47" i="13"/>
  <c r="U47" i="13"/>
  <c r="V47" i="13"/>
  <c r="O48" i="13"/>
  <c r="P48" i="13"/>
  <c r="T48" i="13"/>
  <c r="U48" i="13"/>
  <c r="V48" i="13"/>
  <c r="O49" i="13"/>
  <c r="P49" i="13"/>
  <c r="T49" i="13"/>
  <c r="U49" i="13"/>
  <c r="V49" i="13"/>
  <c r="O50" i="13"/>
  <c r="P50" i="13"/>
  <c r="T50" i="13"/>
  <c r="U50" i="13"/>
  <c r="V50" i="13"/>
  <c r="O51" i="13"/>
  <c r="P51" i="13"/>
  <c r="T51" i="13"/>
  <c r="U51" i="13"/>
  <c r="V51" i="13"/>
  <c r="O52" i="13"/>
  <c r="P52" i="13"/>
  <c r="T52" i="13"/>
  <c r="U52" i="13"/>
  <c r="V52" i="13"/>
  <c r="O53" i="13"/>
  <c r="P53" i="13"/>
  <c r="T53" i="13"/>
  <c r="U53" i="13"/>
  <c r="V53" i="13"/>
  <c r="O54" i="13"/>
  <c r="P54" i="13"/>
  <c r="T54" i="13"/>
  <c r="U54" i="13"/>
  <c r="V54" i="13"/>
  <c r="O55" i="13"/>
  <c r="P55" i="13"/>
  <c r="T55" i="13"/>
  <c r="U55" i="13"/>
  <c r="V55" i="13"/>
  <c r="O56" i="13"/>
  <c r="P56" i="13"/>
  <c r="T56" i="13"/>
  <c r="U56" i="13"/>
  <c r="V56" i="13"/>
  <c r="O57" i="13"/>
  <c r="P57" i="13"/>
  <c r="T57" i="13"/>
  <c r="U57" i="13"/>
  <c r="V57" i="13"/>
  <c r="O58" i="13"/>
  <c r="P58" i="13"/>
  <c r="T58" i="13"/>
  <c r="U58" i="13"/>
  <c r="V58" i="13"/>
  <c r="O59" i="13"/>
  <c r="P59" i="13"/>
  <c r="T59" i="13"/>
  <c r="U59" i="13"/>
  <c r="V59" i="13"/>
  <c r="O60" i="13"/>
  <c r="P60" i="13"/>
  <c r="T60" i="13"/>
  <c r="U60" i="13"/>
  <c r="V60" i="13"/>
  <c r="O61" i="13"/>
  <c r="P61" i="13"/>
  <c r="T61" i="13"/>
  <c r="U61" i="13"/>
  <c r="V61" i="13"/>
  <c r="O62" i="13"/>
  <c r="P62" i="13"/>
  <c r="T62" i="13"/>
  <c r="U62" i="13"/>
  <c r="V62" i="13"/>
  <c r="O63" i="13"/>
  <c r="P63" i="13"/>
  <c r="T63" i="13"/>
  <c r="U63" i="13"/>
  <c r="V63" i="13"/>
  <c r="O64" i="13"/>
  <c r="P64" i="13"/>
  <c r="T64" i="13"/>
  <c r="U64" i="13"/>
  <c r="V64" i="13"/>
  <c r="O65" i="13"/>
  <c r="P65" i="13"/>
  <c r="T65" i="13"/>
  <c r="U65" i="13"/>
  <c r="V65" i="13"/>
  <c r="O66" i="13"/>
  <c r="P66" i="13"/>
  <c r="T66" i="13"/>
  <c r="U66" i="13"/>
  <c r="V66" i="13"/>
  <c r="O67" i="13"/>
  <c r="P67" i="13"/>
  <c r="T67" i="13"/>
  <c r="U67" i="13"/>
  <c r="V67" i="13"/>
  <c r="O68" i="13"/>
  <c r="P68" i="13"/>
  <c r="T68" i="13"/>
  <c r="U68" i="13"/>
  <c r="V68" i="13"/>
  <c r="O69" i="13"/>
  <c r="P69" i="13"/>
  <c r="T69" i="13"/>
  <c r="U69" i="13"/>
  <c r="V69" i="13"/>
  <c r="O70" i="13"/>
  <c r="P70" i="13"/>
  <c r="T70" i="13"/>
  <c r="U70" i="13"/>
  <c r="V70" i="13"/>
  <c r="O71" i="13"/>
  <c r="P71" i="13"/>
  <c r="T71" i="13"/>
  <c r="U71" i="13"/>
  <c r="V71" i="13"/>
  <c r="O72" i="13"/>
  <c r="P72" i="13"/>
  <c r="T72" i="13"/>
  <c r="U72" i="13"/>
  <c r="V72" i="13"/>
  <c r="O73" i="13"/>
  <c r="P73" i="13"/>
  <c r="T73" i="13"/>
  <c r="U73" i="13"/>
  <c r="V73" i="13"/>
  <c r="O74" i="13"/>
  <c r="P74" i="13"/>
  <c r="T74" i="13"/>
  <c r="U74" i="13"/>
  <c r="V74" i="13"/>
  <c r="O75" i="13"/>
  <c r="P75" i="13"/>
  <c r="T75" i="13"/>
  <c r="U75" i="13"/>
  <c r="V75" i="13"/>
  <c r="O76" i="13"/>
  <c r="P76" i="13"/>
  <c r="T76" i="13"/>
  <c r="U76" i="13"/>
  <c r="V76" i="13"/>
  <c r="O77" i="13"/>
  <c r="P77" i="13"/>
  <c r="T77" i="13"/>
  <c r="U77" i="13"/>
  <c r="V77" i="13"/>
  <c r="O78" i="13"/>
  <c r="P78" i="13"/>
  <c r="T78" i="13"/>
  <c r="U78" i="13"/>
  <c r="V78" i="13"/>
  <c r="O79" i="13"/>
  <c r="P79" i="13"/>
  <c r="T79" i="13"/>
  <c r="U79" i="13"/>
  <c r="V79" i="13"/>
  <c r="O80" i="13"/>
  <c r="P80" i="13"/>
  <c r="T80" i="13"/>
  <c r="U80" i="13"/>
  <c r="V80" i="13"/>
  <c r="O81" i="13"/>
  <c r="P81" i="13"/>
  <c r="T81" i="13"/>
  <c r="U81" i="13"/>
  <c r="V81" i="13"/>
  <c r="O82" i="13"/>
  <c r="P82" i="13"/>
  <c r="T82" i="13"/>
  <c r="U82" i="13"/>
  <c r="V82" i="13"/>
  <c r="O83" i="13"/>
  <c r="P83" i="13"/>
  <c r="T83" i="13"/>
  <c r="U83" i="13"/>
  <c r="V83" i="13"/>
  <c r="O84" i="13"/>
  <c r="P84" i="13"/>
  <c r="T84" i="13"/>
  <c r="U84" i="13"/>
  <c r="V84" i="13"/>
  <c r="O85" i="13"/>
  <c r="P85" i="13"/>
  <c r="T85" i="13"/>
  <c r="U85" i="13"/>
  <c r="V85" i="13"/>
  <c r="O86" i="13"/>
  <c r="P86" i="13"/>
  <c r="T86" i="13"/>
  <c r="U86" i="13"/>
  <c r="V86" i="13"/>
  <c r="O87" i="13"/>
  <c r="P87" i="13"/>
  <c r="T87" i="13"/>
  <c r="U87" i="13"/>
  <c r="V87" i="13"/>
  <c r="O88" i="13"/>
  <c r="P88" i="13"/>
  <c r="T88" i="13"/>
  <c r="U88" i="13"/>
  <c r="V88" i="13"/>
  <c r="O89" i="13"/>
  <c r="P89" i="13"/>
  <c r="T89" i="13"/>
  <c r="U89" i="13"/>
  <c r="V89" i="13"/>
  <c r="O90" i="13"/>
  <c r="P90" i="13"/>
  <c r="T90" i="13"/>
  <c r="U90" i="13"/>
  <c r="V90" i="13"/>
  <c r="O91" i="13"/>
  <c r="P91" i="13"/>
  <c r="T91" i="13"/>
  <c r="U91" i="13"/>
  <c r="V91" i="13"/>
  <c r="O92" i="13"/>
  <c r="P92" i="13"/>
  <c r="T92" i="13"/>
  <c r="U92" i="13"/>
  <c r="V92" i="13"/>
  <c r="O93" i="13"/>
  <c r="P93" i="13"/>
  <c r="T93" i="13"/>
  <c r="U93" i="13"/>
  <c r="V93" i="13"/>
  <c r="O94" i="13"/>
  <c r="P94" i="13"/>
  <c r="T94" i="13"/>
  <c r="U94" i="13"/>
  <c r="V94" i="13"/>
  <c r="O95" i="13"/>
  <c r="P95" i="13"/>
  <c r="T95" i="13"/>
  <c r="U95" i="13"/>
  <c r="V95" i="13"/>
  <c r="O96" i="13"/>
  <c r="P96" i="13"/>
  <c r="T96" i="13"/>
  <c r="U96" i="13"/>
  <c r="V96" i="13"/>
  <c r="O97" i="13"/>
  <c r="P97" i="13"/>
  <c r="T97" i="13"/>
  <c r="U97" i="13"/>
  <c r="V97" i="13"/>
  <c r="O98" i="13"/>
  <c r="P98" i="13"/>
  <c r="T98" i="13"/>
  <c r="U98" i="13"/>
  <c r="V98" i="13"/>
  <c r="O99" i="13"/>
  <c r="P99" i="13"/>
  <c r="T99" i="13"/>
  <c r="U99" i="13"/>
  <c r="V99" i="13"/>
  <c r="O100" i="13"/>
  <c r="P100" i="13"/>
  <c r="T100" i="13"/>
  <c r="U100" i="13"/>
  <c r="V100" i="13"/>
  <c r="O101" i="13"/>
  <c r="P101" i="13"/>
  <c r="T101" i="13"/>
  <c r="U101" i="13"/>
  <c r="V101" i="13"/>
  <c r="O102" i="13"/>
  <c r="P102" i="13"/>
  <c r="T102" i="13"/>
  <c r="U102" i="13"/>
  <c r="V102" i="13"/>
  <c r="O103" i="13"/>
  <c r="P103" i="13"/>
  <c r="T103" i="13"/>
  <c r="U103" i="13"/>
  <c r="V103" i="13"/>
  <c r="O104" i="13"/>
  <c r="P104" i="13"/>
  <c r="T104" i="13"/>
  <c r="U104" i="13"/>
  <c r="V104" i="13"/>
  <c r="O105" i="13"/>
  <c r="P105" i="13"/>
  <c r="T105" i="13"/>
  <c r="U105" i="13"/>
  <c r="V105" i="13"/>
  <c r="O106" i="13"/>
  <c r="P106" i="13"/>
  <c r="T106" i="13"/>
  <c r="U106" i="13"/>
  <c r="V106" i="13"/>
  <c r="O107" i="13"/>
  <c r="P107" i="13"/>
  <c r="T107" i="13"/>
  <c r="U107" i="13"/>
  <c r="V107" i="13"/>
  <c r="O108" i="13"/>
  <c r="P108" i="13"/>
  <c r="T108" i="13"/>
  <c r="U108" i="13"/>
  <c r="V108" i="13"/>
  <c r="O109" i="13"/>
  <c r="P109" i="13"/>
  <c r="T109" i="13"/>
  <c r="U109" i="13"/>
  <c r="V109" i="13"/>
  <c r="O110" i="13"/>
  <c r="P110" i="13"/>
  <c r="T110" i="13"/>
  <c r="U110" i="13"/>
  <c r="V110" i="13"/>
  <c r="O111" i="13"/>
  <c r="P111" i="13"/>
  <c r="T111" i="13"/>
  <c r="U111" i="13"/>
  <c r="V111" i="13"/>
  <c r="O112" i="13"/>
  <c r="P112" i="13"/>
  <c r="T112" i="13"/>
  <c r="U112" i="13"/>
  <c r="V112" i="13"/>
  <c r="O113" i="13"/>
  <c r="P113" i="13"/>
  <c r="T113" i="13"/>
  <c r="U113" i="13"/>
  <c r="V113" i="13"/>
  <c r="O114" i="13"/>
  <c r="P114" i="13"/>
  <c r="T114" i="13"/>
  <c r="U114" i="13"/>
  <c r="V114" i="13"/>
  <c r="O115" i="13"/>
  <c r="P115" i="13"/>
  <c r="T115" i="13"/>
  <c r="U115" i="13"/>
  <c r="V115" i="13"/>
  <c r="O116" i="13"/>
  <c r="P116" i="13"/>
  <c r="T116" i="13"/>
  <c r="U116" i="13"/>
  <c r="V116" i="13"/>
  <c r="O117" i="13"/>
  <c r="P117" i="13"/>
  <c r="T117" i="13"/>
  <c r="U117" i="13"/>
  <c r="V117" i="13"/>
  <c r="O118" i="13"/>
  <c r="P118" i="13"/>
  <c r="T118" i="13"/>
  <c r="U118" i="13"/>
  <c r="V118" i="13"/>
  <c r="O119" i="13"/>
  <c r="P119" i="13"/>
  <c r="T119" i="13"/>
  <c r="U119" i="13"/>
  <c r="V119" i="13"/>
  <c r="O120" i="13"/>
  <c r="P120" i="13"/>
  <c r="T120" i="13"/>
  <c r="U120" i="13"/>
  <c r="V120" i="13"/>
  <c r="O121" i="13"/>
  <c r="P121" i="13"/>
  <c r="T121" i="13"/>
  <c r="U121" i="13"/>
  <c r="V121" i="13"/>
  <c r="O122" i="13"/>
  <c r="P122" i="13"/>
  <c r="T122" i="13"/>
  <c r="U122" i="13"/>
  <c r="V122" i="13"/>
  <c r="O123" i="13"/>
  <c r="P123" i="13"/>
  <c r="T123" i="13"/>
  <c r="U123" i="13"/>
  <c r="V123" i="13"/>
  <c r="O124" i="13"/>
  <c r="P124" i="13"/>
  <c r="T124" i="13"/>
  <c r="U124" i="13"/>
  <c r="V124" i="13"/>
  <c r="O125" i="13"/>
  <c r="P125" i="13"/>
  <c r="T125" i="13"/>
  <c r="U125" i="13"/>
  <c r="V125" i="13"/>
  <c r="O126" i="13"/>
  <c r="P126" i="13"/>
  <c r="T126" i="13"/>
  <c r="U126" i="13"/>
  <c r="V126" i="13"/>
  <c r="E128" i="13"/>
  <c r="H128" i="13"/>
  <c r="K128" i="13"/>
  <c r="M128" i="13"/>
  <c r="N128" i="13"/>
  <c r="Q128" i="13"/>
  <c r="R128" i="13"/>
  <c r="S128" i="13"/>
  <c r="N129" i="13"/>
  <c r="C3" i="14"/>
  <c r="C8" i="14"/>
  <c r="E8" i="14"/>
  <c r="F8" i="14"/>
  <c r="H8" i="14"/>
  <c r="I8" i="14"/>
  <c r="K8" i="14"/>
  <c r="L8" i="14"/>
  <c r="N8" i="14"/>
  <c r="S8" i="14"/>
  <c r="O9" i="14"/>
  <c r="O10" i="14"/>
  <c r="P10" i="14"/>
  <c r="T10" i="14"/>
  <c r="U10" i="14"/>
  <c r="V10" i="14"/>
  <c r="O11" i="14"/>
  <c r="P11" i="14"/>
  <c r="T11" i="14"/>
  <c r="U11" i="14"/>
  <c r="V11" i="14"/>
  <c r="O12" i="14"/>
  <c r="P12" i="14"/>
  <c r="T12" i="14"/>
  <c r="U12" i="14"/>
  <c r="V12" i="14"/>
  <c r="O13" i="14"/>
  <c r="P13" i="14"/>
  <c r="T13" i="14"/>
  <c r="U13" i="14"/>
  <c r="V13" i="14"/>
  <c r="O14" i="14"/>
  <c r="P14" i="14"/>
  <c r="T14" i="14"/>
  <c r="U14" i="14"/>
  <c r="V14" i="14"/>
  <c r="O15" i="14"/>
  <c r="P15" i="14"/>
  <c r="T15" i="14"/>
  <c r="U15" i="14"/>
  <c r="V15" i="14"/>
  <c r="O16" i="14"/>
  <c r="P16" i="14"/>
  <c r="T16" i="14"/>
  <c r="U16" i="14"/>
  <c r="V16" i="14"/>
  <c r="O17" i="14"/>
  <c r="P17" i="14"/>
  <c r="T17" i="14"/>
  <c r="U17" i="14"/>
  <c r="V17" i="14"/>
  <c r="O18" i="14"/>
  <c r="P18" i="14"/>
  <c r="T18" i="14"/>
  <c r="U18" i="14"/>
  <c r="V18" i="14"/>
  <c r="O19" i="14"/>
  <c r="P19" i="14"/>
  <c r="T19" i="14"/>
  <c r="U19" i="14"/>
  <c r="V19" i="14"/>
  <c r="O20" i="14"/>
  <c r="P20" i="14"/>
  <c r="T20" i="14"/>
  <c r="U20" i="14"/>
  <c r="V20" i="14"/>
  <c r="O21" i="14"/>
  <c r="P21" i="14"/>
  <c r="T21" i="14"/>
  <c r="U21" i="14"/>
  <c r="V21" i="14"/>
  <c r="O22" i="14"/>
  <c r="P22" i="14"/>
  <c r="T22" i="14"/>
  <c r="U22" i="14"/>
  <c r="V22" i="14"/>
  <c r="O23" i="14"/>
  <c r="P23" i="14"/>
  <c r="T23" i="14"/>
  <c r="U23" i="14"/>
  <c r="V23" i="14"/>
  <c r="O24" i="14"/>
  <c r="P24" i="14"/>
  <c r="T24" i="14"/>
  <c r="U24" i="14"/>
  <c r="V24" i="14"/>
  <c r="O25" i="14"/>
  <c r="P25" i="14"/>
  <c r="T25" i="14"/>
  <c r="U25" i="14"/>
  <c r="V25" i="14"/>
  <c r="O26" i="14"/>
  <c r="P26" i="14"/>
  <c r="T26" i="14"/>
  <c r="U26" i="14"/>
  <c r="V26" i="14"/>
  <c r="O27" i="14"/>
  <c r="P27" i="14"/>
  <c r="T27" i="14"/>
  <c r="U27" i="14"/>
  <c r="V27" i="14"/>
  <c r="O28" i="14"/>
  <c r="P28" i="14"/>
  <c r="T28" i="14"/>
  <c r="U28" i="14"/>
  <c r="V28" i="14"/>
  <c r="O29" i="14"/>
  <c r="P29" i="14"/>
  <c r="T29" i="14"/>
  <c r="U29" i="14"/>
  <c r="V29" i="14"/>
  <c r="O30" i="14"/>
  <c r="P30" i="14"/>
  <c r="T30" i="14"/>
  <c r="U30" i="14"/>
  <c r="V30" i="14"/>
  <c r="O31" i="14"/>
  <c r="P31" i="14"/>
  <c r="T31" i="14"/>
  <c r="U31" i="14"/>
  <c r="V31" i="14"/>
  <c r="O32" i="14"/>
  <c r="P32" i="14"/>
  <c r="T32" i="14"/>
  <c r="U32" i="14"/>
  <c r="V32" i="14"/>
  <c r="O33" i="14"/>
  <c r="P33" i="14"/>
  <c r="T33" i="14"/>
  <c r="U33" i="14"/>
  <c r="V33" i="14"/>
  <c r="O34" i="14"/>
  <c r="P34" i="14"/>
  <c r="T34" i="14"/>
  <c r="U34" i="14"/>
  <c r="V34" i="14"/>
  <c r="O35" i="14"/>
  <c r="P35" i="14"/>
  <c r="T35" i="14"/>
  <c r="U35" i="14"/>
  <c r="V35" i="14"/>
  <c r="O36" i="14"/>
  <c r="P36" i="14"/>
  <c r="T36" i="14"/>
  <c r="U36" i="14"/>
  <c r="V36" i="14"/>
  <c r="O37" i="14"/>
  <c r="P37" i="14"/>
  <c r="T37" i="14"/>
  <c r="U37" i="14"/>
  <c r="V37" i="14"/>
  <c r="O38" i="14"/>
  <c r="P38" i="14"/>
  <c r="T38" i="14"/>
  <c r="U38" i="14"/>
  <c r="V38" i="14"/>
  <c r="O39" i="14"/>
  <c r="P39" i="14"/>
  <c r="T39" i="14"/>
  <c r="U39" i="14"/>
  <c r="V39" i="14"/>
  <c r="O40" i="14"/>
  <c r="P40" i="14"/>
  <c r="T40" i="14"/>
  <c r="U40" i="14"/>
  <c r="V40" i="14"/>
  <c r="O41" i="14"/>
  <c r="P41" i="14"/>
  <c r="T41" i="14"/>
  <c r="U41" i="14"/>
  <c r="V41" i="14"/>
  <c r="O42" i="14"/>
  <c r="P42" i="14"/>
  <c r="T42" i="14"/>
  <c r="U42" i="14"/>
  <c r="V42" i="14"/>
  <c r="O43" i="14"/>
  <c r="P43" i="14"/>
  <c r="T43" i="14"/>
  <c r="U43" i="14"/>
  <c r="V43" i="14"/>
  <c r="O44" i="14"/>
  <c r="P44" i="14"/>
  <c r="T44" i="14"/>
  <c r="U44" i="14"/>
  <c r="V44" i="14"/>
  <c r="O45" i="14"/>
  <c r="P45" i="14"/>
  <c r="T45" i="14"/>
  <c r="U45" i="14"/>
  <c r="V45" i="14"/>
  <c r="O46" i="14"/>
  <c r="P46" i="14"/>
  <c r="T46" i="14"/>
  <c r="U46" i="14"/>
  <c r="V46" i="14"/>
  <c r="O47" i="14"/>
  <c r="P47" i="14"/>
  <c r="T47" i="14"/>
  <c r="U47" i="14"/>
  <c r="V47" i="14"/>
  <c r="O48" i="14"/>
  <c r="P48" i="14"/>
  <c r="T48" i="14"/>
  <c r="U48" i="14"/>
  <c r="V48" i="14"/>
  <c r="O49" i="14"/>
  <c r="P49" i="14"/>
  <c r="T49" i="14"/>
  <c r="U49" i="14"/>
  <c r="V49" i="14"/>
  <c r="O50" i="14"/>
  <c r="P50" i="14"/>
  <c r="T50" i="14"/>
  <c r="U50" i="14"/>
  <c r="V50" i="14"/>
  <c r="O51" i="14"/>
  <c r="P51" i="14"/>
  <c r="T51" i="14"/>
  <c r="U51" i="14"/>
  <c r="V51" i="14"/>
  <c r="O52" i="14"/>
  <c r="P52" i="14"/>
  <c r="T52" i="14"/>
  <c r="U52" i="14"/>
  <c r="V52" i="14"/>
  <c r="O53" i="14"/>
  <c r="P53" i="14"/>
  <c r="T53" i="14"/>
  <c r="U53" i="14"/>
  <c r="V53" i="14"/>
  <c r="O54" i="14"/>
  <c r="P54" i="14"/>
  <c r="T54" i="14"/>
  <c r="U54" i="14"/>
  <c r="V54" i="14"/>
  <c r="O55" i="14"/>
  <c r="P55" i="14"/>
  <c r="T55" i="14"/>
  <c r="U55" i="14"/>
  <c r="V55" i="14"/>
  <c r="O56" i="14"/>
  <c r="P56" i="14"/>
  <c r="T56" i="14"/>
  <c r="U56" i="14"/>
  <c r="V56" i="14"/>
  <c r="O57" i="14"/>
  <c r="P57" i="14"/>
  <c r="T57" i="14"/>
  <c r="U57" i="14"/>
  <c r="V57" i="14"/>
  <c r="O58" i="14"/>
  <c r="P58" i="14"/>
  <c r="T58" i="14"/>
  <c r="U58" i="14"/>
  <c r="V58" i="14"/>
  <c r="O59" i="14"/>
  <c r="P59" i="14"/>
  <c r="T59" i="14"/>
  <c r="U59" i="14"/>
  <c r="V59" i="14"/>
  <c r="O60" i="14"/>
  <c r="P60" i="14"/>
  <c r="T60" i="14"/>
  <c r="U60" i="14"/>
  <c r="V60" i="14"/>
  <c r="O61" i="14"/>
  <c r="P61" i="14"/>
  <c r="T61" i="14"/>
  <c r="U61" i="14"/>
  <c r="V61" i="14"/>
  <c r="O62" i="14"/>
  <c r="P62" i="14"/>
  <c r="T62" i="14"/>
  <c r="U62" i="14"/>
  <c r="V62" i="14"/>
  <c r="O63" i="14"/>
  <c r="P63" i="14"/>
  <c r="T63" i="14"/>
  <c r="U63" i="14"/>
  <c r="V63" i="14"/>
  <c r="O64" i="14"/>
  <c r="P64" i="14"/>
  <c r="T64" i="14"/>
  <c r="U64" i="14"/>
  <c r="V64" i="14"/>
  <c r="O65" i="14"/>
  <c r="P65" i="14"/>
  <c r="T65" i="14"/>
  <c r="U65" i="14"/>
  <c r="V65" i="14"/>
  <c r="O66" i="14"/>
  <c r="P66" i="14"/>
  <c r="T66" i="14"/>
  <c r="U66" i="14"/>
  <c r="V66" i="14"/>
  <c r="O67" i="14"/>
  <c r="P67" i="14"/>
  <c r="T67" i="14"/>
  <c r="U67" i="14"/>
  <c r="V67" i="14"/>
  <c r="O68" i="14"/>
  <c r="P68" i="14"/>
  <c r="T68" i="14"/>
  <c r="U68" i="14"/>
  <c r="V68" i="14"/>
  <c r="O69" i="14"/>
  <c r="P69" i="14"/>
  <c r="T69" i="14"/>
  <c r="U69" i="14"/>
  <c r="V69" i="14"/>
  <c r="O70" i="14"/>
  <c r="P70" i="14"/>
  <c r="T70" i="14"/>
  <c r="U70" i="14"/>
  <c r="V70" i="14"/>
  <c r="O71" i="14"/>
  <c r="P71" i="14"/>
  <c r="T71" i="14"/>
  <c r="U71" i="14"/>
  <c r="V71" i="14"/>
  <c r="O72" i="14"/>
  <c r="P72" i="14"/>
  <c r="T72" i="14"/>
  <c r="U72" i="14"/>
  <c r="V72" i="14"/>
  <c r="O73" i="14"/>
  <c r="P73" i="14"/>
  <c r="T73" i="14"/>
  <c r="U73" i="14"/>
  <c r="V73" i="14"/>
  <c r="O74" i="14"/>
  <c r="P74" i="14"/>
  <c r="T74" i="14"/>
  <c r="U74" i="14"/>
  <c r="V74" i="14"/>
  <c r="O75" i="14"/>
  <c r="P75" i="14"/>
  <c r="T75" i="14"/>
  <c r="U75" i="14"/>
  <c r="V75" i="14"/>
  <c r="O76" i="14"/>
  <c r="P76" i="14"/>
  <c r="T76" i="14"/>
  <c r="U76" i="14"/>
  <c r="V76" i="14"/>
  <c r="O77" i="14"/>
  <c r="P77" i="14"/>
  <c r="T77" i="14"/>
  <c r="U77" i="14"/>
  <c r="V77" i="14"/>
  <c r="O78" i="14"/>
  <c r="P78" i="14"/>
  <c r="T78" i="14"/>
  <c r="U78" i="14"/>
  <c r="V78" i="14"/>
  <c r="O79" i="14"/>
  <c r="P79" i="14"/>
  <c r="T79" i="14"/>
  <c r="U79" i="14"/>
  <c r="V79" i="14"/>
  <c r="O80" i="14"/>
  <c r="P80" i="14"/>
  <c r="T80" i="14"/>
  <c r="U80" i="14"/>
  <c r="V80" i="14"/>
  <c r="O81" i="14"/>
  <c r="P81" i="14"/>
  <c r="T81" i="14"/>
  <c r="U81" i="14"/>
  <c r="V81" i="14"/>
  <c r="O82" i="14"/>
  <c r="P82" i="14"/>
  <c r="T82" i="14"/>
  <c r="U82" i="14"/>
  <c r="V82" i="14"/>
  <c r="O83" i="14"/>
  <c r="P83" i="14"/>
  <c r="T83" i="14"/>
  <c r="U83" i="14"/>
  <c r="V83" i="14"/>
  <c r="O84" i="14"/>
  <c r="P84" i="14"/>
  <c r="T84" i="14"/>
  <c r="U84" i="14"/>
  <c r="V84" i="14"/>
  <c r="O85" i="14"/>
  <c r="P85" i="14"/>
  <c r="T85" i="14"/>
  <c r="U85" i="14"/>
  <c r="V85" i="14"/>
  <c r="O86" i="14"/>
  <c r="P86" i="14"/>
  <c r="T86" i="14"/>
  <c r="U86" i="14"/>
  <c r="V86" i="14"/>
  <c r="O87" i="14"/>
  <c r="P87" i="14"/>
  <c r="T87" i="14"/>
  <c r="U87" i="14"/>
  <c r="V87" i="14"/>
  <c r="O88" i="14"/>
  <c r="P88" i="14"/>
  <c r="T88" i="14"/>
  <c r="U88" i="14"/>
  <c r="V88" i="14"/>
  <c r="O89" i="14"/>
  <c r="P89" i="14"/>
  <c r="T89" i="14"/>
  <c r="U89" i="14"/>
  <c r="V89" i="14"/>
  <c r="O90" i="14"/>
  <c r="P90" i="14"/>
  <c r="T90" i="14"/>
  <c r="U90" i="14"/>
  <c r="V90" i="14"/>
  <c r="O91" i="14"/>
  <c r="P91" i="14"/>
  <c r="T91" i="14"/>
  <c r="U91" i="14"/>
  <c r="V91" i="14"/>
  <c r="O92" i="14"/>
  <c r="P92" i="14"/>
  <c r="T92" i="14"/>
  <c r="U92" i="14"/>
  <c r="V92" i="14"/>
  <c r="O93" i="14"/>
  <c r="P93" i="14"/>
  <c r="T93" i="14"/>
  <c r="U93" i="14"/>
  <c r="V93" i="14"/>
  <c r="O94" i="14"/>
  <c r="P94" i="14"/>
  <c r="T94" i="14"/>
  <c r="U94" i="14"/>
  <c r="V94" i="14"/>
  <c r="O95" i="14"/>
  <c r="P95" i="14"/>
  <c r="T95" i="14"/>
  <c r="U95" i="14"/>
  <c r="V95" i="14"/>
  <c r="O96" i="14"/>
  <c r="P96" i="14"/>
  <c r="T96" i="14"/>
  <c r="U96" i="14"/>
  <c r="V96" i="14"/>
  <c r="O97" i="14"/>
  <c r="P97" i="14"/>
  <c r="T97" i="14"/>
  <c r="U97" i="14"/>
  <c r="V97" i="14"/>
  <c r="O98" i="14"/>
  <c r="P98" i="14"/>
  <c r="T98" i="14"/>
  <c r="U98" i="14"/>
  <c r="V98" i="14"/>
  <c r="O99" i="14"/>
  <c r="P99" i="14"/>
  <c r="T99" i="14"/>
  <c r="U99" i="14"/>
  <c r="V99" i="14"/>
  <c r="O100" i="14"/>
  <c r="P100" i="14"/>
  <c r="T100" i="14"/>
  <c r="U100" i="14"/>
  <c r="V100" i="14"/>
  <c r="O101" i="14"/>
  <c r="P101" i="14"/>
  <c r="T101" i="14"/>
  <c r="U101" i="14"/>
  <c r="V101" i="14"/>
  <c r="O102" i="14"/>
  <c r="P102" i="14"/>
  <c r="T102" i="14"/>
  <c r="U102" i="14"/>
  <c r="V102" i="14"/>
  <c r="O103" i="14"/>
  <c r="P103" i="14"/>
  <c r="T103" i="14"/>
  <c r="U103" i="14"/>
  <c r="V103" i="14"/>
  <c r="O104" i="14"/>
  <c r="P104" i="14"/>
  <c r="T104" i="14"/>
  <c r="U104" i="14"/>
  <c r="V104" i="14"/>
  <c r="O105" i="14"/>
  <c r="P105" i="14"/>
  <c r="T105" i="14"/>
  <c r="U105" i="14"/>
  <c r="V105" i="14"/>
  <c r="O106" i="14"/>
  <c r="P106" i="14"/>
  <c r="T106" i="14"/>
  <c r="U106" i="14"/>
  <c r="V106" i="14"/>
  <c r="O107" i="14"/>
  <c r="P107" i="14"/>
  <c r="T107" i="14"/>
  <c r="U107" i="14"/>
  <c r="V107" i="14"/>
  <c r="O108" i="14"/>
  <c r="P108" i="14"/>
  <c r="T108" i="14"/>
  <c r="U108" i="14"/>
  <c r="V108" i="14"/>
  <c r="O109" i="14"/>
  <c r="P109" i="14"/>
  <c r="T109" i="14"/>
  <c r="U109" i="14"/>
  <c r="V109" i="14"/>
  <c r="O110" i="14"/>
  <c r="P110" i="14"/>
  <c r="T110" i="14"/>
  <c r="U110" i="14"/>
  <c r="V110" i="14"/>
  <c r="O111" i="14"/>
  <c r="P111" i="14"/>
  <c r="T111" i="14"/>
  <c r="U111" i="14"/>
  <c r="V111" i="14"/>
  <c r="O112" i="14"/>
  <c r="P112" i="14"/>
  <c r="T112" i="14"/>
  <c r="U112" i="14"/>
  <c r="V112" i="14"/>
  <c r="O113" i="14"/>
  <c r="P113" i="14"/>
  <c r="T113" i="14"/>
  <c r="U113" i="14"/>
  <c r="V113" i="14"/>
  <c r="O114" i="14"/>
  <c r="P114" i="14"/>
  <c r="T114" i="14"/>
  <c r="U114" i="14"/>
  <c r="V114" i="14"/>
  <c r="O115" i="14"/>
  <c r="P115" i="14"/>
  <c r="T115" i="14"/>
  <c r="U115" i="14"/>
  <c r="V115" i="14"/>
  <c r="O116" i="14"/>
  <c r="P116" i="14"/>
  <c r="T116" i="14"/>
  <c r="U116" i="14"/>
  <c r="V116" i="14"/>
  <c r="O117" i="14"/>
  <c r="P117" i="14"/>
  <c r="T117" i="14"/>
  <c r="U117" i="14"/>
  <c r="V117" i="14"/>
  <c r="O118" i="14"/>
  <c r="P118" i="14"/>
  <c r="T118" i="14"/>
  <c r="U118" i="14"/>
  <c r="V118" i="14"/>
  <c r="O119" i="14"/>
  <c r="P119" i="14"/>
  <c r="T119" i="14"/>
  <c r="U119" i="14"/>
  <c r="V119" i="14"/>
  <c r="O120" i="14"/>
  <c r="P120" i="14"/>
  <c r="T120" i="14"/>
  <c r="U120" i="14"/>
  <c r="V120" i="14"/>
  <c r="O121" i="14"/>
  <c r="P121" i="14"/>
  <c r="T121" i="14"/>
  <c r="U121" i="14"/>
  <c r="V121" i="14"/>
  <c r="O122" i="14"/>
  <c r="P122" i="14"/>
  <c r="T122" i="14"/>
  <c r="U122" i="14"/>
  <c r="V122" i="14"/>
  <c r="O123" i="14"/>
  <c r="P123" i="14"/>
  <c r="T123" i="14"/>
  <c r="U123" i="14"/>
  <c r="V123" i="14"/>
  <c r="O124" i="14"/>
  <c r="P124" i="14"/>
  <c r="T124" i="14"/>
  <c r="U124" i="14"/>
  <c r="V124" i="14"/>
  <c r="O125" i="14"/>
  <c r="P125" i="14"/>
  <c r="T125" i="14"/>
  <c r="U125" i="14"/>
  <c r="V125" i="14"/>
  <c r="O126" i="14"/>
  <c r="P126" i="14"/>
  <c r="T126" i="14"/>
  <c r="U126" i="14"/>
  <c r="V126" i="14"/>
  <c r="E128" i="14"/>
  <c r="H128" i="14"/>
  <c r="K128" i="14"/>
  <c r="M128" i="14"/>
  <c r="N128" i="14"/>
  <c r="Q128" i="14"/>
  <c r="R128" i="14"/>
  <c r="S128" i="14"/>
  <c r="N129" i="14"/>
  <c r="C3" i="15"/>
  <c r="C8" i="15"/>
  <c r="E8" i="15"/>
  <c r="F8" i="15"/>
  <c r="H8" i="15"/>
  <c r="I8" i="15"/>
  <c r="K8" i="15"/>
  <c r="L8" i="15"/>
  <c r="N8" i="15"/>
  <c r="S8" i="15"/>
  <c r="O9" i="15"/>
  <c r="O10" i="15"/>
  <c r="P10" i="15"/>
  <c r="T10" i="15"/>
  <c r="U10" i="15"/>
  <c r="V10" i="15"/>
  <c r="O11" i="15"/>
  <c r="P11" i="15"/>
  <c r="T11" i="15"/>
  <c r="U11" i="15"/>
  <c r="V11" i="15"/>
  <c r="O12" i="15"/>
  <c r="P12" i="15"/>
  <c r="T12" i="15"/>
  <c r="U12" i="15"/>
  <c r="V12" i="15"/>
  <c r="O13" i="15"/>
  <c r="P13" i="15"/>
  <c r="T13" i="15"/>
  <c r="U13" i="15"/>
  <c r="V13" i="15"/>
  <c r="O14" i="15"/>
  <c r="P14" i="15"/>
  <c r="T14" i="15"/>
  <c r="U14" i="15"/>
  <c r="V14" i="15"/>
  <c r="O15" i="15"/>
  <c r="P15" i="15"/>
  <c r="T15" i="15"/>
  <c r="U15" i="15"/>
  <c r="V15" i="15"/>
  <c r="O16" i="15"/>
  <c r="P16" i="15"/>
  <c r="T16" i="15"/>
  <c r="U16" i="15"/>
  <c r="V16" i="15"/>
  <c r="O17" i="15"/>
  <c r="P17" i="15"/>
  <c r="T17" i="15"/>
  <c r="U17" i="15"/>
  <c r="V17" i="15"/>
  <c r="O18" i="15"/>
  <c r="P18" i="15"/>
  <c r="T18" i="15"/>
  <c r="U18" i="15"/>
  <c r="V18" i="15"/>
  <c r="O19" i="15"/>
  <c r="P19" i="15"/>
  <c r="T19" i="15"/>
  <c r="U19" i="15"/>
  <c r="V19" i="15"/>
  <c r="O20" i="15"/>
  <c r="P20" i="15"/>
  <c r="T20" i="15"/>
  <c r="U20" i="15"/>
  <c r="V20" i="15"/>
  <c r="O21" i="15"/>
  <c r="P21" i="15"/>
  <c r="T21" i="15"/>
  <c r="U21" i="15"/>
  <c r="V21" i="15"/>
  <c r="O22" i="15"/>
  <c r="P22" i="15"/>
  <c r="T22" i="15"/>
  <c r="U22" i="15"/>
  <c r="V22" i="15"/>
  <c r="O23" i="15"/>
  <c r="P23" i="15"/>
  <c r="T23" i="15"/>
  <c r="U23" i="15"/>
  <c r="V23" i="15"/>
  <c r="O24" i="15"/>
  <c r="P24" i="15"/>
  <c r="T24" i="15"/>
  <c r="U24" i="15"/>
  <c r="V24" i="15"/>
  <c r="O25" i="15"/>
  <c r="P25" i="15"/>
  <c r="T25" i="15"/>
  <c r="U25" i="15"/>
  <c r="V25" i="15"/>
  <c r="O26" i="15"/>
  <c r="P26" i="15"/>
  <c r="T26" i="15"/>
  <c r="U26" i="15"/>
  <c r="V26" i="15"/>
  <c r="O27" i="15"/>
  <c r="P27" i="15"/>
  <c r="T27" i="15"/>
  <c r="U27" i="15"/>
  <c r="V27" i="15"/>
  <c r="O28" i="15"/>
  <c r="P28" i="15"/>
  <c r="T28" i="15"/>
  <c r="U28" i="15"/>
  <c r="V28" i="15"/>
  <c r="O29" i="15"/>
  <c r="P29" i="15"/>
  <c r="T29" i="15"/>
  <c r="U29" i="15"/>
  <c r="V29" i="15"/>
  <c r="O30" i="15"/>
  <c r="P30" i="15"/>
  <c r="T30" i="15"/>
  <c r="U30" i="15"/>
  <c r="V30" i="15"/>
  <c r="O31" i="15"/>
  <c r="P31" i="15"/>
  <c r="T31" i="15"/>
  <c r="U31" i="15"/>
  <c r="V31" i="15"/>
  <c r="O32" i="15"/>
  <c r="P32" i="15"/>
  <c r="T32" i="15"/>
  <c r="U32" i="15"/>
  <c r="V32" i="15"/>
  <c r="O33" i="15"/>
  <c r="P33" i="15"/>
  <c r="T33" i="15"/>
  <c r="U33" i="15"/>
  <c r="V33" i="15"/>
  <c r="O34" i="15"/>
  <c r="P34" i="15"/>
  <c r="T34" i="15"/>
  <c r="U34" i="15"/>
  <c r="V34" i="15"/>
  <c r="O35" i="15"/>
  <c r="P35" i="15"/>
  <c r="T35" i="15"/>
  <c r="U35" i="15"/>
  <c r="V35" i="15"/>
  <c r="O36" i="15"/>
  <c r="P36" i="15"/>
  <c r="T36" i="15"/>
  <c r="U36" i="15"/>
  <c r="V36" i="15"/>
  <c r="O37" i="15"/>
  <c r="P37" i="15"/>
  <c r="T37" i="15"/>
  <c r="U37" i="15"/>
  <c r="V37" i="15"/>
  <c r="O38" i="15"/>
  <c r="P38" i="15"/>
  <c r="T38" i="15"/>
  <c r="U38" i="15"/>
  <c r="V38" i="15"/>
  <c r="O39" i="15"/>
  <c r="P39" i="15"/>
  <c r="T39" i="15"/>
  <c r="U39" i="15"/>
  <c r="V39" i="15"/>
  <c r="O40" i="15"/>
  <c r="P40" i="15"/>
  <c r="T40" i="15"/>
  <c r="U40" i="15"/>
  <c r="V40" i="15"/>
  <c r="O41" i="15"/>
  <c r="P41" i="15"/>
  <c r="T41" i="15"/>
  <c r="U41" i="15"/>
  <c r="V41" i="15"/>
  <c r="O42" i="15"/>
  <c r="P42" i="15"/>
  <c r="T42" i="15"/>
  <c r="U42" i="15"/>
  <c r="V42" i="15"/>
  <c r="O43" i="15"/>
  <c r="P43" i="15"/>
  <c r="T43" i="15"/>
  <c r="U43" i="15"/>
  <c r="V43" i="15"/>
  <c r="O44" i="15"/>
  <c r="P44" i="15"/>
  <c r="T44" i="15"/>
  <c r="U44" i="15"/>
  <c r="V44" i="15"/>
  <c r="O45" i="15"/>
  <c r="P45" i="15"/>
  <c r="T45" i="15"/>
  <c r="U45" i="15"/>
  <c r="V45" i="15"/>
  <c r="O46" i="15"/>
  <c r="P46" i="15"/>
  <c r="T46" i="15"/>
  <c r="U46" i="15"/>
  <c r="V46" i="15"/>
  <c r="O47" i="15"/>
  <c r="P47" i="15"/>
  <c r="T47" i="15"/>
  <c r="U47" i="15"/>
  <c r="V47" i="15"/>
  <c r="O48" i="15"/>
  <c r="P48" i="15"/>
  <c r="T48" i="15"/>
  <c r="U48" i="15"/>
  <c r="V48" i="15"/>
  <c r="O49" i="15"/>
  <c r="P49" i="15"/>
  <c r="T49" i="15"/>
  <c r="U49" i="15"/>
  <c r="V49" i="15"/>
  <c r="O50" i="15"/>
  <c r="P50" i="15"/>
  <c r="T50" i="15"/>
  <c r="U50" i="15"/>
  <c r="V50" i="15"/>
  <c r="O51" i="15"/>
  <c r="P51" i="15"/>
  <c r="T51" i="15"/>
  <c r="U51" i="15"/>
  <c r="V51" i="15"/>
  <c r="O52" i="15"/>
  <c r="P52" i="15"/>
  <c r="T52" i="15"/>
  <c r="U52" i="15"/>
  <c r="V52" i="15"/>
  <c r="O53" i="15"/>
  <c r="P53" i="15"/>
  <c r="T53" i="15"/>
  <c r="U53" i="15"/>
  <c r="V53" i="15"/>
  <c r="O54" i="15"/>
  <c r="P54" i="15"/>
  <c r="T54" i="15"/>
  <c r="U54" i="15"/>
  <c r="V54" i="15"/>
  <c r="O55" i="15"/>
  <c r="P55" i="15"/>
  <c r="T55" i="15"/>
  <c r="U55" i="15"/>
  <c r="V55" i="15"/>
  <c r="O56" i="15"/>
  <c r="P56" i="15"/>
  <c r="T56" i="15"/>
  <c r="U56" i="15"/>
  <c r="V56" i="15"/>
  <c r="O57" i="15"/>
  <c r="P57" i="15"/>
  <c r="T57" i="15"/>
  <c r="U57" i="15"/>
  <c r="V57" i="15"/>
  <c r="O58" i="15"/>
  <c r="P58" i="15"/>
  <c r="T58" i="15"/>
  <c r="U58" i="15"/>
  <c r="V58" i="15"/>
  <c r="O59" i="15"/>
  <c r="P59" i="15"/>
  <c r="T59" i="15"/>
  <c r="U59" i="15"/>
  <c r="V59" i="15"/>
  <c r="O60" i="15"/>
  <c r="P60" i="15"/>
  <c r="T60" i="15"/>
  <c r="U60" i="15"/>
  <c r="V60" i="15"/>
  <c r="O61" i="15"/>
  <c r="P61" i="15"/>
  <c r="T61" i="15"/>
  <c r="U61" i="15"/>
  <c r="V61" i="15"/>
  <c r="O62" i="15"/>
  <c r="P62" i="15"/>
  <c r="T62" i="15"/>
  <c r="U62" i="15"/>
  <c r="V62" i="15"/>
  <c r="O63" i="15"/>
  <c r="P63" i="15"/>
  <c r="T63" i="15"/>
  <c r="U63" i="15"/>
  <c r="V63" i="15"/>
  <c r="O64" i="15"/>
  <c r="P64" i="15"/>
  <c r="T64" i="15"/>
  <c r="U64" i="15"/>
  <c r="V64" i="15"/>
  <c r="O65" i="15"/>
  <c r="P65" i="15"/>
  <c r="T65" i="15"/>
  <c r="U65" i="15"/>
  <c r="V65" i="15"/>
  <c r="O66" i="15"/>
  <c r="P66" i="15"/>
  <c r="T66" i="15"/>
  <c r="U66" i="15"/>
  <c r="V66" i="15"/>
  <c r="O67" i="15"/>
  <c r="P67" i="15"/>
  <c r="T67" i="15"/>
  <c r="U67" i="15"/>
  <c r="V67" i="15"/>
  <c r="O68" i="15"/>
  <c r="P68" i="15"/>
  <c r="T68" i="15"/>
  <c r="U68" i="15"/>
  <c r="V68" i="15"/>
  <c r="O69" i="15"/>
  <c r="P69" i="15"/>
  <c r="T69" i="15"/>
  <c r="U69" i="15"/>
  <c r="V69" i="15"/>
  <c r="O70" i="15"/>
  <c r="P70" i="15"/>
  <c r="T70" i="15"/>
  <c r="U70" i="15"/>
  <c r="V70" i="15"/>
  <c r="O71" i="15"/>
  <c r="P71" i="15"/>
  <c r="T71" i="15"/>
  <c r="U71" i="15"/>
  <c r="V71" i="15"/>
  <c r="O72" i="15"/>
  <c r="P72" i="15"/>
  <c r="T72" i="15"/>
  <c r="U72" i="15"/>
  <c r="V72" i="15"/>
  <c r="O73" i="15"/>
  <c r="P73" i="15"/>
  <c r="T73" i="15"/>
  <c r="U73" i="15"/>
  <c r="V73" i="15"/>
  <c r="O74" i="15"/>
  <c r="P74" i="15"/>
  <c r="T74" i="15"/>
  <c r="U74" i="15"/>
  <c r="V74" i="15"/>
  <c r="O75" i="15"/>
  <c r="P75" i="15"/>
  <c r="T75" i="15"/>
  <c r="U75" i="15"/>
  <c r="V75" i="15"/>
  <c r="O76" i="15"/>
  <c r="P76" i="15"/>
  <c r="T76" i="15"/>
  <c r="U76" i="15"/>
  <c r="V76" i="15"/>
  <c r="O77" i="15"/>
  <c r="P77" i="15"/>
  <c r="T77" i="15"/>
  <c r="U77" i="15"/>
  <c r="V77" i="15"/>
  <c r="O78" i="15"/>
  <c r="P78" i="15"/>
  <c r="T78" i="15"/>
  <c r="U78" i="15"/>
  <c r="V78" i="15"/>
  <c r="O79" i="15"/>
  <c r="P79" i="15"/>
  <c r="T79" i="15"/>
  <c r="U79" i="15"/>
  <c r="V79" i="15"/>
  <c r="O80" i="15"/>
  <c r="P80" i="15"/>
  <c r="T80" i="15"/>
  <c r="U80" i="15"/>
  <c r="V80" i="15"/>
  <c r="O81" i="15"/>
  <c r="P81" i="15"/>
  <c r="T81" i="15"/>
  <c r="U81" i="15"/>
  <c r="V81" i="15"/>
  <c r="O82" i="15"/>
  <c r="P82" i="15"/>
  <c r="T82" i="15"/>
  <c r="U82" i="15"/>
  <c r="V82" i="15"/>
  <c r="O83" i="15"/>
  <c r="P83" i="15"/>
  <c r="T83" i="15"/>
  <c r="U83" i="15"/>
  <c r="V83" i="15"/>
  <c r="O84" i="15"/>
  <c r="P84" i="15"/>
  <c r="T84" i="15"/>
  <c r="U84" i="15"/>
  <c r="V84" i="15"/>
  <c r="O85" i="15"/>
  <c r="P85" i="15"/>
  <c r="T85" i="15"/>
  <c r="U85" i="15"/>
  <c r="V85" i="15"/>
  <c r="O86" i="15"/>
  <c r="P86" i="15"/>
  <c r="T86" i="15"/>
  <c r="U86" i="15"/>
  <c r="V86" i="15"/>
  <c r="O87" i="15"/>
  <c r="P87" i="15"/>
  <c r="T87" i="15"/>
  <c r="U87" i="15"/>
  <c r="V87" i="15"/>
  <c r="O88" i="15"/>
  <c r="P88" i="15"/>
  <c r="T88" i="15"/>
  <c r="U88" i="15"/>
  <c r="V88" i="15"/>
  <c r="O89" i="15"/>
  <c r="P89" i="15"/>
  <c r="T89" i="15"/>
  <c r="U89" i="15"/>
  <c r="V89" i="15"/>
  <c r="O90" i="15"/>
  <c r="P90" i="15"/>
  <c r="T90" i="15"/>
  <c r="U90" i="15"/>
  <c r="V90" i="15"/>
  <c r="O91" i="15"/>
  <c r="P91" i="15"/>
  <c r="T91" i="15"/>
  <c r="U91" i="15"/>
  <c r="V91" i="15"/>
  <c r="O92" i="15"/>
  <c r="P92" i="15"/>
  <c r="T92" i="15"/>
  <c r="U92" i="15"/>
  <c r="V92" i="15"/>
  <c r="O93" i="15"/>
  <c r="P93" i="15"/>
  <c r="T93" i="15"/>
  <c r="U93" i="15"/>
  <c r="V93" i="15"/>
  <c r="O94" i="15"/>
  <c r="P94" i="15"/>
  <c r="T94" i="15"/>
  <c r="U94" i="15"/>
  <c r="V94" i="15"/>
  <c r="O95" i="15"/>
  <c r="P95" i="15"/>
  <c r="T95" i="15"/>
  <c r="U95" i="15"/>
  <c r="V95" i="15"/>
  <c r="O96" i="15"/>
  <c r="P96" i="15"/>
  <c r="T96" i="15"/>
  <c r="U96" i="15"/>
  <c r="V96" i="15"/>
  <c r="O97" i="15"/>
  <c r="P97" i="15"/>
  <c r="T97" i="15"/>
  <c r="U97" i="15"/>
  <c r="V97" i="15"/>
  <c r="O98" i="15"/>
  <c r="P98" i="15"/>
  <c r="T98" i="15"/>
  <c r="U98" i="15"/>
  <c r="V98" i="15"/>
  <c r="O99" i="15"/>
  <c r="P99" i="15"/>
  <c r="T99" i="15"/>
  <c r="U99" i="15"/>
  <c r="V99" i="15"/>
  <c r="O100" i="15"/>
  <c r="P100" i="15"/>
  <c r="T100" i="15"/>
  <c r="U100" i="15"/>
  <c r="V100" i="15"/>
  <c r="O101" i="15"/>
  <c r="P101" i="15"/>
  <c r="T101" i="15"/>
  <c r="U101" i="15"/>
  <c r="V101" i="15"/>
  <c r="O102" i="15"/>
  <c r="P102" i="15"/>
  <c r="T102" i="15"/>
  <c r="U102" i="15"/>
  <c r="V102" i="15"/>
  <c r="O103" i="15"/>
  <c r="P103" i="15"/>
  <c r="T103" i="15"/>
  <c r="U103" i="15"/>
  <c r="V103" i="15"/>
  <c r="O104" i="15"/>
  <c r="P104" i="15"/>
  <c r="T104" i="15"/>
  <c r="U104" i="15"/>
  <c r="V104" i="15"/>
  <c r="O105" i="15"/>
  <c r="P105" i="15"/>
  <c r="T105" i="15"/>
  <c r="U105" i="15"/>
  <c r="V105" i="15"/>
  <c r="O106" i="15"/>
  <c r="P106" i="15"/>
  <c r="T106" i="15"/>
  <c r="U106" i="15"/>
  <c r="V106" i="15"/>
  <c r="O107" i="15"/>
  <c r="P107" i="15"/>
  <c r="T107" i="15"/>
  <c r="U107" i="15"/>
  <c r="V107" i="15"/>
  <c r="O108" i="15"/>
  <c r="P108" i="15"/>
  <c r="T108" i="15"/>
  <c r="U108" i="15"/>
  <c r="V108" i="15"/>
  <c r="O109" i="15"/>
  <c r="P109" i="15"/>
  <c r="T109" i="15"/>
  <c r="U109" i="15"/>
  <c r="V109" i="15"/>
  <c r="O110" i="15"/>
  <c r="P110" i="15"/>
  <c r="T110" i="15"/>
  <c r="U110" i="15"/>
  <c r="V110" i="15"/>
  <c r="O111" i="15"/>
  <c r="P111" i="15"/>
  <c r="T111" i="15"/>
  <c r="U111" i="15"/>
  <c r="V111" i="15"/>
  <c r="O112" i="15"/>
  <c r="P112" i="15"/>
  <c r="T112" i="15"/>
  <c r="U112" i="15"/>
  <c r="V112" i="15"/>
  <c r="O113" i="15"/>
  <c r="P113" i="15"/>
  <c r="T113" i="15"/>
  <c r="U113" i="15"/>
  <c r="V113" i="15"/>
  <c r="O114" i="15"/>
  <c r="P114" i="15"/>
  <c r="T114" i="15"/>
  <c r="U114" i="15"/>
  <c r="V114" i="15"/>
  <c r="O115" i="15"/>
  <c r="P115" i="15"/>
  <c r="T115" i="15"/>
  <c r="U115" i="15"/>
  <c r="V115" i="15"/>
  <c r="O116" i="15"/>
  <c r="P116" i="15"/>
  <c r="T116" i="15"/>
  <c r="U116" i="15"/>
  <c r="V116" i="15"/>
  <c r="O117" i="15"/>
  <c r="P117" i="15"/>
  <c r="T117" i="15"/>
  <c r="U117" i="15"/>
  <c r="V117" i="15"/>
  <c r="O118" i="15"/>
  <c r="P118" i="15"/>
  <c r="T118" i="15"/>
  <c r="U118" i="15"/>
  <c r="V118" i="15"/>
  <c r="O119" i="15"/>
  <c r="P119" i="15"/>
  <c r="T119" i="15"/>
  <c r="U119" i="15"/>
  <c r="V119" i="15"/>
  <c r="O120" i="15"/>
  <c r="P120" i="15"/>
  <c r="T120" i="15"/>
  <c r="U120" i="15"/>
  <c r="V120" i="15"/>
  <c r="O121" i="15"/>
  <c r="P121" i="15"/>
  <c r="T121" i="15"/>
  <c r="U121" i="15"/>
  <c r="V121" i="15"/>
  <c r="O122" i="15"/>
  <c r="P122" i="15"/>
  <c r="T122" i="15"/>
  <c r="U122" i="15"/>
  <c r="V122" i="15"/>
  <c r="O123" i="15"/>
  <c r="P123" i="15"/>
  <c r="T123" i="15"/>
  <c r="U123" i="15"/>
  <c r="V123" i="15"/>
  <c r="O124" i="15"/>
  <c r="P124" i="15"/>
  <c r="T124" i="15"/>
  <c r="U124" i="15"/>
  <c r="V124" i="15"/>
  <c r="O125" i="15"/>
  <c r="P125" i="15"/>
  <c r="T125" i="15"/>
  <c r="U125" i="15"/>
  <c r="V125" i="15"/>
  <c r="O126" i="15"/>
  <c r="P126" i="15"/>
  <c r="T126" i="15"/>
  <c r="U126" i="15"/>
  <c r="V126" i="15"/>
  <c r="E128" i="15"/>
  <c r="H128" i="15"/>
  <c r="K128" i="15"/>
  <c r="M128" i="15"/>
  <c r="N128" i="15"/>
  <c r="Q128" i="15"/>
  <c r="R128" i="15"/>
  <c r="S128" i="15"/>
  <c r="N129" i="15"/>
  <c r="C3" i="16"/>
  <c r="C8" i="16"/>
  <c r="E8" i="16"/>
  <c r="F8" i="16"/>
  <c r="H8" i="16"/>
  <c r="I8" i="16"/>
  <c r="K8" i="16"/>
  <c r="L8" i="16"/>
  <c r="N8" i="16"/>
  <c r="S8" i="16"/>
  <c r="O9" i="16"/>
  <c r="O10" i="16"/>
  <c r="P10" i="16"/>
  <c r="T10" i="16"/>
  <c r="U10" i="16"/>
  <c r="V10" i="16"/>
  <c r="O11" i="16"/>
  <c r="P11" i="16"/>
  <c r="T11" i="16"/>
  <c r="U11" i="16"/>
  <c r="V11" i="16"/>
  <c r="O12" i="16"/>
  <c r="P12" i="16"/>
  <c r="T12" i="16"/>
  <c r="U12" i="16"/>
  <c r="V12" i="16"/>
  <c r="O13" i="16"/>
  <c r="P13" i="16"/>
  <c r="T13" i="16"/>
  <c r="U13" i="16"/>
  <c r="V13" i="16"/>
  <c r="O14" i="16"/>
  <c r="P14" i="16"/>
  <c r="T14" i="16"/>
  <c r="U14" i="16"/>
  <c r="V14" i="16"/>
  <c r="O15" i="16"/>
  <c r="P15" i="16"/>
  <c r="T15" i="16"/>
  <c r="U15" i="16"/>
  <c r="V15" i="16"/>
  <c r="O16" i="16"/>
  <c r="P16" i="16"/>
  <c r="T16" i="16"/>
  <c r="U16" i="16"/>
  <c r="V16" i="16"/>
  <c r="O17" i="16"/>
  <c r="P17" i="16"/>
  <c r="T17" i="16"/>
  <c r="U17" i="16"/>
  <c r="V17" i="16"/>
  <c r="O18" i="16"/>
  <c r="P18" i="16"/>
  <c r="T18" i="16"/>
  <c r="U18" i="16"/>
  <c r="V18" i="16"/>
  <c r="O19" i="16"/>
  <c r="P19" i="16"/>
  <c r="T19" i="16"/>
  <c r="U19" i="16"/>
  <c r="V19" i="16"/>
  <c r="O20" i="16"/>
  <c r="P20" i="16"/>
  <c r="T20" i="16"/>
  <c r="U20" i="16"/>
  <c r="V20" i="16"/>
  <c r="O21" i="16"/>
  <c r="P21" i="16"/>
  <c r="T21" i="16"/>
  <c r="U21" i="16"/>
  <c r="V21" i="16"/>
  <c r="O22" i="16"/>
  <c r="P22" i="16"/>
  <c r="T22" i="16"/>
  <c r="U22" i="16"/>
  <c r="V22" i="16"/>
  <c r="O23" i="16"/>
  <c r="P23" i="16"/>
  <c r="T23" i="16"/>
  <c r="U23" i="16"/>
  <c r="V23" i="16"/>
  <c r="O24" i="16"/>
  <c r="P24" i="16"/>
  <c r="T24" i="16"/>
  <c r="U24" i="16"/>
  <c r="V24" i="16"/>
  <c r="O25" i="16"/>
  <c r="P25" i="16"/>
  <c r="T25" i="16"/>
  <c r="U25" i="16"/>
  <c r="V25" i="16"/>
  <c r="O26" i="16"/>
  <c r="P26" i="16"/>
  <c r="T26" i="16"/>
  <c r="U26" i="16"/>
  <c r="V26" i="16"/>
  <c r="O27" i="16"/>
  <c r="P27" i="16"/>
  <c r="T27" i="16"/>
  <c r="U27" i="16"/>
  <c r="V27" i="16"/>
  <c r="O28" i="16"/>
  <c r="P28" i="16"/>
  <c r="T28" i="16"/>
  <c r="U28" i="16"/>
  <c r="V28" i="16"/>
  <c r="O29" i="16"/>
  <c r="P29" i="16"/>
  <c r="T29" i="16"/>
  <c r="U29" i="16"/>
  <c r="V29" i="16"/>
  <c r="O30" i="16"/>
  <c r="P30" i="16"/>
  <c r="T30" i="16"/>
  <c r="U30" i="16"/>
  <c r="V30" i="16"/>
  <c r="O31" i="16"/>
  <c r="P31" i="16"/>
  <c r="T31" i="16"/>
  <c r="U31" i="16"/>
  <c r="V31" i="16"/>
  <c r="O32" i="16"/>
  <c r="P32" i="16"/>
  <c r="T32" i="16"/>
  <c r="U32" i="16"/>
  <c r="V32" i="16"/>
  <c r="O33" i="16"/>
  <c r="P33" i="16"/>
  <c r="T33" i="16"/>
  <c r="U33" i="16"/>
  <c r="V33" i="16"/>
  <c r="O34" i="16"/>
  <c r="P34" i="16"/>
  <c r="T34" i="16"/>
  <c r="U34" i="16"/>
  <c r="V34" i="16"/>
  <c r="O35" i="16"/>
  <c r="P35" i="16"/>
  <c r="T35" i="16"/>
  <c r="U35" i="16"/>
  <c r="V35" i="16"/>
  <c r="O36" i="16"/>
  <c r="P36" i="16"/>
  <c r="T36" i="16"/>
  <c r="U36" i="16"/>
  <c r="V36" i="16"/>
  <c r="O37" i="16"/>
  <c r="P37" i="16"/>
  <c r="T37" i="16"/>
  <c r="U37" i="16"/>
  <c r="V37" i="16"/>
  <c r="O38" i="16"/>
  <c r="P38" i="16"/>
  <c r="T38" i="16"/>
  <c r="U38" i="16"/>
  <c r="V38" i="16"/>
  <c r="O39" i="16"/>
  <c r="P39" i="16"/>
  <c r="T39" i="16"/>
  <c r="U39" i="16"/>
  <c r="V39" i="16"/>
  <c r="O40" i="16"/>
  <c r="P40" i="16"/>
  <c r="T40" i="16"/>
  <c r="U40" i="16"/>
  <c r="V40" i="16"/>
  <c r="O41" i="16"/>
  <c r="P41" i="16"/>
  <c r="T41" i="16"/>
  <c r="U41" i="16"/>
  <c r="V41" i="16"/>
  <c r="O42" i="16"/>
  <c r="P42" i="16"/>
  <c r="T42" i="16"/>
  <c r="U42" i="16"/>
  <c r="V42" i="16"/>
  <c r="O43" i="16"/>
  <c r="P43" i="16"/>
  <c r="T43" i="16"/>
  <c r="U43" i="16"/>
  <c r="V43" i="16"/>
  <c r="O44" i="16"/>
  <c r="P44" i="16"/>
  <c r="T44" i="16"/>
  <c r="U44" i="16"/>
  <c r="V44" i="16"/>
  <c r="O45" i="16"/>
  <c r="P45" i="16"/>
  <c r="T45" i="16"/>
  <c r="U45" i="16"/>
  <c r="V45" i="16"/>
  <c r="O46" i="16"/>
  <c r="P46" i="16"/>
  <c r="T46" i="16"/>
  <c r="U46" i="16"/>
  <c r="V46" i="16"/>
  <c r="O47" i="16"/>
  <c r="P47" i="16"/>
  <c r="T47" i="16"/>
  <c r="U47" i="16"/>
  <c r="V47" i="16"/>
  <c r="O48" i="16"/>
  <c r="P48" i="16"/>
  <c r="T48" i="16"/>
  <c r="U48" i="16"/>
  <c r="V48" i="16"/>
  <c r="O49" i="16"/>
  <c r="P49" i="16"/>
  <c r="T49" i="16"/>
  <c r="U49" i="16"/>
  <c r="V49" i="16"/>
  <c r="O50" i="16"/>
  <c r="P50" i="16"/>
  <c r="T50" i="16"/>
  <c r="U50" i="16"/>
  <c r="V50" i="16"/>
  <c r="O51" i="16"/>
  <c r="P51" i="16"/>
  <c r="T51" i="16"/>
  <c r="U51" i="16"/>
  <c r="V51" i="16"/>
  <c r="O52" i="16"/>
  <c r="P52" i="16"/>
  <c r="T52" i="16"/>
  <c r="U52" i="16"/>
  <c r="V52" i="16"/>
  <c r="O53" i="16"/>
  <c r="P53" i="16"/>
  <c r="T53" i="16"/>
  <c r="U53" i="16"/>
  <c r="V53" i="16"/>
  <c r="O54" i="16"/>
  <c r="P54" i="16"/>
  <c r="T54" i="16"/>
  <c r="U54" i="16"/>
  <c r="V54" i="16"/>
  <c r="O55" i="16"/>
  <c r="P55" i="16"/>
  <c r="T55" i="16"/>
  <c r="U55" i="16"/>
  <c r="V55" i="16"/>
  <c r="O56" i="16"/>
  <c r="P56" i="16"/>
  <c r="T56" i="16"/>
  <c r="U56" i="16"/>
  <c r="V56" i="16"/>
  <c r="O57" i="16"/>
  <c r="P57" i="16"/>
  <c r="T57" i="16"/>
  <c r="U57" i="16"/>
  <c r="V57" i="16"/>
  <c r="O58" i="16"/>
  <c r="P58" i="16"/>
  <c r="T58" i="16"/>
  <c r="U58" i="16"/>
  <c r="V58" i="16"/>
  <c r="O59" i="16"/>
  <c r="P59" i="16"/>
  <c r="T59" i="16"/>
  <c r="U59" i="16"/>
  <c r="V59" i="16"/>
  <c r="O60" i="16"/>
  <c r="P60" i="16"/>
  <c r="T60" i="16"/>
  <c r="U60" i="16"/>
  <c r="V60" i="16"/>
  <c r="O61" i="16"/>
  <c r="P61" i="16"/>
  <c r="T61" i="16"/>
  <c r="U61" i="16"/>
  <c r="V61" i="16"/>
  <c r="O62" i="16"/>
  <c r="P62" i="16"/>
  <c r="T62" i="16"/>
  <c r="U62" i="16"/>
  <c r="V62" i="16"/>
  <c r="O63" i="16"/>
  <c r="P63" i="16"/>
  <c r="T63" i="16"/>
  <c r="U63" i="16"/>
  <c r="V63" i="16"/>
  <c r="O64" i="16"/>
  <c r="P64" i="16"/>
  <c r="T64" i="16"/>
  <c r="U64" i="16"/>
  <c r="V64" i="16"/>
  <c r="O65" i="16"/>
  <c r="P65" i="16"/>
  <c r="T65" i="16"/>
  <c r="U65" i="16"/>
  <c r="V65" i="16"/>
  <c r="O66" i="16"/>
  <c r="P66" i="16"/>
  <c r="T66" i="16"/>
  <c r="U66" i="16"/>
  <c r="V66" i="16"/>
  <c r="O67" i="16"/>
  <c r="P67" i="16"/>
  <c r="T67" i="16"/>
  <c r="U67" i="16"/>
  <c r="V67" i="16"/>
  <c r="O68" i="16"/>
  <c r="P68" i="16"/>
  <c r="T68" i="16"/>
  <c r="U68" i="16"/>
  <c r="V68" i="16"/>
  <c r="O69" i="16"/>
  <c r="P69" i="16"/>
  <c r="T69" i="16"/>
  <c r="U69" i="16"/>
  <c r="V69" i="16"/>
  <c r="O70" i="16"/>
  <c r="P70" i="16"/>
  <c r="T70" i="16"/>
  <c r="U70" i="16"/>
  <c r="V70" i="16"/>
  <c r="O71" i="16"/>
  <c r="P71" i="16"/>
  <c r="T71" i="16"/>
  <c r="U71" i="16"/>
  <c r="V71" i="16"/>
  <c r="O72" i="16"/>
  <c r="P72" i="16"/>
  <c r="T72" i="16"/>
  <c r="U72" i="16"/>
  <c r="V72" i="16"/>
  <c r="O73" i="16"/>
  <c r="P73" i="16"/>
  <c r="T73" i="16"/>
  <c r="U73" i="16"/>
  <c r="V73" i="16"/>
  <c r="O74" i="16"/>
  <c r="P74" i="16"/>
  <c r="T74" i="16"/>
  <c r="U74" i="16"/>
  <c r="V74" i="16"/>
  <c r="O75" i="16"/>
  <c r="P75" i="16"/>
  <c r="T75" i="16"/>
  <c r="U75" i="16"/>
  <c r="V75" i="16"/>
  <c r="O76" i="16"/>
  <c r="P76" i="16"/>
  <c r="T76" i="16"/>
  <c r="U76" i="16"/>
  <c r="V76" i="16"/>
  <c r="O77" i="16"/>
  <c r="P77" i="16"/>
  <c r="T77" i="16"/>
  <c r="U77" i="16"/>
  <c r="V77" i="16"/>
  <c r="O78" i="16"/>
  <c r="P78" i="16"/>
  <c r="T78" i="16"/>
  <c r="U78" i="16"/>
  <c r="V78" i="16"/>
  <c r="O79" i="16"/>
  <c r="P79" i="16"/>
  <c r="T79" i="16"/>
  <c r="U79" i="16"/>
  <c r="V79" i="16"/>
  <c r="O80" i="16"/>
  <c r="P80" i="16"/>
  <c r="T80" i="16"/>
  <c r="U80" i="16"/>
  <c r="V80" i="16"/>
  <c r="O81" i="16"/>
  <c r="P81" i="16"/>
  <c r="T81" i="16"/>
  <c r="U81" i="16"/>
  <c r="V81" i="16"/>
  <c r="O82" i="16"/>
  <c r="P82" i="16"/>
  <c r="T82" i="16"/>
  <c r="U82" i="16"/>
  <c r="V82" i="16"/>
  <c r="O83" i="16"/>
  <c r="P83" i="16"/>
  <c r="T83" i="16"/>
  <c r="U83" i="16"/>
  <c r="V83" i="16"/>
  <c r="O84" i="16"/>
  <c r="P84" i="16"/>
  <c r="T84" i="16"/>
  <c r="U84" i="16"/>
  <c r="V84" i="16"/>
  <c r="O85" i="16"/>
  <c r="P85" i="16"/>
  <c r="T85" i="16"/>
  <c r="U85" i="16"/>
  <c r="V85" i="16"/>
  <c r="O86" i="16"/>
  <c r="P86" i="16"/>
  <c r="T86" i="16"/>
  <c r="U86" i="16"/>
  <c r="V86" i="16"/>
  <c r="O87" i="16"/>
  <c r="P87" i="16"/>
  <c r="T87" i="16"/>
  <c r="U87" i="16"/>
  <c r="V87" i="16"/>
  <c r="O88" i="16"/>
  <c r="P88" i="16"/>
  <c r="T88" i="16"/>
  <c r="U88" i="16"/>
  <c r="V88" i="16"/>
  <c r="O89" i="16"/>
  <c r="P89" i="16"/>
  <c r="T89" i="16"/>
  <c r="U89" i="16"/>
  <c r="V89" i="16"/>
  <c r="O90" i="16"/>
  <c r="P90" i="16"/>
  <c r="T90" i="16"/>
  <c r="U90" i="16"/>
  <c r="V90" i="16"/>
  <c r="O91" i="16"/>
  <c r="P91" i="16"/>
  <c r="T91" i="16"/>
  <c r="U91" i="16"/>
  <c r="V91" i="16"/>
  <c r="O92" i="16"/>
  <c r="P92" i="16"/>
  <c r="T92" i="16"/>
  <c r="U92" i="16"/>
  <c r="V92" i="16"/>
  <c r="O93" i="16"/>
  <c r="P93" i="16"/>
  <c r="T93" i="16"/>
  <c r="U93" i="16"/>
  <c r="V93" i="16"/>
  <c r="O94" i="16"/>
  <c r="P94" i="16"/>
  <c r="T94" i="16"/>
  <c r="U94" i="16"/>
  <c r="V94" i="16"/>
  <c r="O95" i="16"/>
  <c r="P95" i="16"/>
  <c r="T95" i="16"/>
  <c r="U95" i="16"/>
  <c r="V95" i="16"/>
  <c r="O96" i="16"/>
  <c r="P96" i="16"/>
  <c r="T96" i="16"/>
  <c r="U96" i="16"/>
  <c r="V96" i="16"/>
  <c r="O97" i="16"/>
  <c r="P97" i="16"/>
  <c r="T97" i="16"/>
  <c r="U97" i="16"/>
  <c r="V97" i="16"/>
  <c r="O98" i="16"/>
  <c r="P98" i="16"/>
  <c r="T98" i="16"/>
  <c r="U98" i="16"/>
  <c r="V98" i="16"/>
  <c r="O99" i="16"/>
  <c r="P99" i="16"/>
  <c r="T99" i="16"/>
  <c r="U99" i="16"/>
  <c r="V99" i="16"/>
  <c r="O100" i="16"/>
  <c r="P100" i="16"/>
  <c r="T100" i="16"/>
  <c r="U100" i="16"/>
  <c r="V100" i="16"/>
  <c r="O101" i="16"/>
  <c r="P101" i="16"/>
  <c r="T101" i="16"/>
  <c r="U101" i="16"/>
  <c r="V101" i="16"/>
  <c r="O102" i="16"/>
  <c r="P102" i="16"/>
  <c r="T102" i="16"/>
  <c r="U102" i="16"/>
  <c r="V102" i="16"/>
  <c r="O103" i="16"/>
  <c r="P103" i="16"/>
  <c r="T103" i="16"/>
  <c r="U103" i="16"/>
  <c r="V103" i="16"/>
  <c r="O104" i="16"/>
  <c r="P104" i="16"/>
  <c r="T104" i="16"/>
  <c r="U104" i="16"/>
  <c r="V104" i="16"/>
  <c r="O105" i="16"/>
  <c r="P105" i="16"/>
  <c r="T105" i="16"/>
  <c r="U105" i="16"/>
  <c r="V105" i="16"/>
  <c r="O106" i="16"/>
  <c r="P106" i="16"/>
  <c r="T106" i="16"/>
  <c r="U106" i="16"/>
  <c r="V106" i="16"/>
  <c r="O107" i="16"/>
  <c r="P107" i="16"/>
  <c r="T107" i="16"/>
  <c r="U107" i="16"/>
  <c r="V107" i="16"/>
  <c r="O108" i="16"/>
  <c r="P108" i="16"/>
  <c r="T108" i="16"/>
  <c r="U108" i="16"/>
  <c r="V108" i="16"/>
  <c r="O109" i="16"/>
  <c r="P109" i="16"/>
  <c r="T109" i="16"/>
  <c r="U109" i="16"/>
  <c r="V109" i="16"/>
  <c r="O110" i="16"/>
  <c r="P110" i="16"/>
  <c r="T110" i="16"/>
  <c r="U110" i="16"/>
  <c r="V110" i="16"/>
  <c r="O111" i="16"/>
  <c r="P111" i="16"/>
  <c r="T111" i="16"/>
  <c r="U111" i="16"/>
  <c r="V111" i="16"/>
  <c r="O112" i="16"/>
  <c r="P112" i="16"/>
  <c r="T112" i="16"/>
  <c r="U112" i="16"/>
  <c r="V112" i="16"/>
  <c r="O113" i="16"/>
  <c r="P113" i="16"/>
  <c r="T113" i="16"/>
  <c r="U113" i="16"/>
  <c r="V113" i="16"/>
  <c r="O114" i="16"/>
  <c r="P114" i="16"/>
  <c r="T114" i="16"/>
  <c r="U114" i="16"/>
  <c r="V114" i="16"/>
  <c r="O115" i="16"/>
  <c r="P115" i="16"/>
  <c r="T115" i="16"/>
  <c r="U115" i="16"/>
  <c r="V115" i="16"/>
  <c r="O116" i="16"/>
  <c r="P116" i="16"/>
  <c r="T116" i="16"/>
  <c r="U116" i="16"/>
  <c r="V116" i="16"/>
  <c r="O117" i="16"/>
  <c r="P117" i="16"/>
  <c r="T117" i="16"/>
  <c r="U117" i="16"/>
  <c r="V117" i="16"/>
  <c r="O118" i="16"/>
  <c r="P118" i="16"/>
  <c r="T118" i="16"/>
  <c r="U118" i="16"/>
  <c r="V118" i="16"/>
  <c r="O119" i="16"/>
  <c r="P119" i="16"/>
  <c r="T119" i="16"/>
  <c r="U119" i="16"/>
  <c r="V119" i="16"/>
  <c r="O120" i="16"/>
  <c r="P120" i="16"/>
  <c r="T120" i="16"/>
  <c r="U120" i="16"/>
  <c r="V120" i="16"/>
  <c r="O121" i="16"/>
  <c r="P121" i="16"/>
  <c r="T121" i="16"/>
  <c r="U121" i="16"/>
  <c r="V121" i="16"/>
  <c r="O122" i="16"/>
  <c r="P122" i="16"/>
  <c r="T122" i="16"/>
  <c r="U122" i="16"/>
  <c r="V122" i="16"/>
  <c r="O123" i="16"/>
  <c r="P123" i="16"/>
  <c r="T123" i="16"/>
  <c r="U123" i="16"/>
  <c r="V123" i="16"/>
  <c r="O124" i="16"/>
  <c r="P124" i="16"/>
  <c r="T124" i="16"/>
  <c r="U124" i="16"/>
  <c r="V124" i="16"/>
  <c r="O125" i="16"/>
  <c r="P125" i="16"/>
  <c r="T125" i="16"/>
  <c r="U125" i="16"/>
  <c r="V125" i="16"/>
  <c r="O126" i="16"/>
  <c r="P126" i="16"/>
  <c r="T126" i="16"/>
  <c r="U126" i="16"/>
  <c r="V126" i="16"/>
  <c r="E128" i="16"/>
  <c r="H128" i="16"/>
  <c r="K128" i="16"/>
  <c r="M128" i="16"/>
  <c r="N128" i="16"/>
  <c r="Q128" i="16"/>
  <c r="R128" i="16"/>
  <c r="S128" i="16"/>
  <c r="N129" i="16"/>
  <c r="C3" i="3"/>
  <c r="C8" i="3"/>
  <c r="E8" i="3"/>
  <c r="F8" i="3"/>
  <c r="H8" i="3"/>
  <c r="I8" i="3"/>
  <c r="K8" i="3"/>
  <c r="L8" i="3"/>
  <c r="N8" i="3"/>
  <c r="S8" i="3"/>
  <c r="O9" i="3"/>
  <c r="O10" i="3"/>
  <c r="P10" i="3"/>
  <c r="T10" i="3"/>
  <c r="U10" i="3"/>
  <c r="V10" i="3"/>
  <c r="O11" i="3"/>
  <c r="P11" i="3"/>
  <c r="T11" i="3"/>
  <c r="U11" i="3"/>
  <c r="V11" i="3"/>
  <c r="O12" i="3"/>
  <c r="P12" i="3"/>
  <c r="T12" i="3"/>
  <c r="U12" i="3"/>
  <c r="V12" i="3"/>
  <c r="O13" i="3"/>
  <c r="P13" i="3"/>
  <c r="T13" i="3"/>
  <c r="U13" i="3"/>
  <c r="V13" i="3"/>
  <c r="O14" i="3"/>
  <c r="P14" i="3"/>
  <c r="T14" i="3"/>
  <c r="U14" i="3"/>
  <c r="V14" i="3"/>
  <c r="O15" i="3"/>
  <c r="P15" i="3"/>
  <c r="T15" i="3"/>
  <c r="U15" i="3"/>
  <c r="V15" i="3"/>
  <c r="O16" i="3"/>
  <c r="P16" i="3"/>
  <c r="T16" i="3"/>
  <c r="U16" i="3"/>
  <c r="V16" i="3"/>
  <c r="O17" i="3"/>
  <c r="P17" i="3"/>
  <c r="T17" i="3"/>
  <c r="U17" i="3"/>
  <c r="V17" i="3"/>
  <c r="O18" i="3"/>
  <c r="P18" i="3"/>
  <c r="T18" i="3"/>
  <c r="U18" i="3"/>
  <c r="V18" i="3"/>
  <c r="O19" i="3"/>
  <c r="P19" i="3"/>
  <c r="T19" i="3"/>
  <c r="U19" i="3"/>
  <c r="V19" i="3"/>
  <c r="O20" i="3"/>
  <c r="P20" i="3"/>
  <c r="T20" i="3"/>
  <c r="U20" i="3"/>
  <c r="V20" i="3"/>
  <c r="O21" i="3"/>
  <c r="P21" i="3"/>
  <c r="T21" i="3"/>
  <c r="U21" i="3"/>
  <c r="V21" i="3"/>
  <c r="O22" i="3"/>
  <c r="P22" i="3"/>
  <c r="T22" i="3"/>
  <c r="U22" i="3"/>
  <c r="V22" i="3"/>
  <c r="O23" i="3"/>
  <c r="P23" i="3"/>
  <c r="T23" i="3"/>
  <c r="U23" i="3"/>
  <c r="V23" i="3"/>
  <c r="O24" i="3"/>
  <c r="P24" i="3"/>
  <c r="T24" i="3"/>
  <c r="U24" i="3"/>
  <c r="V24" i="3"/>
  <c r="O25" i="3"/>
  <c r="P25" i="3"/>
  <c r="T25" i="3"/>
  <c r="U25" i="3"/>
  <c r="V25" i="3"/>
  <c r="O26" i="3"/>
  <c r="P26" i="3"/>
  <c r="T26" i="3"/>
  <c r="U26" i="3"/>
  <c r="V26" i="3"/>
  <c r="O27" i="3"/>
  <c r="P27" i="3"/>
  <c r="T27" i="3"/>
  <c r="U27" i="3"/>
  <c r="V27" i="3"/>
  <c r="O28" i="3"/>
  <c r="P28" i="3"/>
  <c r="T28" i="3"/>
  <c r="U28" i="3"/>
  <c r="V28" i="3"/>
  <c r="O29" i="3"/>
  <c r="P29" i="3"/>
  <c r="T29" i="3"/>
  <c r="U29" i="3"/>
  <c r="V29" i="3"/>
  <c r="O30" i="3"/>
  <c r="P30" i="3"/>
  <c r="T30" i="3"/>
  <c r="U30" i="3"/>
  <c r="V30" i="3"/>
  <c r="O31" i="3"/>
  <c r="P31" i="3"/>
  <c r="T31" i="3"/>
  <c r="U31" i="3"/>
  <c r="V31" i="3"/>
  <c r="O32" i="3"/>
  <c r="P32" i="3"/>
  <c r="T32" i="3"/>
  <c r="U32" i="3"/>
  <c r="V32" i="3"/>
  <c r="O33" i="3"/>
  <c r="P33" i="3"/>
  <c r="T33" i="3"/>
  <c r="U33" i="3"/>
  <c r="V33" i="3"/>
  <c r="O34" i="3"/>
  <c r="P34" i="3"/>
  <c r="T34" i="3"/>
  <c r="U34" i="3"/>
  <c r="V34" i="3"/>
  <c r="O35" i="3"/>
  <c r="P35" i="3"/>
  <c r="T35" i="3"/>
  <c r="U35" i="3"/>
  <c r="V35" i="3"/>
  <c r="O36" i="3"/>
  <c r="P36" i="3"/>
  <c r="T36" i="3"/>
  <c r="U36" i="3"/>
  <c r="V36" i="3"/>
  <c r="O37" i="3"/>
  <c r="P37" i="3"/>
  <c r="T37" i="3"/>
  <c r="U37" i="3"/>
  <c r="V37" i="3"/>
  <c r="O38" i="3"/>
  <c r="P38" i="3"/>
  <c r="T38" i="3"/>
  <c r="U38" i="3"/>
  <c r="V38" i="3"/>
  <c r="O39" i="3"/>
  <c r="P39" i="3"/>
  <c r="O40" i="3"/>
  <c r="P40" i="3"/>
  <c r="T40" i="3"/>
  <c r="U40" i="3"/>
  <c r="V40" i="3"/>
  <c r="O41" i="3"/>
  <c r="P41" i="3"/>
  <c r="T41" i="3"/>
  <c r="U41" i="3"/>
  <c r="V41" i="3"/>
  <c r="O42" i="3"/>
  <c r="P42" i="3"/>
  <c r="T42" i="3"/>
  <c r="U42" i="3"/>
  <c r="V42" i="3"/>
  <c r="O43" i="3"/>
  <c r="P43" i="3"/>
  <c r="T43" i="3"/>
  <c r="U43" i="3"/>
  <c r="V43" i="3"/>
  <c r="O44" i="3"/>
  <c r="P44" i="3"/>
  <c r="T44" i="3"/>
  <c r="U44" i="3"/>
  <c r="V44" i="3"/>
  <c r="O45" i="3"/>
  <c r="P45" i="3"/>
  <c r="T45" i="3"/>
  <c r="U45" i="3"/>
  <c r="V45" i="3"/>
  <c r="O46" i="3"/>
  <c r="P46" i="3"/>
  <c r="T46" i="3"/>
  <c r="U46" i="3"/>
  <c r="V46" i="3"/>
  <c r="O47" i="3"/>
  <c r="P47" i="3"/>
  <c r="T47" i="3"/>
  <c r="U47" i="3"/>
  <c r="V47" i="3"/>
  <c r="O48" i="3"/>
  <c r="P48" i="3"/>
  <c r="T48" i="3"/>
  <c r="U48" i="3"/>
  <c r="V48" i="3"/>
  <c r="O49" i="3"/>
  <c r="P49" i="3"/>
  <c r="T49" i="3"/>
  <c r="U49" i="3"/>
  <c r="V49" i="3"/>
  <c r="O50" i="3"/>
  <c r="P50" i="3"/>
  <c r="T50" i="3"/>
  <c r="U50" i="3"/>
  <c r="V50" i="3"/>
  <c r="O51" i="3"/>
  <c r="P51" i="3"/>
  <c r="T51" i="3"/>
  <c r="U51" i="3"/>
  <c r="V51" i="3"/>
  <c r="O52" i="3"/>
  <c r="P52" i="3"/>
  <c r="T52" i="3"/>
  <c r="U52" i="3"/>
  <c r="V52" i="3"/>
  <c r="O53" i="3"/>
  <c r="P53" i="3"/>
  <c r="T53" i="3"/>
  <c r="U53" i="3"/>
  <c r="V53" i="3"/>
  <c r="O54" i="3"/>
  <c r="P54" i="3"/>
  <c r="T54" i="3"/>
  <c r="U54" i="3"/>
  <c r="V54" i="3"/>
  <c r="O55" i="3"/>
  <c r="P55" i="3"/>
  <c r="T55" i="3"/>
  <c r="U55" i="3"/>
  <c r="V55" i="3"/>
  <c r="O56" i="3"/>
  <c r="P56" i="3"/>
  <c r="T56" i="3"/>
  <c r="U56" i="3"/>
  <c r="V56" i="3"/>
  <c r="O57" i="3"/>
  <c r="P57" i="3"/>
  <c r="T57" i="3"/>
  <c r="U57" i="3"/>
  <c r="V57" i="3"/>
  <c r="O58" i="3"/>
  <c r="P58" i="3"/>
  <c r="T58" i="3"/>
  <c r="U58" i="3"/>
  <c r="V58" i="3"/>
  <c r="O59" i="3"/>
  <c r="P59" i="3"/>
  <c r="T59" i="3"/>
  <c r="U59" i="3"/>
  <c r="V59" i="3"/>
  <c r="O60" i="3"/>
  <c r="P60" i="3"/>
  <c r="T60" i="3"/>
  <c r="U60" i="3"/>
  <c r="V60" i="3"/>
  <c r="O61" i="3"/>
  <c r="P61" i="3"/>
  <c r="T61" i="3"/>
  <c r="U61" i="3"/>
  <c r="V61" i="3"/>
  <c r="O62" i="3"/>
  <c r="P62" i="3"/>
  <c r="T62" i="3"/>
  <c r="U62" i="3"/>
  <c r="V62" i="3"/>
  <c r="O63" i="3"/>
  <c r="P63" i="3"/>
  <c r="T63" i="3"/>
  <c r="U63" i="3"/>
  <c r="V63" i="3"/>
  <c r="O64" i="3"/>
  <c r="P64" i="3"/>
  <c r="T64" i="3"/>
  <c r="U64" i="3"/>
  <c r="V64" i="3"/>
  <c r="O65" i="3"/>
  <c r="P65" i="3"/>
  <c r="T65" i="3"/>
  <c r="U65" i="3"/>
  <c r="V65" i="3"/>
  <c r="O66" i="3"/>
  <c r="P66" i="3"/>
  <c r="T66" i="3"/>
  <c r="U66" i="3"/>
  <c r="V66" i="3"/>
  <c r="O67" i="3"/>
  <c r="P67" i="3"/>
  <c r="T67" i="3"/>
  <c r="U67" i="3"/>
  <c r="V67" i="3"/>
  <c r="O68" i="3"/>
  <c r="P68" i="3"/>
  <c r="T68" i="3"/>
  <c r="U68" i="3"/>
  <c r="V68" i="3"/>
  <c r="O69" i="3"/>
  <c r="P69" i="3"/>
  <c r="T69" i="3"/>
  <c r="U69" i="3"/>
  <c r="V69" i="3"/>
  <c r="O70" i="3"/>
  <c r="P70" i="3"/>
  <c r="T70" i="3"/>
  <c r="U70" i="3"/>
  <c r="V70" i="3"/>
  <c r="O71" i="3"/>
  <c r="P71" i="3"/>
  <c r="T71" i="3"/>
  <c r="U71" i="3"/>
  <c r="V71" i="3"/>
  <c r="O72" i="3"/>
  <c r="P72" i="3"/>
  <c r="T72" i="3"/>
  <c r="U72" i="3"/>
  <c r="V72" i="3"/>
  <c r="O73" i="3"/>
  <c r="P73" i="3"/>
  <c r="T73" i="3"/>
  <c r="U73" i="3"/>
  <c r="V73" i="3"/>
  <c r="O74" i="3"/>
  <c r="P74" i="3"/>
  <c r="T74" i="3"/>
  <c r="U74" i="3"/>
  <c r="V74" i="3"/>
  <c r="O75" i="3"/>
  <c r="P75" i="3"/>
  <c r="T75" i="3"/>
  <c r="U75" i="3"/>
  <c r="V75" i="3"/>
  <c r="O76" i="3"/>
  <c r="P76" i="3"/>
  <c r="T76" i="3"/>
  <c r="U76" i="3"/>
  <c r="V76" i="3"/>
  <c r="O77" i="3"/>
  <c r="P77" i="3"/>
  <c r="T77" i="3"/>
  <c r="U77" i="3"/>
  <c r="V77" i="3"/>
  <c r="O78" i="3"/>
  <c r="P78" i="3"/>
  <c r="T78" i="3"/>
  <c r="U78" i="3"/>
  <c r="V78" i="3"/>
  <c r="O79" i="3"/>
  <c r="P79" i="3"/>
  <c r="T79" i="3"/>
  <c r="U79" i="3"/>
  <c r="V79" i="3"/>
  <c r="O80" i="3"/>
  <c r="P80" i="3"/>
  <c r="T80" i="3"/>
  <c r="U80" i="3"/>
  <c r="V80" i="3"/>
  <c r="O81" i="3"/>
  <c r="P81" i="3"/>
  <c r="T81" i="3"/>
  <c r="U81" i="3"/>
  <c r="V81" i="3"/>
  <c r="O82" i="3"/>
  <c r="P82" i="3"/>
  <c r="T82" i="3"/>
  <c r="U82" i="3"/>
  <c r="V82" i="3"/>
  <c r="O83" i="3"/>
  <c r="P83" i="3"/>
  <c r="T83" i="3"/>
  <c r="U83" i="3"/>
  <c r="V83" i="3"/>
  <c r="O84" i="3"/>
  <c r="P84" i="3"/>
  <c r="T84" i="3"/>
  <c r="U84" i="3"/>
  <c r="V84" i="3"/>
  <c r="O85" i="3"/>
  <c r="P85" i="3"/>
  <c r="T85" i="3"/>
  <c r="U85" i="3"/>
  <c r="V85" i="3"/>
  <c r="O86" i="3"/>
  <c r="P86" i="3"/>
  <c r="T86" i="3"/>
  <c r="U86" i="3"/>
  <c r="V86" i="3"/>
  <c r="O87" i="3"/>
  <c r="P87" i="3"/>
  <c r="T87" i="3"/>
  <c r="U87" i="3"/>
  <c r="V87" i="3"/>
  <c r="O88" i="3"/>
  <c r="P88" i="3"/>
  <c r="T88" i="3"/>
  <c r="U88" i="3"/>
  <c r="V88" i="3"/>
  <c r="O89" i="3"/>
  <c r="P89" i="3"/>
  <c r="T89" i="3"/>
  <c r="U89" i="3"/>
  <c r="V89" i="3"/>
  <c r="O90" i="3"/>
  <c r="P90" i="3"/>
  <c r="T90" i="3"/>
  <c r="U90" i="3"/>
  <c r="V90" i="3"/>
  <c r="O91" i="3"/>
  <c r="P91" i="3"/>
  <c r="T91" i="3"/>
  <c r="U91" i="3"/>
  <c r="V91" i="3"/>
  <c r="O92" i="3"/>
  <c r="P92" i="3"/>
  <c r="T92" i="3"/>
  <c r="U92" i="3"/>
  <c r="V92" i="3"/>
  <c r="O93" i="3"/>
  <c r="P93" i="3"/>
  <c r="T93" i="3"/>
  <c r="U93" i="3"/>
  <c r="V93" i="3"/>
  <c r="O94" i="3"/>
  <c r="P94" i="3"/>
  <c r="T94" i="3"/>
  <c r="U94" i="3"/>
  <c r="V94" i="3"/>
  <c r="O95" i="3"/>
  <c r="P95" i="3"/>
  <c r="T95" i="3"/>
  <c r="U95" i="3"/>
  <c r="V95" i="3"/>
  <c r="O96" i="3"/>
  <c r="P96" i="3"/>
  <c r="T96" i="3"/>
  <c r="U96" i="3"/>
  <c r="V96" i="3"/>
  <c r="O97" i="3"/>
  <c r="P97" i="3"/>
  <c r="T97" i="3"/>
  <c r="U97" i="3"/>
  <c r="V97" i="3"/>
  <c r="O98" i="3"/>
  <c r="P98" i="3"/>
  <c r="T98" i="3"/>
  <c r="U98" i="3"/>
  <c r="V98" i="3"/>
  <c r="O99" i="3"/>
  <c r="P99" i="3"/>
  <c r="T99" i="3"/>
  <c r="U99" i="3"/>
  <c r="V99" i="3"/>
  <c r="O100" i="3"/>
  <c r="P100" i="3"/>
  <c r="T100" i="3"/>
  <c r="U100" i="3"/>
  <c r="V100" i="3"/>
  <c r="O101" i="3"/>
  <c r="P101" i="3"/>
  <c r="T101" i="3"/>
  <c r="U101" i="3"/>
  <c r="V101" i="3"/>
  <c r="O102" i="3"/>
  <c r="P102" i="3"/>
  <c r="T102" i="3"/>
  <c r="U102" i="3"/>
  <c r="V102" i="3"/>
  <c r="O103" i="3"/>
  <c r="P103" i="3"/>
  <c r="T103" i="3"/>
  <c r="U103" i="3"/>
  <c r="V103" i="3"/>
  <c r="O104" i="3"/>
  <c r="P104" i="3"/>
  <c r="T104" i="3"/>
  <c r="U104" i="3"/>
  <c r="V104" i="3"/>
  <c r="O105" i="3"/>
  <c r="P105" i="3"/>
  <c r="T105" i="3"/>
  <c r="U105" i="3"/>
  <c r="V105" i="3"/>
  <c r="O106" i="3"/>
  <c r="P106" i="3"/>
  <c r="T106" i="3"/>
  <c r="U106" i="3"/>
  <c r="V106" i="3"/>
  <c r="O107" i="3"/>
  <c r="P107" i="3"/>
  <c r="T107" i="3"/>
  <c r="U107" i="3"/>
  <c r="V107" i="3"/>
  <c r="O108" i="3"/>
  <c r="P108" i="3"/>
  <c r="T108" i="3"/>
  <c r="U108" i="3"/>
  <c r="V108" i="3"/>
  <c r="O109" i="3"/>
  <c r="P109" i="3"/>
  <c r="T109" i="3"/>
  <c r="U109" i="3"/>
  <c r="V109" i="3"/>
  <c r="O110" i="3"/>
  <c r="P110" i="3"/>
  <c r="T110" i="3"/>
  <c r="U110" i="3"/>
  <c r="V110" i="3"/>
  <c r="O111" i="3"/>
  <c r="P111" i="3"/>
  <c r="T111" i="3"/>
  <c r="U111" i="3"/>
  <c r="V111" i="3"/>
  <c r="O112" i="3"/>
  <c r="P112" i="3"/>
  <c r="T112" i="3"/>
  <c r="U112" i="3"/>
  <c r="V112" i="3"/>
  <c r="O113" i="3"/>
  <c r="P113" i="3"/>
  <c r="T113" i="3"/>
  <c r="U113" i="3"/>
  <c r="V113" i="3"/>
  <c r="O114" i="3"/>
  <c r="P114" i="3"/>
  <c r="T114" i="3"/>
  <c r="U114" i="3"/>
  <c r="V114" i="3"/>
  <c r="O115" i="3"/>
  <c r="P115" i="3"/>
  <c r="T115" i="3"/>
  <c r="U115" i="3"/>
  <c r="V115" i="3"/>
  <c r="O116" i="3"/>
  <c r="P116" i="3"/>
  <c r="T116" i="3"/>
  <c r="U116" i="3"/>
  <c r="V116" i="3"/>
  <c r="O117" i="3"/>
  <c r="P117" i="3"/>
  <c r="T117" i="3"/>
  <c r="U117" i="3"/>
  <c r="V117" i="3"/>
  <c r="O118" i="3"/>
  <c r="P118" i="3"/>
  <c r="T118" i="3"/>
  <c r="U118" i="3"/>
  <c r="V118" i="3"/>
  <c r="O119" i="3"/>
  <c r="P119" i="3"/>
  <c r="T119" i="3"/>
  <c r="U119" i="3"/>
  <c r="V119" i="3"/>
  <c r="O120" i="3"/>
  <c r="P120" i="3"/>
  <c r="T120" i="3"/>
  <c r="U120" i="3"/>
  <c r="V120" i="3"/>
  <c r="O121" i="3"/>
  <c r="P121" i="3"/>
  <c r="T121" i="3"/>
  <c r="U121" i="3"/>
  <c r="V121" i="3"/>
  <c r="O122" i="3"/>
  <c r="P122" i="3"/>
  <c r="T122" i="3"/>
  <c r="U122" i="3"/>
  <c r="V122" i="3"/>
  <c r="O123" i="3"/>
  <c r="P123" i="3"/>
  <c r="T123" i="3"/>
  <c r="U123" i="3"/>
  <c r="V123" i="3"/>
  <c r="O124" i="3"/>
  <c r="P124" i="3"/>
  <c r="T124" i="3"/>
  <c r="U124" i="3"/>
  <c r="V124" i="3"/>
  <c r="O125" i="3"/>
  <c r="P125" i="3"/>
  <c r="T125" i="3"/>
  <c r="U125" i="3"/>
  <c r="V125" i="3"/>
  <c r="O126" i="3"/>
  <c r="P126" i="3"/>
  <c r="T126" i="3"/>
  <c r="U126" i="3"/>
  <c r="V126" i="3"/>
  <c r="O127" i="3"/>
  <c r="P127" i="3"/>
  <c r="T127" i="3"/>
  <c r="U127" i="3"/>
  <c r="V127" i="3"/>
  <c r="O128" i="3"/>
  <c r="P128" i="3"/>
  <c r="T128" i="3"/>
  <c r="U128" i="3"/>
  <c r="V128" i="3"/>
  <c r="O129" i="3"/>
  <c r="P129" i="3"/>
  <c r="T129" i="3"/>
  <c r="U129" i="3"/>
  <c r="V129" i="3"/>
  <c r="O130" i="3"/>
  <c r="P130" i="3"/>
  <c r="T130" i="3"/>
  <c r="U130" i="3"/>
  <c r="V130" i="3"/>
  <c r="E132" i="3"/>
  <c r="H132" i="3"/>
  <c r="K132" i="3"/>
  <c r="M132" i="3"/>
  <c r="N132" i="3"/>
  <c r="Q132" i="3"/>
  <c r="R132" i="3"/>
  <c r="S132" i="3"/>
  <c r="N133" i="3"/>
  <c r="C3" i="4"/>
  <c r="C8" i="4"/>
  <c r="E8" i="4"/>
  <c r="F8" i="4"/>
  <c r="H8" i="4"/>
  <c r="I8" i="4"/>
  <c r="K8" i="4"/>
  <c r="L8" i="4"/>
  <c r="N8" i="4"/>
  <c r="S8" i="4"/>
  <c r="O9" i="4"/>
  <c r="O10" i="4"/>
  <c r="P10" i="4"/>
  <c r="T10" i="4"/>
  <c r="U10" i="4"/>
  <c r="V10" i="4"/>
  <c r="O11" i="4"/>
  <c r="P11" i="4"/>
  <c r="T11" i="4"/>
  <c r="U11" i="4"/>
  <c r="V11" i="4"/>
  <c r="O12" i="4"/>
  <c r="P12" i="4"/>
  <c r="T12" i="4"/>
  <c r="U12" i="4"/>
  <c r="V12" i="4"/>
  <c r="O13" i="4"/>
  <c r="P13" i="4"/>
  <c r="T13" i="4"/>
  <c r="U13" i="4"/>
  <c r="V13" i="4"/>
  <c r="O14" i="4"/>
  <c r="P14" i="4"/>
  <c r="T14" i="4"/>
  <c r="U14" i="4"/>
  <c r="V14" i="4"/>
  <c r="O15" i="4"/>
  <c r="P15" i="4"/>
  <c r="T15" i="4"/>
  <c r="U15" i="4"/>
  <c r="V15" i="4"/>
  <c r="O16" i="4"/>
  <c r="P16" i="4"/>
  <c r="T16" i="4"/>
  <c r="U16" i="4"/>
  <c r="V16" i="4"/>
  <c r="O17" i="4"/>
  <c r="P17" i="4"/>
  <c r="T17" i="4"/>
  <c r="U17" i="4"/>
  <c r="V17" i="4"/>
  <c r="O18" i="4"/>
  <c r="P18" i="4"/>
  <c r="T18" i="4"/>
  <c r="U18" i="4"/>
  <c r="V18" i="4"/>
  <c r="O19" i="4"/>
  <c r="P19" i="4"/>
  <c r="T19" i="4"/>
  <c r="U19" i="4"/>
  <c r="V19" i="4"/>
  <c r="O20" i="4"/>
  <c r="P20" i="4"/>
  <c r="T20" i="4"/>
  <c r="U20" i="4"/>
  <c r="V20" i="4"/>
  <c r="O21" i="4"/>
  <c r="P21" i="4"/>
  <c r="T21" i="4"/>
  <c r="U21" i="4"/>
  <c r="V21" i="4"/>
  <c r="O22" i="4"/>
  <c r="P22" i="4"/>
  <c r="T22" i="4"/>
  <c r="U22" i="4"/>
  <c r="V22" i="4"/>
  <c r="O23" i="4"/>
  <c r="P23" i="4"/>
  <c r="T23" i="4"/>
  <c r="U23" i="4"/>
  <c r="V23" i="4"/>
  <c r="O24" i="4"/>
  <c r="P24" i="4"/>
  <c r="T24" i="4"/>
  <c r="U24" i="4"/>
  <c r="V24" i="4"/>
  <c r="O25" i="4"/>
  <c r="P25" i="4"/>
  <c r="T25" i="4"/>
  <c r="U25" i="4"/>
  <c r="V25" i="4"/>
  <c r="O26" i="4"/>
  <c r="P26" i="4"/>
  <c r="T26" i="4"/>
  <c r="U26" i="4"/>
  <c r="V26" i="4"/>
  <c r="O27" i="4"/>
  <c r="P27" i="4"/>
  <c r="T27" i="4"/>
  <c r="U27" i="4"/>
  <c r="V27" i="4"/>
  <c r="O28" i="4"/>
  <c r="P28" i="4"/>
  <c r="T28" i="4"/>
  <c r="U28" i="4"/>
  <c r="V28" i="4"/>
  <c r="O29" i="4"/>
  <c r="P29" i="4"/>
  <c r="T29" i="4"/>
  <c r="U29" i="4"/>
  <c r="V29" i="4"/>
  <c r="O30" i="4"/>
  <c r="P30" i="4"/>
  <c r="T30" i="4"/>
  <c r="U30" i="4"/>
  <c r="V30" i="4"/>
  <c r="O31" i="4"/>
  <c r="P31" i="4"/>
  <c r="T31" i="4"/>
  <c r="U31" i="4"/>
  <c r="V31" i="4"/>
  <c r="O32" i="4"/>
  <c r="P32" i="4"/>
  <c r="T32" i="4"/>
  <c r="U32" i="4"/>
  <c r="V32" i="4"/>
  <c r="O33" i="4"/>
  <c r="P33" i="4"/>
  <c r="T33" i="4"/>
  <c r="U33" i="4"/>
  <c r="V33" i="4"/>
  <c r="O34" i="4"/>
  <c r="P34" i="4"/>
  <c r="T34" i="4"/>
  <c r="U34" i="4"/>
  <c r="V34" i="4"/>
  <c r="O35" i="4"/>
  <c r="P35" i="4"/>
  <c r="T35" i="4"/>
  <c r="U35" i="4"/>
  <c r="V35" i="4"/>
  <c r="O36" i="4"/>
  <c r="P36" i="4"/>
  <c r="T36" i="4"/>
  <c r="U36" i="4"/>
  <c r="V36" i="4"/>
  <c r="O37" i="4"/>
  <c r="P37" i="4"/>
  <c r="T37" i="4"/>
  <c r="U37" i="4"/>
  <c r="V37" i="4"/>
  <c r="O38" i="4"/>
  <c r="P38" i="4"/>
  <c r="T38" i="4"/>
  <c r="U38" i="4"/>
  <c r="V38" i="4"/>
  <c r="O39" i="4"/>
  <c r="P39" i="4"/>
  <c r="T39" i="4"/>
  <c r="U39" i="4"/>
  <c r="V39" i="4"/>
  <c r="O40" i="4"/>
  <c r="P40" i="4"/>
  <c r="T40" i="4"/>
  <c r="U40" i="4"/>
  <c r="V40" i="4"/>
  <c r="O41" i="4"/>
  <c r="P41" i="4"/>
  <c r="T41" i="4"/>
  <c r="U41" i="4"/>
  <c r="V41" i="4"/>
  <c r="O42" i="4"/>
  <c r="P42" i="4"/>
  <c r="T42" i="4"/>
  <c r="U42" i="4"/>
  <c r="V42" i="4"/>
  <c r="O43" i="4"/>
  <c r="P43" i="4"/>
  <c r="T43" i="4"/>
  <c r="U43" i="4"/>
  <c r="V43" i="4"/>
  <c r="O44" i="4"/>
  <c r="P44" i="4"/>
  <c r="T44" i="4"/>
  <c r="U44" i="4"/>
  <c r="V44" i="4"/>
  <c r="O45" i="4"/>
  <c r="P45" i="4"/>
  <c r="T45" i="4"/>
  <c r="U45" i="4"/>
  <c r="V45" i="4"/>
  <c r="O46" i="4"/>
  <c r="P46" i="4"/>
  <c r="T46" i="4"/>
  <c r="U46" i="4"/>
  <c r="V46" i="4"/>
  <c r="O47" i="4"/>
  <c r="P47" i="4"/>
  <c r="T47" i="4"/>
  <c r="U47" i="4"/>
  <c r="V47" i="4"/>
  <c r="O48" i="4"/>
  <c r="P48" i="4"/>
  <c r="T48" i="4"/>
  <c r="U48" i="4"/>
  <c r="V48" i="4"/>
  <c r="O49" i="4"/>
  <c r="P49" i="4"/>
  <c r="T49" i="4"/>
  <c r="U49" i="4"/>
  <c r="V49" i="4"/>
  <c r="O50" i="4"/>
  <c r="P50" i="4"/>
  <c r="T50" i="4"/>
  <c r="U50" i="4"/>
  <c r="V50" i="4"/>
  <c r="O51" i="4"/>
  <c r="P51" i="4"/>
  <c r="T51" i="4"/>
  <c r="U51" i="4"/>
  <c r="V51" i="4"/>
  <c r="O52" i="4"/>
  <c r="P52" i="4"/>
  <c r="T52" i="4"/>
  <c r="U52" i="4"/>
  <c r="V52" i="4"/>
  <c r="O53" i="4"/>
  <c r="P53" i="4"/>
  <c r="T53" i="4"/>
  <c r="U53" i="4"/>
  <c r="V53" i="4"/>
  <c r="O54" i="4"/>
  <c r="P54" i="4"/>
  <c r="T54" i="4"/>
  <c r="U54" i="4"/>
  <c r="V54" i="4"/>
  <c r="O55" i="4"/>
  <c r="P55" i="4"/>
  <c r="T55" i="4"/>
  <c r="U55" i="4"/>
  <c r="V55" i="4"/>
  <c r="O56" i="4"/>
  <c r="P56" i="4"/>
  <c r="T56" i="4"/>
  <c r="U56" i="4"/>
  <c r="V56" i="4"/>
  <c r="O57" i="4"/>
  <c r="P57" i="4"/>
  <c r="T57" i="4"/>
  <c r="U57" i="4"/>
  <c r="V57" i="4"/>
  <c r="O58" i="4"/>
  <c r="P58" i="4"/>
  <c r="T58" i="4"/>
  <c r="U58" i="4"/>
  <c r="V58" i="4"/>
  <c r="O59" i="4"/>
  <c r="P59" i="4"/>
  <c r="T59" i="4"/>
  <c r="U59" i="4"/>
  <c r="V59" i="4"/>
  <c r="O60" i="4"/>
  <c r="P60" i="4"/>
  <c r="T60" i="4"/>
  <c r="U60" i="4"/>
  <c r="V60" i="4"/>
  <c r="O61" i="4"/>
  <c r="P61" i="4"/>
  <c r="T61" i="4"/>
  <c r="U61" i="4"/>
  <c r="V61" i="4"/>
  <c r="O62" i="4"/>
  <c r="P62" i="4"/>
  <c r="T62" i="4"/>
  <c r="U62" i="4"/>
  <c r="V62" i="4"/>
  <c r="O63" i="4"/>
  <c r="P63" i="4"/>
  <c r="T63" i="4"/>
  <c r="U63" i="4"/>
  <c r="V63" i="4"/>
  <c r="O64" i="4"/>
  <c r="P64" i="4"/>
  <c r="T64" i="4"/>
  <c r="U64" i="4"/>
  <c r="V64" i="4"/>
  <c r="O65" i="4"/>
  <c r="P65" i="4"/>
  <c r="T65" i="4"/>
  <c r="U65" i="4"/>
  <c r="V65" i="4"/>
  <c r="O66" i="4"/>
  <c r="P66" i="4"/>
  <c r="T66" i="4"/>
  <c r="U66" i="4"/>
  <c r="V66" i="4"/>
  <c r="O67" i="4"/>
  <c r="P67" i="4"/>
  <c r="T67" i="4"/>
  <c r="U67" i="4"/>
  <c r="V67" i="4"/>
  <c r="O68" i="4"/>
  <c r="P68" i="4"/>
  <c r="T68" i="4"/>
  <c r="U68" i="4"/>
  <c r="V68" i="4"/>
  <c r="O69" i="4"/>
  <c r="P69" i="4"/>
  <c r="T69" i="4"/>
  <c r="U69" i="4"/>
  <c r="V69" i="4"/>
  <c r="O70" i="4"/>
  <c r="P70" i="4"/>
  <c r="T70" i="4"/>
  <c r="U70" i="4"/>
  <c r="V70" i="4"/>
  <c r="O71" i="4"/>
  <c r="P71" i="4"/>
  <c r="T71" i="4"/>
  <c r="U71" i="4"/>
  <c r="V71" i="4"/>
  <c r="O72" i="4"/>
  <c r="P72" i="4"/>
  <c r="T72" i="4"/>
  <c r="U72" i="4"/>
  <c r="V72" i="4"/>
  <c r="O73" i="4"/>
  <c r="P73" i="4"/>
  <c r="T73" i="4"/>
  <c r="U73" i="4"/>
  <c r="V73" i="4"/>
  <c r="O74" i="4"/>
  <c r="P74" i="4"/>
  <c r="T74" i="4"/>
  <c r="U74" i="4"/>
  <c r="V74" i="4"/>
  <c r="O75" i="4"/>
  <c r="P75" i="4"/>
  <c r="T75" i="4"/>
  <c r="U75" i="4"/>
  <c r="V75" i="4"/>
  <c r="O76" i="4"/>
  <c r="P76" i="4"/>
  <c r="T76" i="4"/>
  <c r="U76" i="4"/>
  <c r="V76" i="4"/>
  <c r="O77" i="4"/>
  <c r="P77" i="4"/>
  <c r="T77" i="4"/>
  <c r="U77" i="4"/>
  <c r="V77" i="4"/>
  <c r="O78" i="4"/>
  <c r="P78" i="4"/>
  <c r="T78" i="4"/>
  <c r="U78" i="4"/>
  <c r="V78" i="4"/>
  <c r="O79" i="4"/>
  <c r="P79" i="4"/>
  <c r="T79" i="4"/>
  <c r="U79" i="4"/>
  <c r="V79" i="4"/>
  <c r="O80" i="4"/>
  <c r="P80" i="4"/>
  <c r="T80" i="4"/>
  <c r="U80" i="4"/>
  <c r="V80" i="4"/>
  <c r="O81" i="4"/>
  <c r="P81" i="4"/>
  <c r="T81" i="4"/>
  <c r="U81" i="4"/>
  <c r="V81" i="4"/>
  <c r="O82" i="4"/>
  <c r="P82" i="4"/>
  <c r="T82" i="4"/>
  <c r="U82" i="4"/>
  <c r="V82" i="4"/>
  <c r="O83" i="4"/>
  <c r="P83" i="4"/>
  <c r="T83" i="4"/>
  <c r="U83" i="4"/>
  <c r="V83" i="4"/>
  <c r="O84" i="4"/>
  <c r="P84" i="4"/>
  <c r="T84" i="4"/>
  <c r="U84" i="4"/>
  <c r="V84" i="4"/>
  <c r="O85" i="4"/>
  <c r="P85" i="4"/>
  <c r="T85" i="4"/>
  <c r="U85" i="4"/>
  <c r="V85" i="4"/>
  <c r="O86" i="4"/>
  <c r="P86" i="4"/>
  <c r="T86" i="4"/>
  <c r="U86" i="4"/>
  <c r="V86" i="4"/>
  <c r="O87" i="4"/>
  <c r="P87" i="4"/>
  <c r="T87" i="4"/>
  <c r="U87" i="4"/>
  <c r="V87" i="4"/>
  <c r="O88" i="4"/>
  <c r="P88" i="4"/>
  <c r="T88" i="4"/>
  <c r="U88" i="4"/>
  <c r="V88" i="4"/>
  <c r="O89" i="4"/>
  <c r="P89" i="4"/>
  <c r="T89" i="4"/>
  <c r="U89" i="4"/>
  <c r="V89" i="4"/>
  <c r="O90" i="4"/>
  <c r="P90" i="4"/>
  <c r="T90" i="4"/>
  <c r="U90" i="4"/>
  <c r="V90" i="4"/>
  <c r="O91" i="4"/>
  <c r="P91" i="4"/>
  <c r="T91" i="4"/>
  <c r="U91" i="4"/>
  <c r="V91" i="4"/>
  <c r="O92" i="4"/>
  <c r="P92" i="4"/>
  <c r="T92" i="4"/>
  <c r="U92" i="4"/>
  <c r="V92" i="4"/>
  <c r="O93" i="4"/>
  <c r="P93" i="4"/>
  <c r="T93" i="4"/>
  <c r="U93" i="4"/>
  <c r="V93" i="4"/>
  <c r="O94" i="4"/>
  <c r="P94" i="4"/>
  <c r="T94" i="4"/>
  <c r="U94" i="4"/>
  <c r="V94" i="4"/>
  <c r="O95" i="4"/>
  <c r="P95" i="4"/>
  <c r="T95" i="4"/>
  <c r="U95" i="4"/>
  <c r="V95" i="4"/>
  <c r="O96" i="4"/>
  <c r="P96" i="4"/>
  <c r="T96" i="4"/>
  <c r="U96" i="4"/>
  <c r="V96" i="4"/>
  <c r="O97" i="4"/>
  <c r="P97" i="4"/>
  <c r="T97" i="4"/>
  <c r="U97" i="4"/>
  <c r="V97" i="4"/>
  <c r="O98" i="4"/>
  <c r="P98" i="4"/>
  <c r="T98" i="4"/>
  <c r="U98" i="4"/>
  <c r="V98" i="4"/>
  <c r="O99" i="4"/>
  <c r="P99" i="4"/>
  <c r="T99" i="4"/>
  <c r="U99" i="4"/>
  <c r="V99" i="4"/>
  <c r="O100" i="4"/>
  <c r="P100" i="4"/>
  <c r="T100" i="4"/>
  <c r="U100" i="4"/>
  <c r="V100" i="4"/>
  <c r="O101" i="4"/>
  <c r="P101" i="4"/>
  <c r="T101" i="4"/>
  <c r="U101" i="4"/>
  <c r="V101" i="4"/>
  <c r="O102" i="4"/>
  <c r="P102" i="4"/>
  <c r="T102" i="4"/>
  <c r="U102" i="4"/>
  <c r="V102" i="4"/>
  <c r="O103" i="4"/>
  <c r="P103" i="4"/>
  <c r="T103" i="4"/>
  <c r="U103" i="4"/>
  <c r="V103" i="4"/>
  <c r="O104" i="4"/>
  <c r="P104" i="4"/>
  <c r="T104" i="4"/>
  <c r="U104" i="4"/>
  <c r="V104" i="4"/>
  <c r="O105" i="4"/>
  <c r="P105" i="4"/>
  <c r="T105" i="4"/>
  <c r="U105" i="4"/>
  <c r="V105" i="4"/>
  <c r="O106" i="4"/>
  <c r="P106" i="4"/>
  <c r="T106" i="4"/>
  <c r="U106" i="4"/>
  <c r="V106" i="4"/>
  <c r="O107" i="4"/>
  <c r="P107" i="4"/>
  <c r="T107" i="4"/>
  <c r="U107" i="4"/>
  <c r="V107" i="4"/>
  <c r="O108" i="4"/>
  <c r="P108" i="4"/>
  <c r="T108" i="4"/>
  <c r="U108" i="4"/>
  <c r="V108" i="4"/>
  <c r="O109" i="4"/>
  <c r="P109" i="4"/>
  <c r="T109" i="4"/>
  <c r="U109" i="4"/>
  <c r="V109" i="4"/>
  <c r="O110" i="4"/>
  <c r="P110" i="4"/>
  <c r="T110" i="4"/>
  <c r="U110" i="4"/>
  <c r="V110" i="4"/>
  <c r="O111" i="4"/>
  <c r="P111" i="4"/>
  <c r="T111" i="4"/>
  <c r="U111" i="4"/>
  <c r="V111" i="4"/>
  <c r="O112" i="4"/>
  <c r="P112" i="4"/>
  <c r="T112" i="4"/>
  <c r="U112" i="4"/>
  <c r="V112" i="4"/>
  <c r="O113" i="4"/>
  <c r="P113" i="4"/>
  <c r="T113" i="4"/>
  <c r="U113" i="4"/>
  <c r="V113" i="4"/>
  <c r="O114" i="4"/>
  <c r="P114" i="4"/>
  <c r="T114" i="4"/>
  <c r="U114" i="4"/>
  <c r="V114" i="4"/>
  <c r="O115" i="4"/>
  <c r="P115" i="4"/>
  <c r="T115" i="4"/>
  <c r="U115" i="4"/>
  <c r="V115" i="4"/>
  <c r="O116" i="4"/>
  <c r="P116" i="4"/>
  <c r="T116" i="4"/>
  <c r="U116" i="4"/>
  <c r="V116" i="4"/>
  <c r="O117" i="4"/>
  <c r="P117" i="4"/>
  <c r="T117" i="4"/>
  <c r="U117" i="4"/>
  <c r="V117" i="4"/>
  <c r="O118" i="4"/>
  <c r="P118" i="4"/>
  <c r="T118" i="4"/>
  <c r="U118" i="4"/>
  <c r="V118" i="4"/>
  <c r="O119" i="4"/>
  <c r="P119" i="4"/>
  <c r="T119" i="4"/>
  <c r="U119" i="4"/>
  <c r="V119" i="4"/>
  <c r="O120" i="4"/>
  <c r="P120" i="4"/>
  <c r="T120" i="4"/>
  <c r="U120" i="4"/>
  <c r="V120" i="4"/>
  <c r="O121" i="4"/>
  <c r="P121" i="4"/>
  <c r="T121" i="4"/>
  <c r="U121" i="4"/>
  <c r="V121" i="4"/>
  <c r="O122" i="4"/>
  <c r="P122" i="4"/>
  <c r="T122" i="4"/>
  <c r="U122" i="4"/>
  <c r="V122" i="4"/>
  <c r="O123" i="4"/>
  <c r="P123" i="4"/>
  <c r="T123" i="4"/>
  <c r="U123" i="4"/>
  <c r="V123" i="4"/>
  <c r="O124" i="4"/>
  <c r="P124" i="4"/>
  <c r="T124" i="4"/>
  <c r="U124" i="4"/>
  <c r="V124" i="4"/>
  <c r="O125" i="4"/>
  <c r="P125" i="4"/>
  <c r="T125" i="4"/>
  <c r="U125" i="4"/>
  <c r="V125" i="4"/>
  <c r="O126" i="4"/>
  <c r="P126" i="4"/>
  <c r="T126" i="4"/>
  <c r="U126" i="4"/>
  <c r="V126" i="4"/>
  <c r="O127" i="4"/>
  <c r="P127" i="4"/>
  <c r="T127" i="4"/>
  <c r="U127" i="4"/>
  <c r="V127" i="4"/>
  <c r="O128" i="4"/>
  <c r="P128" i="4"/>
  <c r="T128" i="4"/>
  <c r="U128" i="4"/>
  <c r="V128" i="4"/>
  <c r="O129" i="4"/>
  <c r="P129" i="4"/>
  <c r="T129" i="4"/>
  <c r="U129" i="4"/>
  <c r="V129" i="4"/>
  <c r="O130" i="4"/>
  <c r="P130" i="4"/>
  <c r="T130" i="4"/>
  <c r="U130" i="4"/>
  <c r="V130" i="4"/>
  <c r="E132" i="4"/>
  <c r="H132" i="4"/>
  <c r="K132" i="4"/>
  <c r="M132" i="4"/>
  <c r="N132" i="4"/>
  <c r="Q132" i="4"/>
  <c r="R132" i="4"/>
  <c r="S132" i="4"/>
  <c r="T132" i="4"/>
  <c r="U132" i="4"/>
  <c r="V132" i="4"/>
  <c r="N133" i="4"/>
  <c r="R133" i="4"/>
  <c r="S133" i="4"/>
  <c r="R134" i="4"/>
  <c r="S134" i="4"/>
  <c r="C3" i="5"/>
  <c r="C8" i="5"/>
  <c r="E8" i="5"/>
  <c r="F8" i="5"/>
  <c r="H8" i="5"/>
  <c r="I8" i="5"/>
  <c r="K8" i="5"/>
  <c r="L8" i="5"/>
  <c r="N8" i="5"/>
  <c r="S8" i="5"/>
  <c r="O9" i="5"/>
  <c r="P9" i="5"/>
  <c r="R9" i="5"/>
  <c r="S9" i="5"/>
  <c r="T9" i="5"/>
  <c r="U9" i="5"/>
  <c r="V9" i="5"/>
  <c r="O10" i="5"/>
  <c r="P10" i="5"/>
  <c r="T10" i="5"/>
  <c r="U10" i="5"/>
  <c r="V10" i="5"/>
  <c r="O11" i="5"/>
  <c r="P11" i="5"/>
  <c r="T11" i="5"/>
  <c r="U11" i="5"/>
  <c r="V11" i="5"/>
  <c r="O12" i="5"/>
  <c r="P12" i="5"/>
  <c r="T12" i="5"/>
  <c r="U12" i="5"/>
  <c r="V12" i="5"/>
  <c r="O13" i="5"/>
  <c r="P13" i="5"/>
  <c r="T13" i="5"/>
  <c r="U13" i="5"/>
  <c r="V13" i="5"/>
  <c r="O14" i="5"/>
  <c r="P14" i="5"/>
  <c r="T14" i="5"/>
  <c r="U14" i="5"/>
  <c r="V14" i="5"/>
  <c r="O15" i="5"/>
  <c r="P15" i="5"/>
  <c r="T15" i="5"/>
  <c r="U15" i="5"/>
  <c r="V15" i="5"/>
  <c r="O16" i="5"/>
  <c r="P16" i="5"/>
  <c r="T16" i="5"/>
  <c r="U16" i="5"/>
  <c r="V16" i="5"/>
  <c r="O17" i="5"/>
  <c r="P17" i="5"/>
  <c r="T17" i="5"/>
  <c r="U17" i="5"/>
  <c r="V17" i="5"/>
  <c r="O18" i="5"/>
  <c r="P18" i="5"/>
  <c r="T18" i="5"/>
  <c r="U18" i="5"/>
  <c r="V18" i="5"/>
  <c r="O19" i="5"/>
  <c r="P19" i="5"/>
  <c r="T19" i="5"/>
  <c r="U19" i="5"/>
  <c r="V19" i="5"/>
  <c r="O20" i="5"/>
  <c r="P20" i="5"/>
  <c r="T20" i="5"/>
  <c r="U20" i="5"/>
  <c r="V20" i="5"/>
  <c r="O21" i="5"/>
  <c r="P21" i="5"/>
  <c r="T21" i="5"/>
  <c r="U21" i="5"/>
  <c r="V21" i="5"/>
  <c r="O22" i="5"/>
  <c r="P22" i="5"/>
  <c r="T22" i="5"/>
  <c r="U22" i="5"/>
  <c r="V22" i="5"/>
  <c r="O23" i="5"/>
  <c r="P23" i="5"/>
  <c r="T23" i="5"/>
  <c r="U23" i="5"/>
  <c r="V23" i="5"/>
  <c r="O24" i="5"/>
  <c r="P24" i="5"/>
  <c r="T24" i="5"/>
  <c r="U24" i="5"/>
  <c r="V24" i="5"/>
  <c r="O25" i="5"/>
  <c r="P25" i="5"/>
  <c r="T25" i="5"/>
  <c r="U25" i="5"/>
  <c r="V25" i="5"/>
  <c r="O26" i="5"/>
  <c r="P26" i="5"/>
  <c r="T26" i="5"/>
  <c r="U26" i="5"/>
  <c r="V26" i="5"/>
  <c r="O27" i="5"/>
  <c r="P27" i="5"/>
  <c r="T27" i="5"/>
  <c r="U27" i="5"/>
  <c r="V27" i="5"/>
  <c r="O28" i="5"/>
  <c r="P28" i="5"/>
  <c r="T28" i="5"/>
  <c r="U28" i="5"/>
  <c r="V28" i="5"/>
  <c r="O29" i="5"/>
  <c r="P29" i="5"/>
  <c r="T29" i="5"/>
  <c r="U29" i="5"/>
  <c r="V29" i="5"/>
  <c r="O30" i="5"/>
  <c r="P30" i="5"/>
  <c r="T30" i="5"/>
  <c r="U30" i="5"/>
  <c r="V30" i="5"/>
  <c r="O31" i="5"/>
  <c r="P31" i="5"/>
  <c r="T31" i="5"/>
  <c r="U31" i="5"/>
  <c r="V31" i="5"/>
  <c r="O32" i="5"/>
  <c r="P32" i="5"/>
  <c r="T32" i="5"/>
  <c r="U32" i="5"/>
  <c r="V32" i="5"/>
  <c r="O33" i="5"/>
  <c r="P33" i="5"/>
  <c r="T33" i="5"/>
  <c r="U33" i="5"/>
  <c r="V33" i="5"/>
  <c r="O34" i="5"/>
  <c r="P34" i="5"/>
  <c r="T34" i="5"/>
  <c r="U34" i="5"/>
  <c r="V34" i="5"/>
  <c r="O35" i="5"/>
  <c r="P35" i="5"/>
  <c r="T35" i="5"/>
  <c r="U35" i="5"/>
  <c r="V35" i="5"/>
  <c r="O36" i="5"/>
  <c r="P36" i="5"/>
  <c r="T36" i="5"/>
  <c r="U36" i="5"/>
  <c r="V36" i="5"/>
  <c r="O37" i="5"/>
  <c r="P37" i="5"/>
  <c r="T37" i="5"/>
  <c r="U37" i="5"/>
  <c r="V37" i="5"/>
  <c r="O38" i="5"/>
  <c r="P38" i="5"/>
  <c r="T38" i="5"/>
  <c r="U38" i="5"/>
  <c r="V38" i="5"/>
  <c r="O39" i="5"/>
  <c r="P39" i="5"/>
  <c r="T39" i="5"/>
  <c r="U39" i="5"/>
  <c r="V39" i="5"/>
  <c r="O40" i="5"/>
  <c r="P40" i="5"/>
  <c r="T40" i="5"/>
  <c r="U40" i="5"/>
  <c r="V40" i="5"/>
  <c r="O41" i="5"/>
  <c r="P41" i="5"/>
  <c r="T41" i="5"/>
  <c r="U41" i="5"/>
  <c r="V41" i="5"/>
  <c r="O42" i="5"/>
  <c r="P42" i="5"/>
  <c r="T42" i="5"/>
  <c r="U42" i="5"/>
  <c r="V42" i="5"/>
  <c r="O43" i="5"/>
  <c r="P43" i="5"/>
  <c r="T43" i="5"/>
  <c r="U43" i="5"/>
  <c r="V43" i="5"/>
  <c r="O44" i="5"/>
  <c r="P44" i="5"/>
  <c r="T44" i="5"/>
  <c r="U44" i="5"/>
  <c r="V44" i="5"/>
  <c r="O45" i="5"/>
  <c r="P45" i="5"/>
  <c r="T45" i="5"/>
  <c r="U45" i="5"/>
  <c r="V45" i="5"/>
  <c r="O46" i="5"/>
  <c r="P46" i="5"/>
  <c r="T46" i="5"/>
  <c r="U46" i="5"/>
  <c r="V46" i="5"/>
  <c r="O47" i="5"/>
  <c r="P47" i="5"/>
  <c r="T47" i="5"/>
  <c r="U47" i="5"/>
  <c r="V47" i="5"/>
  <c r="O48" i="5"/>
  <c r="P48" i="5"/>
  <c r="T48" i="5"/>
  <c r="U48" i="5"/>
  <c r="V48" i="5"/>
  <c r="O49" i="5"/>
  <c r="P49" i="5"/>
  <c r="T49" i="5"/>
  <c r="U49" i="5"/>
  <c r="V49" i="5"/>
  <c r="O50" i="5"/>
  <c r="P50" i="5"/>
  <c r="T50" i="5"/>
  <c r="U50" i="5"/>
  <c r="V50" i="5"/>
  <c r="O51" i="5"/>
  <c r="P51" i="5"/>
  <c r="T51" i="5"/>
  <c r="U51" i="5"/>
  <c r="V51" i="5"/>
  <c r="O52" i="5"/>
  <c r="P52" i="5"/>
  <c r="T52" i="5"/>
  <c r="U52" i="5"/>
  <c r="V52" i="5"/>
  <c r="O53" i="5"/>
  <c r="P53" i="5"/>
  <c r="T53" i="5"/>
  <c r="U53" i="5"/>
  <c r="V53" i="5"/>
  <c r="O54" i="5"/>
  <c r="P54" i="5"/>
  <c r="T54" i="5"/>
  <c r="U54" i="5"/>
  <c r="V54" i="5"/>
  <c r="O55" i="5"/>
  <c r="P55" i="5"/>
  <c r="T55" i="5"/>
  <c r="U55" i="5"/>
  <c r="V55" i="5"/>
  <c r="O56" i="5"/>
  <c r="P56" i="5"/>
  <c r="T56" i="5"/>
  <c r="U56" i="5"/>
  <c r="V56" i="5"/>
  <c r="O57" i="5"/>
  <c r="P57" i="5"/>
  <c r="T57" i="5"/>
  <c r="U57" i="5"/>
  <c r="V57" i="5"/>
  <c r="O58" i="5"/>
  <c r="P58" i="5"/>
  <c r="T58" i="5"/>
  <c r="U58" i="5"/>
  <c r="V58" i="5"/>
  <c r="O59" i="5"/>
  <c r="P59" i="5"/>
  <c r="T59" i="5"/>
  <c r="U59" i="5"/>
  <c r="V59" i="5"/>
  <c r="O60" i="5"/>
  <c r="P60" i="5"/>
  <c r="T60" i="5"/>
  <c r="U60" i="5"/>
  <c r="V60" i="5"/>
  <c r="O61" i="5"/>
  <c r="P61" i="5"/>
  <c r="T61" i="5"/>
  <c r="U61" i="5"/>
  <c r="V61" i="5"/>
  <c r="O62" i="5"/>
  <c r="P62" i="5"/>
  <c r="T62" i="5"/>
  <c r="U62" i="5"/>
  <c r="V62" i="5"/>
  <c r="O63" i="5"/>
  <c r="P63" i="5"/>
  <c r="T63" i="5"/>
  <c r="U63" i="5"/>
  <c r="V63" i="5"/>
  <c r="O64" i="5"/>
  <c r="P64" i="5"/>
  <c r="T64" i="5"/>
  <c r="U64" i="5"/>
  <c r="V64" i="5"/>
  <c r="O65" i="5"/>
  <c r="P65" i="5"/>
  <c r="T65" i="5"/>
  <c r="U65" i="5"/>
  <c r="V65" i="5"/>
  <c r="O66" i="5"/>
  <c r="P66" i="5"/>
  <c r="T66" i="5"/>
  <c r="U66" i="5"/>
  <c r="V66" i="5"/>
  <c r="O67" i="5"/>
  <c r="P67" i="5"/>
  <c r="T67" i="5"/>
  <c r="U67" i="5"/>
  <c r="V67" i="5"/>
  <c r="O68" i="5"/>
  <c r="P68" i="5"/>
  <c r="T68" i="5"/>
  <c r="U68" i="5"/>
  <c r="V68" i="5"/>
  <c r="O69" i="5"/>
  <c r="P69" i="5"/>
  <c r="T69" i="5"/>
  <c r="U69" i="5"/>
  <c r="V69" i="5"/>
  <c r="O70" i="5"/>
  <c r="P70" i="5"/>
  <c r="T70" i="5"/>
  <c r="U70" i="5"/>
  <c r="V70" i="5"/>
  <c r="O71" i="5"/>
  <c r="P71" i="5"/>
  <c r="T71" i="5"/>
  <c r="U71" i="5"/>
  <c r="V71" i="5"/>
  <c r="O72" i="5"/>
  <c r="P72" i="5"/>
  <c r="T72" i="5"/>
  <c r="U72" i="5"/>
  <c r="V72" i="5"/>
  <c r="O73" i="5"/>
  <c r="P73" i="5"/>
  <c r="T73" i="5"/>
  <c r="U73" i="5"/>
  <c r="V73" i="5"/>
  <c r="O74" i="5"/>
  <c r="P74" i="5"/>
  <c r="T74" i="5"/>
  <c r="U74" i="5"/>
  <c r="V74" i="5"/>
  <c r="O75" i="5"/>
  <c r="P75" i="5"/>
  <c r="T75" i="5"/>
  <c r="U75" i="5"/>
  <c r="V75" i="5"/>
  <c r="O76" i="5"/>
  <c r="P76" i="5"/>
  <c r="T76" i="5"/>
  <c r="U76" i="5"/>
  <c r="V76" i="5"/>
  <c r="O77" i="5"/>
  <c r="P77" i="5"/>
  <c r="T77" i="5"/>
  <c r="U77" i="5"/>
  <c r="V77" i="5"/>
  <c r="O78" i="5"/>
  <c r="P78" i="5"/>
  <c r="T78" i="5"/>
  <c r="U78" i="5"/>
  <c r="V78" i="5"/>
  <c r="O79" i="5"/>
  <c r="P79" i="5"/>
  <c r="T79" i="5"/>
  <c r="U79" i="5"/>
  <c r="V79" i="5"/>
  <c r="O80" i="5"/>
  <c r="P80" i="5"/>
  <c r="T80" i="5"/>
  <c r="U80" i="5"/>
  <c r="V80" i="5"/>
  <c r="O81" i="5"/>
  <c r="P81" i="5"/>
  <c r="T81" i="5"/>
  <c r="U81" i="5"/>
  <c r="V81" i="5"/>
  <c r="O82" i="5"/>
  <c r="P82" i="5"/>
  <c r="T82" i="5"/>
  <c r="U82" i="5"/>
  <c r="V82" i="5"/>
  <c r="O83" i="5"/>
  <c r="P83" i="5"/>
  <c r="T83" i="5"/>
  <c r="U83" i="5"/>
  <c r="V83" i="5"/>
  <c r="O84" i="5"/>
  <c r="P84" i="5"/>
  <c r="T84" i="5"/>
  <c r="U84" i="5"/>
  <c r="V84" i="5"/>
  <c r="O85" i="5"/>
  <c r="P85" i="5"/>
  <c r="T85" i="5"/>
  <c r="U85" i="5"/>
  <c r="V85" i="5"/>
  <c r="O86" i="5"/>
  <c r="P86" i="5"/>
  <c r="T86" i="5"/>
  <c r="U86" i="5"/>
  <c r="V86" i="5"/>
  <c r="O87" i="5"/>
  <c r="P87" i="5"/>
  <c r="T87" i="5"/>
  <c r="U87" i="5"/>
  <c r="V87" i="5"/>
  <c r="O88" i="5"/>
  <c r="P88" i="5"/>
  <c r="T88" i="5"/>
  <c r="U88" i="5"/>
  <c r="V88" i="5"/>
  <c r="O89" i="5"/>
  <c r="P89" i="5"/>
  <c r="T89" i="5"/>
  <c r="U89" i="5"/>
  <c r="V89" i="5"/>
  <c r="O90" i="5"/>
  <c r="P90" i="5"/>
  <c r="T90" i="5"/>
  <c r="U90" i="5"/>
  <c r="V90" i="5"/>
  <c r="O91" i="5"/>
  <c r="P91" i="5"/>
  <c r="T91" i="5"/>
  <c r="U91" i="5"/>
  <c r="V91" i="5"/>
  <c r="O92" i="5"/>
  <c r="P92" i="5"/>
  <c r="T92" i="5"/>
  <c r="U92" i="5"/>
  <c r="V92" i="5"/>
  <c r="O93" i="5"/>
  <c r="P93" i="5"/>
  <c r="T93" i="5"/>
  <c r="U93" i="5"/>
  <c r="V93" i="5"/>
  <c r="O94" i="5"/>
  <c r="P94" i="5"/>
  <c r="T94" i="5"/>
  <c r="U94" i="5"/>
  <c r="V94" i="5"/>
  <c r="O95" i="5"/>
  <c r="P95" i="5"/>
  <c r="T95" i="5"/>
  <c r="U95" i="5"/>
  <c r="V95" i="5"/>
  <c r="O96" i="5"/>
  <c r="P96" i="5"/>
  <c r="T96" i="5"/>
  <c r="U96" i="5"/>
  <c r="V96" i="5"/>
  <c r="O97" i="5"/>
  <c r="P97" i="5"/>
  <c r="T97" i="5"/>
  <c r="U97" i="5"/>
  <c r="V97" i="5"/>
  <c r="O98" i="5"/>
  <c r="P98" i="5"/>
  <c r="T98" i="5"/>
  <c r="U98" i="5"/>
  <c r="V98" i="5"/>
  <c r="O99" i="5"/>
  <c r="P99" i="5"/>
  <c r="T99" i="5"/>
  <c r="U99" i="5"/>
  <c r="V99" i="5"/>
  <c r="O100" i="5"/>
  <c r="P100" i="5"/>
  <c r="T100" i="5"/>
  <c r="U100" i="5"/>
  <c r="V100" i="5"/>
  <c r="O101" i="5"/>
  <c r="P101" i="5"/>
  <c r="T101" i="5"/>
  <c r="U101" i="5"/>
  <c r="V101" i="5"/>
  <c r="O102" i="5"/>
  <c r="P102" i="5"/>
  <c r="T102" i="5"/>
  <c r="U102" i="5"/>
  <c r="V102" i="5"/>
  <c r="O103" i="5"/>
  <c r="P103" i="5"/>
  <c r="T103" i="5"/>
  <c r="U103" i="5"/>
  <c r="V103" i="5"/>
  <c r="O104" i="5"/>
  <c r="P104" i="5"/>
  <c r="T104" i="5"/>
  <c r="U104" i="5"/>
  <c r="V104" i="5"/>
  <c r="O105" i="5"/>
  <c r="P105" i="5"/>
  <c r="T105" i="5"/>
  <c r="U105" i="5"/>
  <c r="V105" i="5"/>
  <c r="O106" i="5"/>
  <c r="P106" i="5"/>
  <c r="T106" i="5"/>
  <c r="U106" i="5"/>
  <c r="V106" i="5"/>
  <c r="O107" i="5"/>
  <c r="P107" i="5"/>
  <c r="T107" i="5"/>
  <c r="U107" i="5"/>
  <c r="V107" i="5"/>
  <c r="O108" i="5"/>
  <c r="P108" i="5"/>
  <c r="T108" i="5"/>
  <c r="U108" i="5"/>
  <c r="V108" i="5"/>
  <c r="O109" i="5"/>
  <c r="P109" i="5"/>
  <c r="T109" i="5"/>
  <c r="U109" i="5"/>
  <c r="V109" i="5"/>
  <c r="O110" i="5"/>
  <c r="P110" i="5"/>
  <c r="T110" i="5"/>
  <c r="U110" i="5"/>
  <c r="V110" i="5"/>
  <c r="O111" i="5"/>
  <c r="P111" i="5"/>
  <c r="T111" i="5"/>
  <c r="U111" i="5"/>
  <c r="V111" i="5"/>
  <c r="O112" i="5"/>
  <c r="P112" i="5"/>
  <c r="T112" i="5"/>
  <c r="U112" i="5"/>
  <c r="V112" i="5"/>
  <c r="O113" i="5"/>
  <c r="P113" i="5"/>
  <c r="T113" i="5"/>
  <c r="U113" i="5"/>
  <c r="V113" i="5"/>
  <c r="O114" i="5"/>
  <c r="P114" i="5"/>
  <c r="T114" i="5"/>
  <c r="U114" i="5"/>
  <c r="V114" i="5"/>
  <c r="O115" i="5"/>
  <c r="P115" i="5"/>
  <c r="T115" i="5"/>
  <c r="U115" i="5"/>
  <c r="V115" i="5"/>
  <c r="O116" i="5"/>
  <c r="P116" i="5"/>
  <c r="T116" i="5"/>
  <c r="U116" i="5"/>
  <c r="V116" i="5"/>
  <c r="O117" i="5"/>
  <c r="P117" i="5"/>
  <c r="T117" i="5"/>
  <c r="U117" i="5"/>
  <c r="V117" i="5"/>
  <c r="O118" i="5"/>
  <c r="P118" i="5"/>
  <c r="T118" i="5"/>
  <c r="U118" i="5"/>
  <c r="V118" i="5"/>
  <c r="O119" i="5"/>
  <c r="P119" i="5"/>
  <c r="T119" i="5"/>
  <c r="U119" i="5"/>
  <c r="V119" i="5"/>
  <c r="O120" i="5"/>
  <c r="P120" i="5"/>
  <c r="T120" i="5"/>
  <c r="U120" i="5"/>
  <c r="V120" i="5"/>
  <c r="O121" i="5"/>
  <c r="P121" i="5"/>
  <c r="T121" i="5"/>
  <c r="U121" i="5"/>
  <c r="V121" i="5"/>
  <c r="O122" i="5"/>
  <c r="P122" i="5"/>
  <c r="T122" i="5"/>
  <c r="U122" i="5"/>
  <c r="V122" i="5"/>
  <c r="O123" i="5"/>
  <c r="P123" i="5"/>
  <c r="T123" i="5"/>
  <c r="U123" i="5"/>
  <c r="V123" i="5"/>
  <c r="O124" i="5"/>
  <c r="P124" i="5"/>
  <c r="T124" i="5"/>
  <c r="U124" i="5"/>
  <c r="V124" i="5"/>
  <c r="O125" i="5"/>
  <c r="P125" i="5"/>
  <c r="T125" i="5"/>
  <c r="U125" i="5"/>
  <c r="V125" i="5"/>
  <c r="O126" i="5"/>
  <c r="P126" i="5"/>
  <c r="T126" i="5"/>
  <c r="U126" i="5"/>
  <c r="V126" i="5"/>
  <c r="O127" i="5"/>
  <c r="P127" i="5"/>
  <c r="T127" i="5"/>
  <c r="U127" i="5"/>
  <c r="V127" i="5"/>
  <c r="O128" i="5"/>
  <c r="P128" i="5"/>
  <c r="T128" i="5"/>
  <c r="U128" i="5"/>
  <c r="V128" i="5"/>
  <c r="O129" i="5"/>
  <c r="P129" i="5"/>
  <c r="T129" i="5"/>
  <c r="U129" i="5"/>
  <c r="V129" i="5"/>
  <c r="E131" i="5"/>
  <c r="H131" i="5"/>
  <c r="K131" i="5"/>
  <c r="M131" i="5"/>
  <c r="N131" i="5"/>
  <c r="Q131" i="5"/>
  <c r="R131" i="5"/>
  <c r="S131" i="5"/>
  <c r="N132" i="5"/>
  <c r="R132" i="5"/>
  <c r="S132" i="5"/>
  <c r="D5" i="1"/>
  <c r="E5" i="1"/>
  <c r="G5" i="1"/>
  <c r="D6" i="1"/>
  <c r="F6" i="1"/>
</calcChain>
</file>

<file path=xl/sharedStrings.xml><?xml version="1.0" encoding="utf-8"?>
<sst xmlns="http://schemas.openxmlformats.org/spreadsheetml/2006/main" count="9551" uniqueCount="60">
  <si>
    <t>Appendix A</t>
  </si>
  <si>
    <t>Balancing Entity Detail Report and Significant Contributor Calculations</t>
  </si>
  <si>
    <r>
      <t>Significant Contributor</t>
    </r>
    <r>
      <rPr>
        <b/>
        <vertAlign val="superscript"/>
        <sz val="12"/>
        <rFont val="Arial"/>
        <family val="2"/>
      </rPr>
      <t>2</t>
    </r>
  </si>
  <si>
    <t>Balancing Entity ID #</t>
  </si>
  <si>
    <r>
      <t>Balancing Entity Type</t>
    </r>
    <r>
      <rPr>
        <b/>
        <vertAlign val="superscript"/>
        <sz val="12"/>
        <rFont val="Arial"/>
        <family val="2"/>
      </rPr>
      <t>1</t>
    </r>
  </si>
  <si>
    <t>Targeted during Customer Specific</t>
  </si>
  <si>
    <t>3-Day Volume + Percent Imbalance</t>
  </si>
  <si>
    <t>3-Day Volume Imbalance Only</t>
  </si>
  <si>
    <t>3-Day Percent Imbalance Only</t>
  </si>
  <si>
    <t>OFO Day Supply &amp; Imbalance Increase</t>
  </si>
  <si>
    <t>Dth Threshold</t>
  </si>
  <si>
    <t>---</t>
  </si>
  <si>
    <t>----</t>
  </si>
  <si>
    <t>Percent Threshold</t>
  </si>
  <si>
    <t>CTARGAS</t>
  </si>
  <si>
    <t xml:space="preserve"> </t>
  </si>
  <si>
    <t>NBAA</t>
  </si>
  <si>
    <t>NGSA</t>
  </si>
  <si>
    <t>Total</t>
  </si>
  <si>
    <t>1.   CTARGAS is a Core Procurement Group; NBAA is  group of noncore enduse customers; NGSA is an individual customer.</t>
  </si>
  <si>
    <t>2.  "Significant Contributor" per the OFO Settlement is the "3-Day Volume +  Percent Imbalance" Column.  The other significant contributor measures are for additional information.</t>
  </si>
  <si>
    <t>Assumptions:</t>
  </si>
  <si>
    <t>Thresholds for Significant Contributor Calculations</t>
  </si>
  <si>
    <t xml:space="preserve">   Dth</t>
  </si>
  <si>
    <t xml:space="preserve">   Percent</t>
  </si>
  <si>
    <t>Threshold for OFO Day Increase</t>
  </si>
  <si>
    <t>OFO Balancing Entity Detail Report</t>
  </si>
  <si>
    <t>OFO Date:</t>
  </si>
  <si>
    <t>OFO Reason:</t>
  </si>
  <si>
    <t>High Inventory</t>
  </si>
  <si>
    <t>3% Tolerance</t>
  </si>
  <si>
    <t>Stage 3</t>
  </si>
  <si>
    <t>OFO Type:</t>
  </si>
  <si>
    <t>Customer-Specific</t>
  </si>
  <si>
    <r>
      <t>Significant Contributor</t>
    </r>
    <r>
      <rPr>
        <b/>
        <vertAlign val="superscript"/>
        <sz val="10"/>
        <rFont val="Arial"/>
        <family val="2"/>
      </rPr>
      <t>2</t>
    </r>
  </si>
  <si>
    <t>Balancing Entity           ID #</t>
  </si>
  <si>
    <r>
      <t>Balancing Entity Type</t>
    </r>
    <r>
      <rPr>
        <b/>
        <vertAlign val="superscript"/>
        <sz val="9"/>
        <rFont val="Arial"/>
        <family val="2"/>
      </rPr>
      <t>1</t>
    </r>
  </si>
  <si>
    <t>Supply Scheduled Volume</t>
  </si>
  <si>
    <t>Usage</t>
  </si>
  <si>
    <t>Daily Imbalance</t>
  </si>
  <si>
    <t>3-Day Prior Net Imbalance</t>
  </si>
  <si>
    <t>3-Day Prior Percent Imbalance</t>
  </si>
  <si>
    <t>"Targeted" under          Cust-Spec.</t>
  </si>
  <si>
    <t>OFO Day Imbalance Increase          &gt; dth</t>
  </si>
  <si>
    <t>X</t>
  </si>
  <si>
    <t>% of Usage</t>
  </si>
  <si>
    <t>11% Tolerance</t>
  </si>
  <si>
    <t>Balancing Entity      ID #</t>
  </si>
  <si>
    <t>2% Tolerance</t>
  </si>
  <si>
    <t>System-Wide</t>
  </si>
  <si>
    <t>0% Tolerance</t>
  </si>
  <si>
    <t>15% Tolerance</t>
  </si>
  <si>
    <t>1% Tolerance</t>
  </si>
  <si>
    <t>Stage 4</t>
  </si>
  <si>
    <t>8% Tolerance</t>
  </si>
  <si>
    <t>6% Tolerance</t>
  </si>
  <si>
    <t>7% Tolerance</t>
  </si>
  <si>
    <t>5% Tolerance</t>
  </si>
  <si>
    <t>4% Tolerance</t>
  </si>
  <si>
    <t>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</si>
</sst>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%"/>
  </numFmts>
  <fonts count="15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Continuous"/>
    </xf>
    <xf numFmtId="14" fontId="3" fillId="0" borderId="0" xfId="0" applyNumberFormat="1" applyFont="1" applyAlignment="1">
      <alignment horizontal="centerContinuous"/>
    </xf>
    <xf numFmtId="0" fontId="1" fillId="0" borderId="3" xfId="0" applyFont="1" applyBorder="1" applyAlignment="1">
      <alignment horizontal="center"/>
    </xf>
    <xf numFmtId="9" fontId="1" fillId="0" borderId="0" xfId="0" applyNumberFormat="1" applyFont="1"/>
    <xf numFmtId="0" fontId="0" fillId="0" borderId="0" xfId="0" applyBorder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7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3" fillId="0" borderId="1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Border="1" applyAlignment="1">
      <alignment horizontal="center"/>
    </xf>
    <xf numFmtId="0" fontId="10" fillId="0" borderId="0" xfId="0" applyFont="1" applyBorder="1"/>
    <xf numFmtId="3" fontId="8" fillId="0" borderId="0" xfId="0" applyNumberFormat="1" applyFont="1" applyBorder="1"/>
    <xf numFmtId="9" fontId="8" fillId="0" borderId="0" xfId="0" applyNumberFormat="1" applyFont="1" applyBorder="1"/>
    <xf numFmtId="0" fontId="3" fillId="0" borderId="14" xfId="0" applyFont="1" applyBorder="1" applyAlignment="1">
      <alignment horizontal="center" wrapText="1"/>
    </xf>
    <xf numFmtId="3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3" fillId="0" borderId="18" xfId="0" quotePrefix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 wrapText="1"/>
    </xf>
    <xf numFmtId="9" fontId="3" fillId="0" borderId="23" xfId="0" applyNumberFormat="1" applyFont="1" applyBorder="1" applyAlignment="1">
      <alignment horizontal="center" vertical="center" wrapText="1"/>
    </xf>
    <xf numFmtId="0" fontId="3" fillId="0" borderId="24" xfId="0" quotePrefix="1" applyFont="1" applyBorder="1" applyAlignment="1">
      <alignment horizontal="center" vertical="center" wrapText="1"/>
    </xf>
    <xf numFmtId="9" fontId="0" fillId="0" borderId="0" xfId="0" applyNumberFormat="1" applyBorder="1"/>
    <xf numFmtId="0" fontId="1" fillId="0" borderId="0" xfId="0" applyFont="1" applyBorder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28" xfId="0" applyFont="1" applyBorder="1" applyAlignment="1">
      <alignment horizontal="center" wrapText="1"/>
    </xf>
    <xf numFmtId="0" fontId="11" fillId="0" borderId="28" xfId="0" applyFont="1" applyBorder="1" applyAlignment="1">
      <alignment horizontal="center"/>
    </xf>
    <xf numFmtId="0" fontId="11" fillId="0" borderId="0" xfId="0" applyFont="1"/>
    <xf numFmtId="0" fontId="11" fillId="0" borderId="0" xfId="0" applyFont="1" applyBorder="1" applyAlignment="1">
      <alignment horizont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0" fillId="0" borderId="32" xfId="0" applyBorder="1"/>
    <xf numFmtId="0" fontId="0" fillId="0" borderId="33" xfId="0" applyBorder="1"/>
    <xf numFmtId="9" fontId="0" fillId="0" borderId="32" xfId="0" applyNumberFormat="1" applyBorder="1"/>
    <xf numFmtId="0" fontId="11" fillId="0" borderId="34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11" fillId="0" borderId="35" xfId="0" applyFont="1" applyBorder="1" applyAlignment="1">
      <alignment horizontal="center" wrapText="1"/>
    </xf>
    <xf numFmtId="0" fontId="0" fillId="0" borderId="36" xfId="0" applyBorder="1"/>
    <xf numFmtId="0" fontId="11" fillId="0" borderId="37" xfId="0" applyFont="1" applyBorder="1" applyAlignment="1">
      <alignment horizontal="center" wrapText="1"/>
    </xf>
    <xf numFmtId="0" fontId="1" fillId="0" borderId="38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9" fontId="0" fillId="0" borderId="3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0" fontId="11" fillId="0" borderId="0" xfId="0" applyFont="1" applyBorder="1"/>
    <xf numFmtId="1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3" fillId="0" borderId="39" xfId="0" applyFont="1" applyBorder="1" applyAlignment="1">
      <alignment horizontal="center" wrapText="1"/>
    </xf>
    <xf numFmtId="9" fontId="3" fillId="0" borderId="40" xfId="0" applyNumberFormat="1" applyFont="1" applyBorder="1" applyAlignment="1">
      <alignment horizontal="center" vertical="center" wrapText="1"/>
    </xf>
    <xf numFmtId="3" fontId="3" fillId="0" borderId="41" xfId="0" applyNumberFormat="1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/>
    </xf>
    <xf numFmtId="0" fontId="1" fillId="0" borderId="43" xfId="0" quotePrefix="1" applyFont="1" applyBorder="1" applyAlignment="1">
      <alignment horizontal="center" vertical="center"/>
    </xf>
    <xf numFmtId="0" fontId="3" fillId="0" borderId="44" xfId="0" applyFont="1" applyBorder="1" applyAlignment="1">
      <alignment horizontal="centerContinuous"/>
    </xf>
    <xf numFmtId="0" fontId="3" fillId="0" borderId="45" xfId="0" applyFont="1" applyBorder="1" applyAlignment="1">
      <alignment horizontal="centerContinuous"/>
    </xf>
    <xf numFmtId="0" fontId="3" fillId="0" borderId="46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centerContinuous"/>
    </xf>
    <xf numFmtId="0" fontId="7" fillId="0" borderId="47" xfId="0" applyFont="1" applyBorder="1" applyAlignment="1">
      <alignment horizontal="centerContinuous" vertical="center" wrapText="1"/>
    </xf>
    <xf numFmtId="0" fontId="6" fillId="0" borderId="37" xfId="0" applyFont="1" applyBorder="1" applyAlignment="1">
      <alignment horizontal="centerContinuous" vertical="center" wrapText="1"/>
    </xf>
    <xf numFmtId="14" fontId="0" fillId="0" borderId="1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14" fontId="0" fillId="0" borderId="33" xfId="0" applyNumberFormat="1" applyBorder="1"/>
    <xf numFmtId="14" fontId="0" fillId="0" borderId="1" xfId="0" applyNumberFormat="1" applyBorder="1" applyAlignment="1">
      <alignment horizontal="center" textRotation="90" wrapText="1"/>
    </xf>
    <xf numFmtId="14" fontId="0" fillId="0" borderId="2" xfId="0" applyNumberFormat="1" applyBorder="1" applyAlignment="1">
      <alignment horizontal="center" textRotation="90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0" fontId="0" fillId="0" borderId="48" xfId="0" applyBorder="1"/>
    <xf numFmtId="164" fontId="13" fillId="0" borderId="49" xfId="0" applyNumberFormat="1" applyFont="1" applyBorder="1"/>
    <xf numFmtId="0" fontId="7" fillId="0" borderId="5" xfId="0" applyFont="1" applyBorder="1" applyAlignment="1">
      <alignment horizontal="center" wrapText="1"/>
    </xf>
    <xf numFmtId="164" fontId="6" fillId="0" borderId="49" xfId="0" applyNumberFormat="1" applyFont="1" applyBorder="1"/>
    <xf numFmtId="164" fontId="7" fillId="0" borderId="0" xfId="0" applyNumberFormat="1" applyFont="1"/>
    <xf numFmtId="164" fontId="7" fillId="0" borderId="50" xfId="0" applyNumberFormat="1" applyFont="1" applyBorder="1" applyAlignment="1">
      <alignment horizontal="center"/>
    </xf>
    <xf numFmtId="164" fontId="7" fillId="0" borderId="51" xfId="0" applyNumberFormat="1" applyFont="1" applyBorder="1" applyAlignment="1">
      <alignment horizontal="center"/>
    </xf>
    <xf numFmtId="164" fontId="7" fillId="0" borderId="52" xfId="0" applyNumberFormat="1" applyFont="1" applyBorder="1"/>
    <xf numFmtId="164" fontId="7" fillId="0" borderId="53" xfId="0" applyNumberFormat="1" applyFont="1" applyBorder="1"/>
    <xf numFmtId="164" fontId="2" fillId="0" borderId="49" xfId="0" applyNumberFormat="1" applyFont="1" applyBorder="1"/>
    <xf numFmtId="164" fontId="7" fillId="0" borderId="50" xfId="0" applyNumberFormat="1" applyFont="1" applyBorder="1"/>
    <xf numFmtId="164" fontId="7" fillId="0" borderId="54" xfId="0" applyNumberFormat="1" applyFont="1" applyBorder="1"/>
    <xf numFmtId="164" fontId="7" fillId="0" borderId="5" xfId="0" applyNumberFormat="1" applyFont="1" applyBorder="1"/>
    <xf numFmtId="164" fontId="7" fillId="0" borderId="28" xfId="0" applyNumberFormat="1" applyFont="1" applyBorder="1"/>
    <xf numFmtId="164" fontId="7" fillId="0" borderId="55" xfId="0" applyNumberFormat="1" applyFont="1" applyBorder="1"/>
    <xf numFmtId="164" fontId="7" fillId="0" borderId="0" xfId="0" applyNumberFormat="1" applyFont="1" applyBorder="1"/>
    <xf numFmtId="164" fontId="7" fillId="0" borderId="51" xfId="0" applyNumberFormat="1" applyFont="1" applyBorder="1"/>
    <xf numFmtId="0" fontId="7" fillId="0" borderId="55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31" xfId="0" applyFont="1" applyBorder="1"/>
    <xf numFmtId="1" fontId="0" fillId="0" borderId="2" xfId="0" applyNumberFormat="1" applyBorder="1"/>
    <xf numFmtId="1" fontId="0" fillId="0" borderId="1" xfId="0" applyNumberFormat="1" applyBorder="1"/>
    <xf numFmtId="2" fontId="7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9" fontId="6" fillId="0" borderId="32" xfId="0" applyNumberFormat="1" applyFont="1" applyBorder="1"/>
    <xf numFmtId="2" fontId="6" fillId="0" borderId="2" xfId="0" applyNumberFormat="1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0" xfId="0" applyFont="1" applyBorder="1"/>
    <xf numFmtId="3" fontId="14" fillId="0" borderId="0" xfId="0" applyNumberFormat="1" applyFont="1" applyBorder="1" applyAlignment="1">
      <alignment vertical="top" wrapText="1"/>
    </xf>
    <xf numFmtId="3" fontId="0" fillId="0" borderId="0" xfId="0" applyNumberFormat="1" applyBorder="1"/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7620</xdr:rowOff>
    </xdr:from>
    <xdr:to>
      <xdr:col>7</xdr:col>
      <xdr:colOff>30480</xdr:colOff>
      <xdr:row>0</xdr:row>
      <xdr:rowOff>563880</xdr:rowOff>
    </xdr:to>
    <xdr:sp macro="" textlink="">
      <xdr:nvSpPr>
        <xdr:cNvPr id="1025" name="Text 1"/>
        <xdr:cNvSpPr txBox="1">
          <a:spLocks noChangeArrowheads="1"/>
        </xdr:cNvSpPr>
      </xdr:nvSpPr>
      <xdr:spPr bwMode="auto">
        <a:xfrm>
          <a:off x="3406140" y="7620"/>
          <a:ext cx="3665220" cy="55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 Rule 51 of the CPUC Rules of Practice and Procedure,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 601 et seq. of the FERC Rules of Practice, Rule 408 of the Federal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Rules of Evidence, and Section 1152 of the California Evidence Code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6"/>
  <sheetViews>
    <sheetView showZeros="0" tabSelected="1"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146" sqref="H146"/>
    </sheetView>
  </sheetViews>
  <sheetFormatPr defaultColWidth="7.88671875" defaultRowHeight="13.2" x14ac:dyDescent="0.25"/>
  <cols>
    <col min="1" max="2" width="14.6640625" style="27" customWidth="1"/>
    <col min="3" max="3" width="14.6640625" style="17" customWidth="1"/>
    <col min="4" max="7" width="14.6640625" style="14" customWidth="1"/>
    <col min="8" max="8" width="25" customWidth="1"/>
    <col min="9" max="9" width="7.88671875" customWidth="1"/>
  </cols>
  <sheetData>
    <row r="1" spans="1:7" ht="48.75" customHeight="1" x14ac:dyDescent="0.3">
      <c r="A1" s="90" t="s">
        <v>0</v>
      </c>
      <c r="B1" s="90"/>
      <c r="C1" s="90"/>
      <c r="D1" s="90"/>
      <c r="E1" s="79"/>
      <c r="F1" s="79"/>
      <c r="G1" s="79"/>
    </row>
    <row r="2" spans="1:7" ht="28.5" customHeight="1" thickBot="1" x14ac:dyDescent="0.3">
      <c r="A2" s="89" t="s">
        <v>1</v>
      </c>
      <c r="B2" s="89"/>
      <c r="C2" s="89"/>
      <c r="D2" s="89"/>
      <c r="E2" s="89"/>
      <c r="F2" s="89"/>
      <c r="G2" s="89"/>
    </row>
    <row r="3" spans="1:7" s="4" customFormat="1" ht="18" customHeight="1" thickBot="1" x14ac:dyDescent="0.35">
      <c r="A3" s="18"/>
      <c r="B3" s="18"/>
      <c r="C3" s="24"/>
      <c r="D3" s="86" t="s">
        <v>2</v>
      </c>
      <c r="E3" s="87"/>
      <c r="F3" s="87"/>
      <c r="G3" s="88"/>
    </row>
    <row r="4" spans="1:7" s="3" customFormat="1" ht="67.5" customHeight="1" thickBot="1" x14ac:dyDescent="0.35">
      <c r="A4" s="19" t="s">
        <v>3</v>
      </c>
      <c r="B4" s="28" t="s">
        <v>4</v>
      </c>
      <c r="C4" s="38" t="s">
        <v>5</v>
      </c>
      <c r="D4" s="35" t="s">
        <v>6</v>
      </c>
      <c r="E4" s="20" t="s">
        <v>7</v>
      </c>
      <c r="F4" s="81" t="s">
        <v>8</v>
      </c>
      <c r="G4" s="21" t="s">
        <v>9</v>
      </c>
    </row>
    <row r="5" spans="1:7" s="16" customFormat="1" ht="18.75" customHeight="1" x14ac:dyDescent="0.25">
      <c r="A5" s="22" t="s">
        <v>10</v>
      </c>
      <c r="B5" s="29"/>
      <c r="C5" s="39" t="s">
        <v>11</v>
      </c>
      <c r="D5" s="36">
        <f>Summary!$C$149</f>
        <v>5000</v>
      </c>
      <c r="E5" s="25">
        <f>Summary!$C$149</f>
        <v>5000</v>
      </c>
      <c r="F5" s="80" t="s">
        <v>12</v>
      </c>
      <c r="G5" s="83">
        <f>Summary!$C$153</f>
        <v>5000</v>
      </c>
    </row>
    <row r="6" spans="1:7" s="16" customFormat="1" ht="19.5" customHeight="1" thickBot="1" x14ac:dyDescent="0.3">
      <c r="A6" s="41" t="s">
        <v>13</v>
      </c>
      <c r="B6" s="42"/>
      <c r="C6" s="43" t="s">
        <v>11</v>
      </c>
      <c r="D6" s="44">
        <f>Summary!$C$150</f>
        <v>0.1</v>
      </c>
      <c r="E6" s="45" t="s">
        <v>11</v>
      </c>
      <c r="F6" s="82">
        <f>Summary!$C$150</f>
        <v>0.1</v>
      </c>
      <c r="G6" s="85" t="s">
        <v>12</v>
      </c>
    </row>
    <row r="7" spans="1:7" ht="15.6" x14ac:dyDescent="0.3">
      <c r="A7" s="129">
        <v>1117</v>
      </c>
      <c r="B7" s="130" t="s">
        <v>14</v>
      </c>
      <c r="C7" s="40" t="s">
        <v>15</v>
      </c>
      <c r="D7" s="37" t="s">
        <v>15</v>
      </c>
      <c r="E7" s="23" t="s">
        <v>15</v>
      </c>
      <c r="F7" s="23">
        <v>8</v>
      </c>
      <c r="G7" s="84" t="s">
        <v>15</v>
      </c>
    </row>
    <row r="8" spans="1:7" ht="15.6" x14ac:dyDescent="0.3">
      <c r="A8" s="129">
        <v>1126</v>
      </c>
      <c r="B8" s="130" t="s">
        <v>14</v>
      </c>
      <c r="C8" s="40" t="s">
        <v>15</v>
      </c>
      <c r="D8" s="37" t="s">
        <v>15</v>
      </c>
      <c r="E8" s="23" t="s">
        <v>15</v>
      </c>
      <c r="F8" s="23" t="s">
        <v>15</v>
      </c>
      <c r="G8" s="84" t="s">
        <v>15</v>
      </c>
    </row>
    <row r="9" spans="1:7" ht="15.6" x14ac:dyDescent="0.3">
      <c r="A9" s="129">
        <v>1157</v>
      </c>
      <c r="B9" s="130" t="s">
        <v>14</v>
      </c>
      <c r="C9" s="40" t="s">
        <v>15</v>
      </c>
      <c r="D9" s="37" t="s">
        <v>15</v>
      </c>
      <c r="E9" s="23" t="s">
        <v>15</v>
      </c>
      <c r="F9" s="23" t="s">
        <v>15</v>
      </c>
      <c r="G9" s="84" t="s">
        <v>15</v>
      </c>
    </row>
    <row r="10" spans="1:7" ht="15.6" x14ac:dyDescent="0.3">
      <c r="A10" s="129">
        <v>1780</v>
      </c>
      <c r="B10" s="130" t="s">
        <v>14</v>
      </c>
      <c r="C10" s="40" t="s">
        <v>15</v>
      </c>
      <c r="D10" s="37" t="s">
        <v>15</v>
      </c>
      <c r="E10" s="23" t="s">
        <v>15</v>
      </c>
      <c r="F10" s="23">
        <v>6</v>
      </c>
      <c r="G10" s="84" t="s">
        <v>15</v>
      </c>
    </row>
    <row r="11" spans="1:7" ht="15.6" x14ac:dyDescent="0.3">
      <c r="A11" s="129">
        <v>2280</v>
      </c>
      <c r="B11" s="130" t="s">
        <v>14</v>
      </c>
      <c r="C11" s="40" t="s">
        <v>15</v>
      </c>
      <c r="D11" s="37" t="s">
        <v>15</v>
      </c>
      <c r="E11" s="23" t="s">
        <v>15</v>
      </c>
      <c r="F11" s="23">
        <v>3</v>
      </c>
      <c r="G11" s="84" t="s">
        <v>15</v>
      </c>
    </row>
    <row r="12" spans="1:7" ht="15.6" x14ac:dyDescent="0.3">
      <c r="A12" s="129">
        <v>2584</v>
      </c>
      <c r="B12" s="130" t="s">
        <v>14</v>
      </c>
      <c r="C12" s="40" t="s">
        <v>15</v>
      </c>
      <c r="D12" s="37" t="s">
        <v>15</v>
      </c>
      <c r="E12" s="23" t="s">
        <v>15</v>
      </c>
      <c r="F12" s="23">
        <v>14</v>
      </c>
      <c r="G12" s="84" t="s">
        <v>15</v>
      </c>
    </row>
    <row r="13" spans="1:7" ht="15.6" x14ac:dyDescent="0.3">
      <c r="A13" s="129">
        <v>2771</v>
      </c>
      <c r="B13" s="130" t="s">
        <v>14</v>
      </c>
      <c r="C13" s="40" t="s">
        <v>15</v>
      </c>
      <c r="D13" s="37" t="s">
        <v>15</v>
      </c>
      <c r="E13" s="23" t="s">
        <v>15</v>
      </c>
      <c r="F13" s="23" t="s">
        <v>15</v>
      </c>
      <c r="G13" s="84" t="s">
        <v>15</v>
      </c>
    </row>
    <row r="14" spans="1:7" ht="15.6" x14ac:dyDescent="0.3">
      <c r="A14" s="129">
        <v>2832</v>
      </c>
      <c r="B14" s="130" t="s">
        <v>14</v>
      </c>
      <c r="C14" s="40" t="s">
        <v>15</v>
      </c>
      <c r="D14" s="37" t="s">
        <v>15</v>
      </c>
      <c r="E14" s="23" t="s">
        <v>15</v>
      </c>
      <c r="F14" s="23">
        <v>3</v>
      </c>
      <c r="G14" s="84" t="s">
        <v>15</v>
      </c>
    </row>
    <row r="15" spans="1:7" ht="15.6" x14ac:dyDescent="0.3">
      <c r="A15" s="129">
        <v>2892</v>
      </c>
      <c r="B15" s="130" t="s">
        <v>14</v>
      </c>
      <c r="C15" s="40" t="s">
        <v>15</v>
      </c>
      <c r="D15" s="37">
        <v>1</v>
      </c>
      <c r="E15" s="23">
        <v>1</v>
      </c>
      <c r="F15" s="23">
        <v>9</v>
      </c>
      <c r="G15" s="84" t="s">
        <v>15</v>
      </c>
    </row>
    <row r="16" spans="1:7" ht="15.6" x14ac:dyDescent="0.3">
      <c r="A16" s="129">
        <v>3152</v>
      </c>
      <c r="B16" s="130" t="s">
        <v>14</v>
      </c>
      <c r="C16" s="40" t="s">
        <v>15</v>
      </c>
      <c r="D16" s="37">
        <v>2</v>
      </c>
      <c r="E16" s="23">
        <v>2</v>
      </c>
      <c r="F16" s="23">
        <v>12</v>
      </c>
      <c r="G16" s="84" t="s">
        <v>15</v>
      </c>
    </row>
    <row r="17" spans="1:7" ht="15.6" x14ac:dyDescent="0.3">
      <c r="A17" s="129">
        <v>6500</v>
      </c>
      <c r="B17" s="130" t="s">
        <v>14</v>
      </c>
      <c r="C17" s="40">
        <v>4</v>
      </c>
      <c r="D17" s="37">
        <v>2</v>
      </c>
      <c r="E17" s="23">
        <v>22</v>
      </c>
      <c r="F17" s="23">
        <v>2</v>
      </c>
      <c r="G17" s="84" t="s">
        <v>15</v>
      </c>
    </row>
    <row r="18" spans="1:7" ht="15.6" x14ac:dyDescent="0.3">
      <c r="A18" s="129">
        <v>12296</v>
      </c>
      <c r="B18" s="130" t="s">
        <v>14</v>
      </c>
      <c r="C18" s="40" t="s">
        <v>15</v>
      </c>
      <c r="D18" s="37" t="s">
        <v>15</v>
      </c>
      <c r="E18" s="23" t="s">
        <v>15</v>
      </c>
      <c r="F18" s="23">
        <v>9</v>
      </c>
      <c r="G18" s="84" t="s">
        <v>15</v>
      </c>
    </row>
    <row r="19" spans="1:7" ht="15.6" x14ac:dyDescent="0.3">
      <c r="A19" s="129">
        <v>16786</v>
      </c>
      <c r="B19" s="130" t="s">
        <v>14</v>
      </c>
      <c r="C19" s="40" t="s">
        <v>15</v>
      </c>
      <c r="D19" s="37" t="s">
        <v>15</v>
      </c>
      <c r="E19" s="23" t="s">
        <v>15</v>
      </c>
      <c r="F19" s="23">
        <v>15</v>
      </c>
      <c r="G19" s="84" t="s">
        <v>15</v>
      </c>
    </row>
    <row r="20" spans="1:7" ht="15.6" x14ac:dyDescent="0.3">
      <c r="A20" s="129">
        <v>17791</v>
      </c>
      <c r="B20" s="130" t="s">
        <v>14</v>
      </c>
      <c r="C20" s="40" t="s">
        <v>15</v>
      </c>
      <c r="D20" s="37" t="s">
        <v>15</v>
      </c>
      <c r="E20" s="23" t="s">
        <v>15</v>
      </c>
      <c r="F20" s="23">
        <v>6</v>
      </c>
      <c r="G20" s="84" t="s">
        <v>15</v>
      </c>
    </row>
    <row r="21" spans="1:7" ht="15.6" x14ac:dyDescent="0.3">
      <c r="A21" s="129">
        <v>1117</v>
      </c>
      <c r="B21" s="130" t="s">
        <v>16</v>
      </c>
      <c r="C21" s="40">
        <v>1</v>
      </c>
      <c r="D21" s="37">
        <v>8</v>
      </c>
      <c r="E21" s="23">
        <v>11</v>
      </c>
      <c r="F21" s="23">
        <v>8</v>
      </c>
      <c r="G21" s="84">
        <v>1</v>
      </c>
    </row>
    <row r="22" spans="1:7" ht="15.6" x14ac:dyDescent="0.3">
      <c r="A22" s="129">
        <v>1126</v>
      </c>
      <c r="B22" s="130" t="s">
        <v>16</v>
      </c>
      <c r="C22" s="40">
        <v>3</v>
      </c>
      <c r="D22" s="37">
        <v>2</v>
      </c>
      <c r="E22" s="23">
        <v>2</v>
      </c>
      <c r="F22" s="23">
        <v>2</v>
      </c>
      <c r="G22" s="84" t="s">
        <v>15</v>
      </c>
    </row>
    <row r="23" spans="1:7" ht="15.6" x14ac:dyDescent="0.3">
      <c r="A23" s="129">
        <v>1157</v>
      </c>
      <c r="B23" s="130" t="s">
        <v>16</v>
      </c>
      <c r="C23" s="40">
        <v>2</v>
      </c>
      <c r="D23" s="37">
        <v>12</v>
      </c>
      <c r="E23" s="23">
        <v>20</v>
      </c>
      <c r="F23" s="23">
        <v>12</v>
      </c>
      <c r="G23" s="84">
        <v>1</v>
      </c>
    </row>
    <row r="24" spans="1:7" ht="15.6" x14ac:dyDescent="0.3">
      <c r="A24" s="129">
        <v>1281</v>
      </c>
      <c r="B24" s="130" t="s">
        <v>16</v>
      </c>
      <c r="C24" s="40">
        <v>1</v>
      </c>
      <c r="D24" s="37">
        <v>4</v>
      </c>
      <c r="E24" s="23">
        <v>4</v>
      </c>
      <c r="F24" s="23">
        <v>5</v>
      </c>
      <c r="G24" s="84" t="s">
        <v>15</v>
      </c>
    </row>
    <row r="25" spans="1:7" ht="15.6" x14ac:dyDescent="0.3">
      <c r="A25" s="129">
        <v>1377</v>
      </c>
      <c r="B25" s="130" t="s">
        <v>16</v>
      </c>
      <c r="C25" s="40">
        <v>2</v>
      </c>
      <c r="D25" s="37">
        <v>2</v>
      </c>
      <c r="E25" s="23">
        <v>8</v>
      </c>
      <c r="F25" s="23">
        <v>2</v>
      </c>
      <c r="G25" s="84">
        <v>1</v>
      </c>
    </row>
    <row r="26" spans="1:7" ht="15.6" x14ac:dyDescent="0.3">
      <c r="A26" s="129">
        <v>1830</v>
      </c>
      <c r="B26" s="130" t="s">
        <v>16</v>
      </c>
      <c r="C26" s="40">
        <v>1</v>
      </c>
      <c r="D26" s="37">
        <v>13</v>
      </c>
      <c r="E26" s="23">
        <v>14</v>
      </c>
      <c r="F26" s="23">
        <v>13</v>
      </c>
      <c r="G26" s="84">
        <v>1</v>
      </c>
    </row>
    <row r="27" spans="1:7" ht="15.6" x14ac:dyDescent="0.3">
      <c r="A27" s="129">
        <v>1864</v>
      </c>
      <c r="B27" s="130" t="s">
        <v>16</v>
      </c>
      <c r="C27" s="40">
        <v>2</v>
      </c>
      <c r="D27" s="37">
        <v>4</v>
      </c>
      <c r="E27" s="23">
        <v>13</v>
      </c>
      <c r="F27" s="23">
        <v>4</v>
      </c>
      <c r="G27" s="84">
        <v>1</v>
      </c>
    </row>
    <row r="28" spans="1:7" ht="15.6" x14ac:dyDescent="0.3">
      <c r="A28" s="129">
        <v>1922</v>
      </c>
      <c r="B28" s="130" t="s">
        <v>16</v>
      </c>
      <c r="C28" s="40">
        <v>1</v>
      </c>
      <c r="D28" s="37">
        <v>6</v>
      </c>
      <c r="E28" s="23">
        <v>7</v>
      </c>
      <c r="F28" s="23">
        <v>6</v>
      </c>
      <c r="G28" s="84">
        <v>1</v>
      </c>
    </row>
    <row r="29" spans="1:7" ht="15.6" x14ac:dyDescent="0.3">
      <c r="A29" s="129">
        <v>2056</v>
      </c>
      <c r="B29" s="130" t="s">
        <v>16</v>
      </c>
      <c r="C29" s="40" t="s">
        <v>15</v>
      </c>
      <c r="D29" s="37">
        <v>12</v>
      </c>
      <c r="E29" s="23">
        <v>12</v>
      </c>
      <c r="F29" s="23">
        <v>12</v>
      </c>
      <c r="G29" s="84" t="s">
        <v>15</v>
      </c>
    </row>
    <row r="30" spans="1:7" ht="15.6" x14ac:dyDescent="0.3">
      <c r="A30" s="129">
        <v>2280</v>
      </c>
      <c r="B30" s="130" t="s">
        <v>16</v>
      </c>
      <c r="C30" s="40" t="s">
        <v>15</v>
      </c>
      <c r="D30" s="37">
        <v>7</v>
      </c>
      <c r="E30" s="23">
        <v>7</v>
      </c>
      <c r="F30" s="23">
        <v>8</v>
      </c>
      <c r="G30" s="84" t="s">
        <v>15</v>
      </c>
    </row>
    <row r="31" spans="1:7" ht="15.6" x14ac:dyDescent="0.3">
      <c r="A31" s="129">
        <v>2584</v>
      </c>
      <c r="B31" s="130" t="s">
        <v>16</v>
      </c>
      <c r="C31" s="40">
        <v>1</v>
      </c>
      <c r="D31" s="37">
        <v>8</v>
      </c>
      <c r="E31" s="23">
        <v>15</v>
      </c>
      <c r="F31" s="23">
        <v>8</v>
      </c>
      <c r="G31" s="84" t="s">
        <v>15</v>
      </c>
    </row>
    <row r="32" spans="1:7" ht="15.6" x14ac:dyDescent="0.3">
      <c r="A32" s="129">
        <v>2771</v>
      </c>
      <c r="B32" s="130" t="s">
        <v>16</v>
      </c>
      <c r="C32" s="40">
        <v>3</v>
      </c>
      <c r="D32" s="37">
        <v>19</v>
      </c>
      <c r="E32" s="23">
        <v>19</v>
      </c>
      <c r="F32" s="23">
        <v>19</v>
      </c>
      <c r="G32" s="84" t="s">
        <v>15</v>
      </c>
    </row>
    <row r="33" spans="1:7" ht="15.6" x14ac:dyDescent="0.3">
      <c r="A33" s="129">
        <v>2832</v>
      </c>
      <c r="B33" s="130" t="s">
        <v>16</v>
      </c>
      <c r="C33" s="40" t="s">
        <v>15</v>
      </c>
      <c r="D33" s="37" t="s">
        <v>15</v>
      </c>
      <c r="E33" s="23" t="s">
        <v>15</v>
      </c>
      <c r="F33" s="23">
        <v>4</v>
      </c>
      <c r="G33" s="84" t="s">
        <v>15</v>
      </c>
    </row>
    <row r="34" spans="1:7" ht="15.6" x14ac:dyDescent="0.3">
      <c r="A34" s="129">
        <v>2892</v>
      </c>
      <c r="B34" s="130" t="s">
        <v>16</v>
      </c>
      <c r="C34" s="40" t="s">
        <v>15</v>
      </c>
      <c r="D34" s="37" t="s">
        <v>15</v>
      </c>
      <c r="E34" s="23" t="s">
        <v>15</v>
      </c>
      <c r="F34" s="23">
        <v>1</v>
      </c>
      <c r="G34" s="84" t="s">
        <v>15</v>
      </c>
    </row>
    <row r="35" spans="1:7" ht="15.6" x14ac:dyDescent="0.3">
      <c r="A35" s="129">
        <v>3015</v>
      </c>
      <c r="B35" s="130" t="s">
        <v>16</v>
      </c>
      <c r="C35" s="40">
        <v>1</v>
      </c>
      <c r="D35" s="37">
        <v>13</v>
      </c>
      <c r="E35" s="23">
        <v>13</v>
      </c>
      <c r="F35" s="23">
        <v>13</v>
      </c>
      <c r="G35" s="84">
        <v>2</v>
      </c>
    </row>
    <row r="36" spans="1:7" ht="15.6" x14ac:dyDescent="0.3">
      <c r="A36" s="129">
        <v>3115</v>
      </c>
      <c r="B36" s="130" t="s">
        <v>16</v>
      </c>
      <c r="C36" s="40">
        <v>1</v>
      </c>
      <c r="D36" s="37">
        <v>13</v>
      </c>
      <c r="E36" s="23">
        <v>13</v>
      </c>
      <c r="F36" s="23">
        <v>13</v>
      </c>
      <c r="G36" s="84" t="s">
        <v>15</v>
      </c>
    </row>
    <row r="37" spans="1:7" ht="15.6" x14ac:dyDescent="0.3">
      <c r="A37" s="129">
        <v>3550</v>
      </c>
      <c r="B37" s="130" t="s">
        <v>16</v>
      </c>
      <c r="C37" s="40" t="s">
        <v>15</v>
      </c>
      <c r="D37" s="37">
        <v>1</v>
      </c>
      <c r="E37" s="23">
        <v>1</v>
      </c>
      <c r="F37" s="23">
        <v>4</v>
      </c>
      <c r="G37" s="84" t="s">
        <v>15</v>
      </c>
    </row>
    <row r="38" spans="1:7" ht="15.6" x14ac:dyDescent="0.3">
      <c r="A38" s="129">
        <v>4760</v>
      </c>
      <c r="B38" s="130" t="s">
        <v>16</v>
      </c>
      <c r="C38" s="40">
        <v>2</v>
      </c>
      <c r="D38" s="37">
        <v>10</v>
      </c>
      <c r="E38" s="23">
        <v>19</v>
      </c>
      <c r="F38" s="23">
        <v>10</v>
      </c>
      <c r="G38" s="84" t="s">
        <v>15</v>
      </c>
    </row>
    <row r="39" spans="1:7" ht="15.6" x14ac:dyDescent="0.3">
      <c r="A39" s="129">
        <v>6084</v>
      </c>
      <c r="B39" s="130" t="s">
        <v>16</v>
      </c>
      <c r="C39" s="40" t="s">
        <v>15</v>
      </c>
      <c r="D39" s="37" t="s">
        <v>15</v>
      </c>
      <c r="E39" s="23" t="s">
        <v>15</v>
      </c>
      <c r="F39" s="23">
        <v>3</v>
      </c>
      <c r="G39" s="84" t="s">
        <v>15</v>
      </c>
    </row>
    <row r="40" spans="1:7" ht="15.6" x14ac:dyDescent="0.3">
      <c r="A40" s="129">
        <v>6728</v>
      </c>
      <c r="B40" s="130" t="s">
        <v>16</v>
      </c>
      <c r="C40" s="40" t="s">
        <v>15</v>
      </c>
      <c r="D40" s="37">
        <v>2</v>
      </c>
      <c r="E40" s="23">
        <v>2</v>
      </c>
      <c r="F40" s="23">
        <v>3</v>
      </c>
      <c r="G40" s="84" t="s">
        <v>15</v>
      </c>
    </row>
    <row r="41" spans="1:7" ht="15.6" x14ac:dyDescent="0.3">
      <c r="A41" s="129">
        <v>12296</v>
      </c>
      <c r="B41" s="130" t="s">
        <v>16</v>
      </c>
      <c r="C41" s="40" t="s">
        <v>15</v>
      </c>
      <c r="D41" s="37">
        <v>2</v>
      </c>
      <c r="E41" s="23">
        <v>2</v>
      </c>
      <c r="F41" s="23">
        <v>16</v>
      </c>
      <c r="G41" s="84" t="s">
        <v>15</v>
      </c>
    </row>
    <row r="42" spans="1:7" ht="15.6" x14ac:dyDescent="0.3">
      <c r="A42" s="129">
        <v>15966</v>
      </c>
      <c r="B42" s="130" t="s">
        <v>16</v>
      </c>
      <c r="C42" s="40">
        <v>3</v>
      </c>
      <c r="D42" s="37">
        <v>10</v>
      </c>
      <c r="E42" s="23">
        <v>16</v>
      </c>
      <c r="F42" s="23">
        <v>10</v>
      </c>
      <c r="G42" s="84" t="s">
        <v>15</v>
      </c>
    </row>
    <row r="43" spans="1:7" ht="15.6" x14ac:dyDescent="0.3">
      <c r="A43" s="129">
        <v>16666</v>
      </c>
      <c r="B43" s="130" t="s">
        <v>16</v>
      </c>
      <c r="C43" s="40" t="s">
        <v>15</v>
      </c>
      <c r="D43" s="37" t="s">
        <v>15</v>
      </c>
      <c r="E43" s="23" t="s">
        <v>15</v>
      </c>
      <c r="F43" s="23">
        <v>9</v>
      </c>
      <c r="G43" s="84" t="s">
        <v>15</v>
      </c>
    </row>
    <row r="44" spans="1:7" ht="15.6" x14ac:dyDescent="0.3">
      <c r="A44" s="129">
        <v>30069</v>
      </c>
      <c r="B44" s="130" t="s">
        <v>16</v>
      </c>
      <c r="C44" s="40" t="s">
        <v>15</v>
      </c>
      <c r="D44" s="37">
        <v>2</v>
      </c>
      <c r="E44" s="23">
        <v>2</v>
      </c>
      <c r="F44" s="23">
        <v>5</v>
      </c>
      <c r="G44" s="84" t="s">
        <v>15</v>
      </c>
    </row>
    <row r="45" spans="1:7" ht="15.6" x14ac:dyDescent="0.3">
      <c r="A45" s="129">
        <v>59</v>
      </c>
      <c r="B45" s="130" t="s">
        <v>17</v>
      </c>
      <c r="C45" s="40" t="s">
        <v>15</v>
      </c>
      <c r="D45" s="37" t="s">
        <v>15</v>
      </c>
      <c r="E45" s="23" t="s">
        <v>15</v>
      </c>
      <c r="F45" s="23" t="s">
        <v>15</v>
      </c>
      <c r="G45" s="84" t="s">
        <v>15</v>
      </c>
    </row>
    <row r="46" spans="1:7" ht="15.6" x14ac:dyDescent="0.3">
      <c r="A46" s="129">
        <v>62</v>
      </c>
      <c r="B46" s="130" t="s">
        <v>17</v>
      </c>
      <c r="C46" s="40" t="s">
        <v>15</v>
      </c>
      <c r="D46" s="37" t="s">
        <v>15</v>
      </c>
      <c r="E46" s="23" t="s">
        <v>15</v>
      </c>
      <c r="F46" s="23" t="s">
        <v>15</v>
      </c>
      <c r="G46" s="84" t="s">
        <v>15</v>
      </c>
    </row>
    <row r="47" spans="1:7" ht="15.6" x14ac:dyDescent="0.3">
      <c r="A47" s="129">
        <v>71</v>
      </c>
      <c r="B47" s="130" t="s">
        <v>17</v>
      </c>
      <c r="C47" s="40" t="s">
        <v>15</v>
      </c>
      <c r="D47" s="37" t="s">
        <v>15</v>
      </c>
      <c r="E47" s="23" t="s">
        <v>15</v>
      </c>
      <c r="F47" s="23" t="s">
        <v>15</v>
      </c>
      <c r="G47" s="84" t="s">
        <v>15</v>
      </c>
    </row>
    <row r="48" spans="1:7" ht="15.6" x14ac:dyDescent="0.3">
      <c r="A48" s="129">
        <v>82</v>
      </c>
      <c r="B48" s="130" t="s">
        <v>17</v>
      </c>
      <c r="C48" s="40" t="s">
        <v>15</v>
      </c>
      <c r="D48" s="37" t="s">
        <v>15</v>
      </c>
      <c r="E48" s="23" t="s">
        <v>15</v>
      </c>
      <c r="F48" s="23" t="s">
        <v>15</v>
      </c>
      <c r="G48" s="84" t="s">
        <v>15</v>
      </c>
    </row>
    <row r="49" spans="1:7" ht="15.6" x14ac:dyDescent="0.3">
      <c r="A49" s="129">
        <v>100</v>
      </c>
      <c r="B49" s="130" t="s">
        <v>17</v>
      </c>
      <c r="C49" s="40"/>
      <c r="D49" s="37"/>
      <c r="E49" s="23"/>
      <c r="F49" s="23"/>
      <c r="G49" s="84"/>
    </row>
    <row r="50" spans="1:7" ht="15.6" x14ac:dyDescent="0.3">
      <c r="A50" s="129">
        <v>112</v>
      </c>
      <c r="B50" s="130" t="s">
        <v>17</v>
      </c>
      <c r="C50" s="40" t="s">
        <v>15</v>
      </c>
      <c r="D50" s="37" t="s">
        <v>15</v>
      </c>
      <c r="E50" s="23" t="s">
        <v>15</v>
      </c>
      <c r="F50" s="23" t="s">
        <v>15</v>
      </c>
      <c r="G50" s="84" t="s">
        <v>15</v>
      </c>
    </row>
    <row r="51" spans="1:7" ht="15.6" x14ac:dyDescent="0.3">
      <c r="A51" s="129">
        <v>113</v>
      </c>
      <c r="B51" s="130" t="s">
        <v>17</v>
      </c>
      <c r="C51" s="40" t="s">
        <v>15</v>
      </c>
      <c r="D51" s="37" t="s">
        <v>15</v>
      </c>
      <c r="E51" s="23" t="s">
        <v>15</v>
      </c>
      <c r="F51" s="23" t="s">
        <v>15</v>
      </c>
      <c r="G51" s="84" t="s">
        <v>15</v>
      </c>
    </row>
    <row r="52" spans="1:7" ht="15.6" x14ac:dyDescent="0.3">
      <c r="A52" s="129">
        <v>117</v>
      </c>
      <c r="B52" s="130" t="s">
        <v>17</v>
      </c>
      <c r="C52" s="40" t="s">
        <v>15</v>
      </c>
      <c r="D52" s="37" t="s">
        <v>15</v>
      </c>
      <c r="E52" s="23" t="s">
        <v>15</v>
      </c>
      <c r="F52" s="23" t="s">
        <v>15</v>
      </c>
      <c r="G52" s="84" t="s">
        <v>15</v>
      </c>
    </row>
    <row r="53" spans="1:7" ht="15.6" x14ac:dyDescent="0.3">
      <c r="A53" s="129">
        <v>127</v>
      </c>
      <c r="B53" s="130" t="s">
        <v>17</v>
      </c>
      <c r="C53" s="40" t="s">
        <v>15</v>
      </c>
      <c r="D53" s="37" t="s">
        <v>15</v>
      </c>
      <c r="E53" s="23" t="s">
        <v>15</v>
      </c>
      <c r="F53" s="23" t="s">
        <v>15</v>
      </c>
      <c r="G53" s="84" t="s">
        <v>15</v>
      </c>
    </row>
    <row r="54" spans="1:7" ht="15.6" x14ac:dyDescent="0.3">
      <c r="A54" s="129">
        <v>128</v>
      </c>
      <c r="B54" s="130" t="s">
        <v>17</v>
      </c>
      <c r="C54" s="40" t="s">
        <v>15</v>
      </c>
      <c r="D54" s="37" t="s">
        <v>15</v>
      </c>
      <c r="E54" s="23" t="s">
        <v>15</v>
      </c>
      <c r="F54" s="23" t="s">
        <v>15</v>
      </c>
      <c r="G54" s="84" t="s">
        <v>15</v>
      </c>
    </row>
    <row r="55" spans="1:7" ht="15.6" x14ac:dyDescent="0.3">
      <c r="A55" s="129">
        <v>129</v>
      </c>
      <c r="B55" s="130" t="s">
        <v>17</v>
      </c>
      <c r="C55" s="40" t="s">
        <v>15</v>
      </c>
      <c r="D55" s="37" t="s">
        <v>15</v>
      </c>
      <c r="E55" s="23" t="s">
        <v>15</v>
      </c>
      <c r="F55" s="23" t="s">
        <v>15</v>
      </c>
      <c r="G55" s="84" t="s">
        <v>15</v>
      </c>
    </row>
    <row r="56" spans="1:7" ht="15.6" x14ac:dyDescent="0.3">
      <c r="A56" s="129">
        <v>132</v>
      </c>
      <c r="B56" s="130" t="s">
        <v>17</v>
      </c>
      <c r="C56" s="40" t="s">
        <v>15</v>
      </c>
      <c r="D56" s="37" t="s">
        <v>15</v>
      </c>
      <c r="E56" s="23" t="s">
        <v>15</v>
      </c>
      <c r="F56" s="23" t="s">
        <v>15</v>
      </c>
      <c r="G56" s="84" t="s">
        <v>15</v>
      </c>
    </row>
    <row r="57" spans="1:7" ht="15.6" x14ac:dyDescent="0.3">
      <c r="A57" s="129">
        <v>133</v>
      </c>
      <c r="B57" s="130" t="s">
        <v>17</v>
      </c>
      <c r="C57" s="40" t="s">
        <v>15</v>
      </c>
      <c r="D57" s="37" t="s">
        <v>15</v>
      </c>
      <c r="E57" s="23" t="s">
        <v>15</v>
      </c>
      <c r="F57" s="23" t="s">
        <v>15</v>
      </c>
      <c r="G57" s="84" t="s">
        <v>15</v>
      </c>
    </row>
    <row r="58" spans="1:7" ht="15.6" x14ac:dyDescent="0.3">
      <c r="A58" s="129">
        <v>145</v>
      </c>
      <c r="B58" s="130" t="s">
        <v>17</v>
      </c>
      <c r="C58" s="40" t="s">
        <v>15</v>
      </c>
      <c r="D58" s="37">
        <v>1</v>
      </c>
      <c r="E58" s="23">
        <v>1</v>
      </c>
      <c r="F58" s="23">
        <v>1</v>
      </c>
      <c r="G58" s="84" t="s">
        <v>15</v>
      </c>
    </row>
    <row r="59" spans="1:7" ht="15.6" x14ac:dyDescent="0.3">
      <c r="A59" s="129">
        <v>194</v>
      </c>
      <c r="B59" s="130" t="s">
        <v>17</v>
      </c>
      <c r="C59" s="40" t="s">
        <v>15</v>
      </c>
      <c r="D59" s="37" t="s">
        <v>15</v>
      </c>
      <c r="E59" s="23" t="s">
        <v>15</v>
      </c>
      <c r="F59" s="23" t="s">
        <v>15</v>
      </c>
      <c r="G59" s="84" t="s">
        <v>15</v>
      </c>
    </row>
    <row r="60" spans="1:7" ht="15.6" x14ac:dyDescent="0.3">
      <c r="A60" s="129">
        <v>195</v>
      </c>
      <c r="B60" s="130" t="s">
        <v>17</v>
      </c>
      <c r="C60" s="40" t="s">
        <v>15</v>
      </c>
      <c r="D60" s="37" t="s">
        <v>15</v>
      </c>
      <c r="E60" s="23" t="s">
        <v>15</v>
      </c>
      <c r="F60" s="23" t="s">
        <v>15</v>
      </c>
      <c r="G60" s="84" t="s">
        <v>15</v>
      </c>
    </row>
    <row r="61" spans="1:7" ht="15.6" x14ac:dyDescent="0.3">
      <c r="A61" s="129">
        <v>196</v>
      </c>
      <c r="B61" s="130" t="s">
        <v>17</v>
      </c>
      <c r="C61" s="40" t="s">
        <v>15</v>
      </c>
      <c r="D61" s="37" t="s">
        <v>15</v>
      </c>
      <c r="E61" s="23" t="s">
        <v>15</v>
      </c>
      <c r="F61" s="23" t="s">
        <v>15</v>
      </c>
      <c r="G61" s="84" t="s">
        <v>15</v>
      </c>
    </row>
    <row r="62" spans="1:7" ht="15.6" x14ac:dyDescent="0.3">
      <c r="A62" s="129">
        <v>197</v>
      </c>
      <c r="B62" s="130" t="s">
        <v>17</v>
      </c>
      <c r="C62" s="40" t="s">
        <v>15</v>
      </c>
      <c r="D62" s="37" t="s">
        <v>15</v>
      </c>
      <c r="E62" s="23" t="s">
        <v>15</v>
      </c>
      <c r="F62" s="23" t="s">
        <v>15</v>
      </c>
      <c r="G62" s="84" t="s">
        <v>15</v>
      </c>
    </row>
    <row r="63" spans="1:7" ht="15.6" x14ac:dyDescent="0.3">
      <c r="A63" s="129">
        <v>205</v>
      </c>
      <c r="B63" s="130" t="s">
        <v>17</v>
      </c>
      <c r="C63" s="40" t="s">
        <v>15</v>
      </c>
      <c r="D63" s="37" t="s">
        <v>15</v>
      </c>
      <c r="E63" s="23" t="s">
        <v>15</v>
      </c>
      <c r="F63" s="23" t="s">
        <v>15</v>
      </c>
      <c r="G63" s="84" t="s">
        <v>15</v>
      </c>
    </row>
    <row r="64" spans="1:7" ht="15.6" x14ac:dyDescent="0.3">
      <c r="A64" s="129">
        <v>213</v>
      </c>
      <c r="B64" s="130" t="s">
        <v>17</v>
      </c>
      <c r="C64" s="40">
        <v>0</v>
      </c>
      <c r="D64" s="37" t="s">
        <v>15</v>
      </c>
      <c r="E64" s="23">
        <v>0</v>
      </c>
      <c r="F64" s="23">
        <v>0</v>
      </c>
      <c r="G64" s="84">
        <v>0</v>
      </c>
    </row>
    <row r="65" spans="1:7" ht="15.6" x14ac:dyDescent="0.3">
      <c r="A65" s="129">
        <v>254</v>
      </c>
      <c r="B65" s="130" t="s">
        <v>17</v>
      </c>
      <c r="C65" s="40" t="s">
        <v>15</v>
      </c>
      <c r="D65" s="37" t="s">
        <v>15</v>
      </c>
      <c r="E65" s="23" t="s">
        <v>15</v>
      </c>
      <c r="F65" s="23">
        <v>1</v>
      </c>
      <c r="G65" s="84" t="s">
        <v>15</v>
      </c>
    </row>
    <row r="66" spans="1:7" ht="15.6" x14ac:dyDescent="0.3">
      <c r="A66" s="129">
        <v>282</v>
      </c>
      <c r="B66" s="130" t="s">
        <v>17</v>
      </c>
      <c r="C66" s="40" t="s">
        <v>15</v>
      </c>
      <c r="D66" s="37" t="s">
        <v>15</v>
      </c>
      <c r="E66" s="23" t="s">
        <v>15</v>
      </c>
      <c r="F66" s="23" t="s">
        <v>15</v>
      </c>
      <c r="G66" s="84" t="s">
        <v>15</v>
      </c>
    </row>
    <row r="67" spans="1:7" ht="15.6" x14ac:dyDescent="0.3">
      <c r="A67" s="129">
        <v>283</v>
      </c>
      <c r="B67" s="130" t="s">
        <v>17</v>
      </c>
      <c r="C67" s="40" t="s">
        <v>15</v>
      </c>
      <c r="D67" s="37" t="s">
        <v>15</v>
      </c>
      <c r="E67" s="23" t="s">
        <v>15</v>
      </c>
      <c r="F67" s="23" t="s">
        <v>15</v>
      </c>
      <c r="G67" s="84" t="s">
        <v>15</v>
      </c>
    </row>
    <row r="68" spans="1:7" ht="15.6" x14ac:dyDescent="0.3">
      <c r="A68" s="129">
        <v>288</v>
      </c>
      <c r="B68" s="130" t="s">
        <v>17</v>
      </c>
      <c r="C68" s="40" t="s">
        <v>15</v>
      </c>
      <c r="D68" s="37" t="s">
        <v>15</v>
      </c>
      <c r="E68" s="23" t="s">
        <v>15</v>
      </c>
      <c r="F68" s="23" t="s">
        <v>15</v>
      </c>
      <c r="G68" s="84" t="s">
        <v>15</v>
      </c>
    </row>
    <row r="69" spans="1:7" ht="15.6" x14ac:dyDescent="0.3">
      <c r="A69" s="129">
        <v>295</v>
      </c>
      <c r="B69" s="130" t="s">
        <v>17</v>
      </c>
      <c r="C69" s="40" t="s">
        <v>15</v>
      </c>
      <c r="D69" s="37" t="s">
        <v>15</v>
      </c>
      <c r="E69" s="23" t="s">
        <v>15</v>
      </c>
      <c r="F69" s="23" t="s">
        <v>15</v>
      </c>
      <c r="G69" s="84" t="s">
        <v>15</v>
      </c>
    </row>
    <row r="70" spans="1:7" ht="15.6" x14ac:dyDescent="0.3">
      <c r="A70" s="129">
        <v>303</v>
      </c>
      <c r="B70" s="130" t="s">
        <v>17</v>
      </c>
      <c r="C70" s="40" t="s">
        <v>15</v>
      </c>
      <c r="D70" s="37" t="s">
        <v>15</v>
      </c>
      <c r="E70" s="23" t="s">
        <v>15</v>
      </c>
      <c r="F70" s="23" t="s">
        <v>15</v>
      </c>
      <c r="G70" s="84" t="s">
        <v>15</v>
      </c>
    </row>
    <row r="71" spans="1:7" ht="15.6" x14ac:dyDescent="0.3">
      <c r="A71" s="129">
        <v>308</v>
      </c>
      <c r="B71" s="130" t="s">
        <v>17</v>
      </c>
      <c r="C71" s="40" t="s">
        <v>15</v>
      </c>
      <c r="D71" s="37" t="s">
        <v>15</v>
      </c>
      <c r="E71" s="23" t="s">
        <v>15</v>
      </c>
      <c r="F71" s="23">
        <v>13</v>
      </c>
      <c r="G71" s="84" t="s">
        <v>15</v>
      </c>
    </row>
    <row r="72" spans="1:7" ht="15.6" x14ac:dyDescent="0.3">
      <c r="A72" s="129">
        <v>376</v>
      </c>
      <c r="B72" s="130" t="s">
        <v>17</v>
      </c>
      <c r="C72" s="40" t="s">
        <v>15</v>
      </c>
      <c r="D72" s="37" t="s">
        <v>15</v>
      </c>
      <c r="E72" s="23" t="s">
        <v>15</v>
      </c>
      <c r="F72" s="23" t="s">
        <v>15</v>
      </c>
      <c r="G72" s="84" t="s">
        <v>15</v>
      </c>
    </row>
    <row r="73" spans="1:7" ht="15.6" x14ac:dyDescent="0.3">
      <c r="A73" s="129">
        <v>399</v>
      </c>
      <c r="B73" s="130" t="s">
        <v>17</v>
      </c>
      <c r="C73" s="40" t="s">
        <v>15</v>
      </c>
      <c r="D73" s="37" t="s">
        <v>15</v>
      </c>
      <c r="E73" s="23" t="s">
        <v>15</v>
      </c>
      <c r="F73" s="23" t="s">
        <v>15</v>
      </c>
      <c r="G73" s="84" t="s">
        <v>15</v>
      </c>
    </row>
    <row r="74" spans="1:7" ht="15.6" x14ac:dyDescent="0.3">
      <c r="A74" s="129">
        <v>442</v>
      </c>
      <c r="B74" s="130" t="s">
        <v>17</v>
      </c>
      <c r="C74" s="40" t="s">
        <v>15</v>
      </c>
      <c r="D74" s="37" t="s">
        <v>15</v>
      </c>
      <c r="E74" s="23" t="s">
        <v>15</v>
      </c>
      <c r="F74" s="23">
        <v>22</v>
      </c>
      <c r="G74" s="84" t="s">
        <v>15</v>
      </c>
    </row>
    <row r="75" spans="1:7" ht="15.6" x14ac:dyDescent="0.3">
      <c r="A75" s="129">
        <v>447</v>
      </c>
      <c r="B75" s="130" t="s">
        <v>17</v>
      </c>
      <c r="C75" s="40" t="s">
        <v>15</v>
      </c>
      <c r="D75" s="37" t="s">
        <v>15</v>
      </c>
      <c r="E75" s="23" t="s">
        <v>15</v>
      </c>
      <c r="F75" s="23" t="s">
        <v>15</v>
      </c>
      <c r="G75" s="84" t="s">
        <v>15</v>
      </c>
    </row>
    <row r="76" spans="1:7" ht="15.6" x14ac:dyDescent="0.3">
      <c r="A76" s="129">
        <v>483</v>
      </c>
      <c r="B76" s="130" t="s">
        <v>17</v>
      </c>
      <c r="C76" s="40" t="s">
        <v>15</v>
      </c>
      <c r="D76" s="37" t="s">
        <v>15</v>
      </c>
      <c r="E76" s="23" t="s">
        <v>15</v>
      </c>
      <c r="F76" s="23">
        <v>10</v>
      </c>
      <c r="G76" s="84" t="s">
        <v>15</v>
      </c>
    </row>
    <row r="77" spans="1:7" ht="15.6" x14ac:dyDescent="0.3">
      <c r="A77" s="129">
        <v>512</v>
      </c>
      <c r="B77" s="130" t="s">
        <v>17</v>
      </c>
      <c r="C77" s="40" t="s">
        <v>15</v>
      </c>
      <c r="D77" s="37" t="s">
        <v>15</v>
      </c>
      <c r="E77" s="23" t="s">
        <v>15</v>
      </c>
      <c r="F77" s="23" t="s">
        <v>15</v>
      </c>
      <c r="G77" s="84" t="s">
        <v>15</v>
      </c>
    </row>
    <row r="78" spans="1:7" ht="15.6" x14ac:dyDescent="0.3">
      <c r="A78" s="129">
        <v>535</v>
      </c>
      <c r="B78" s="130" t="s">
        <v>17</v>
      </c>
      <c r="C78" s="40" t="s">
        <v>15</v>
      </c>
      <c r="D78" s="37" t="s">
        <v>15</v>
      </c>
      <c r="E78" s="23" t="s">
        <v>15</v>
      </c>
      <c r="F78" s="23" t="s">
        <v>15</v>
      </c>
      <c r="G78" s="84" t="s">
        <v>15</v>
      </c>
    </row>
    <row r="79" spans="1:7" ht="15.6" x14ac:dyDescent="0.3">
      <c r="A79" s="129">
        <v>536</v>
      </c>
      <c r="B79" s="130" t="s">
        <v>17</v>
      </c>
      <c r="C79" s="40" t="s">
        <v>15</v>
      </c>
      <c r="D79" s="37" t="s">
        <v>15</v>
      </c>
      <c r="E79" s="23" t="s">
        <v>15</v>
      </c>
      <c r="F79" s="23" t="s">
        <v>15</v>
      </c>
      <c r="G79" s="84" t="s">
        <v>15</v>
      </c>
    </row>
    <row r="80" spans="1:7" ht="15.6" x14ac:dyDescent="0.3">
      <c r="A80" s="129">
        <v>543</v>
      </c>
      <c r="B80" s="130" t="s">
        <v>17</v>
      </c>
      <c r="C80" s="40" t="s">
        <v>15</v>
      </c>
      <c r="D80" s="37" t="s">
        <v>15</v>
      </c>
      <c r="E80" s="23" t="s">
        <v>15</v>
      </c>
      <c r="F80" s="23">
        <v>11</v>
      </c>
      <c r="G80" s="84" t="s">
        <v>15</v>
      </c>
    </row>
    <row r="81" spans="1:7" ht="15.6" x14ac:dyDescent="0.3">
      <c r="A81" s="129">
        <v>544</v>
      </c>
      <c r="B81" s="130" t="s">
        <v>17</v>
      </c>
      <c r="C81" s="40" t="s">
        <v>15</v>
      </c>
      <c r="D81" s="37" t="s">
        <v>15</v>
      </c>
      <c r="E81" s="23" t="s">
        <v>15</v>
      </c>
      <c r="F81" s="23" t="s">
        <v>15</v>
      </c>
      <c r="G81" s="84" t="s">
        <v>15</v>
      </c>
    </row>
    <row r="82" spans="1:7" ht="15.6" x14ac:dyDescent="0.3">
      <c r="A82" s="129">
        <v>545</v>
      </c>
      <c r="B82" s="130" t="s">
        <v>17</v>
      </c>
      <c r="C82" s="40" t="s">
        <v>15</v>
      </c>
      <c r="D82" s="37" t="s">
        <v>15</v>
      </c>
      <c r="E82" s="23" t="s">
        <v>15</v>
      </c>
      <c r="F82" s="23" t="s">
        <v>15</v>
      </c>
      <c r="G82" s="84" t="s">
        <v>15</v>
      </c>
    </row>
    <row r="83" spans="1:7" ht="15.6" x14ac:dyDescent="0.3">
      <c r="A83" s="129">
        <v>572</v>
      </c>
      <c r="B83" s="130" t="s">
        <v>17</v>
      </c>
      <c r="C83" s="40" t="s">
        <v>15</v>
      </c>
      <c r="D83" s="37" t="s">
        <v>15</v>
      </c>
      <c r="E83" s="23" t="s">
        <v>15</v>
      </c>
      <c r="F83" s="23">
        <v>6</v>
      </c>
      <c r="G83" s="84" t="s">
        <v>15</v>
      </c>
    </row>
    <row r="84" spans="1:7" ht="15.6" x14ac:dyDescent="0.3">
      <c r="A84" s="129">
        <v>598</v>
      </c>
      <c r="B84" s="130" t="s">
        <v>17</v>
      </c>
      <c r="C84" s="40">
        <v>0</v>
      </c>
      <c r="D84" s="37" t="s">
        <v>15</v>
      </c>
      <c r="E84" s="23">
        <v>0</v>
      </c>
      <c r="F84" s="23">
        <v>0</v>
      </c>
      <c r="G84" s="84">
        <v>0</v>
      </c>
    </row>
    <row r="85" spans="1:7" ht="15.6" x14ac:dyDescent="0.3">
      <c r="A85" s="129">
        <v>635</v>
      </c>
      <c r="B85" s="130" t="s">
        <v>17</v>
      </c>
      <c r="C85" s="40" t="s">
        <v>15</v>
      </c>
      <c r="D85" s="37" t="s">
        <v>15</v>
      </c>
      <c r="E85" s="23" t="s">
        <v>15</v>
      </c>
      <c r="F85" s="23">
        <v>8</v>
      </c>
      <c r="G85" s="84" t="s">
        <v>15</v>
      </c>
    </row>
    <row r="86" spans="1:7" ht="15.6" x14ac:dyDescent="0.3">
      <c r="A86" s="129">
        <v>650</v>
      </c>
      <c r="B86" s="130" t="s">
        <v>17</v>
      </c>
      <c r="C86" s="40" t="s">
        <v>15</v>
      </c>
      <c r="D86" s="37" t="s">
        <v>15</v>
      </c>
      <c r="E86" s="23" t="s">
        <v>15</v>
      </c>
      <c r="F86" s="23" t="s">
        <v>15</v>
      </c>
      <c r="G86" s="84" t="s">
        <v>15</v>
      </c>
    </row>
    <row r="87" spans="1:7" ht="15.6" x14ac:dyDescent="0.3">
      <c r="A87" s="129">
        <v>654</v>
      </c>
      <c r="B87" s="130" t="s">
        <v>17</v>
      </c>
      <c r="C87" s="40" t="s">
        <v>15</v>
      </c>
      <c r="D87" s="37">
        <v>2</v>
      </c>
      <c r="E87" s="23">
        <v>2</v>
      </c>
      <c r="F87" s="23">
        <v>5</v>
      </c>
      <c r="G87" s="84" t="s">
        <v>15</v>
      </c>
    </row>
    <row r="88" spans="1:7" ht="15.6" x14ac:dyDescent="0.3">
      <c r="A88" s="129">
        <v>713</v>
      </c>
      <c r="B88" s="130" t="s">
        <v>17</v>
      </c>
      <c r="C88" s="40" t="s">
        <v>15</v>
      </c>
      <c r="D88" s="37" t="s">
        <v>15</v>
      </c>
      <c r="E88" s="23" t="s">
        <v>15</v>
      </c>
      <c r="F88" s="23" t="s">
        <v>15</v>
      </c>
      <c r="G88" s="84" t="s">
        <v>15</v>
      </c>
    </row>
    <row r="89" spans="1:7" ht="15.6" x14ac:dyDescent="0.3">
      <c r="A89" s="129">
        <v>755</v>
      </c>
      <c r="B89" s="130" t="s">
        <v>17</v>
      </c>
      <c r="C89" s="40" t="s">
        <v>15</v>
      </c>
      <c r="D89" s="37" t="s">
        <v>15</v>
      </c>
      <c r="E89" s="23" t="s">
        <v>15</v>
      </c>
      <c r="F89" s="23">
        <v>1</v>
      </c>
      <c r="G89" s="84" t="s">
        <v>15</v>
      </c>
    </row>
    <row r="90" spans="1:7" ht="15.6" x14ac:dyDescent="0.3">
      <c r="A90" s="129">
        <v>779</v>
      </c>
      <c r="B90" s="130" t="s">
        <v>17</v>
      </c>
      <c r="C90" s="40" t="s">
        <v>15</v>
      </c>
      <c r="D90" s="37" t="s">
        <v>15</v>
      </c>
      <c r="E90" s="23" t="s">
        <v>15</v>
      </c>
      <c r="F90" s="23">
        <v>2</v>
      </c>
      <c r="G90" s="84" t="s">
        <v>15</v>
      </c>
    </row>
    <row r="91" spans="1:7" ht="15.6" x14ac:dyDescent="0.3">
      <c r="A91" s="129">
        <v>858</v>
      </c>
      <c r="B91" s="130" t="s">
        <v>17</v>
      </c>
      <c r="C91" s="40" t="s">
        <v>15</v>
      </c>
      <c r="D91" s="37" t="s">
        <v>15</v>
      </c>
      <c r="E91" s="23" t="s">
        <v>15</v>
      </c>
      <c r="F91" s="23">
        <v>1</v>
      </c>
      <c r="G91" s="84" t="s">
        <v>15</v>
      </c>
    </row>
    <row r="92" spans="1:7" ht="15.6" x14ac:dyDescent="0.3">
      <c r="A92" s="129">
        <v>877</v>
      </c>
      <c r="B92" s="130" t="s">
        <v>17</v>
      </c>
      <c r="C92" s="40" t="s">
        <v>15</v>
      </c>
      <c r="D92" s="37" t="s">
        <v>15</v>
      </c>
      <c r="E92" s="23" t="s">
        <v>15</v>
      </c>
      <c r="F92" s="23" t="s">
        <v>15</v>
      </c>
      <c r="G92" s="84" t="s">
        <v>15</v>
      </c>
    </row>
    <row r="93" spans="1:7" ht="15.6" x14ac:dyDescent="0.3">
      <c r="A93" s="129">
        <v>886</v>
      </c>
      <c r="B93" s="130" t="s">
        <v>17</v>
      </c>
      <c r="C93" s="40" t="s">
        <v>15</v>
      </c>
      <c r="D93" s="37" t="s">
        <v>15</v>
      </c>
      <c r="E93" s="23" t="s">
        <v>15</v>
      </c>
      <c r="F93" s="23">
        <v>1</v>
      </c>
      <c r="G93" s="84" t="s">
        <v>15</v>
      </c>
    </row>
    <row r="94" spans="1:7" ht="15.6" x14ac:dyDescent="0.3">
      <c r="A94" s="129">
        <v>915</v>
      </c>
      <c r="B94" s="130" t="s">
        <v>17</v>
      </c>
      <c r="C94" s="40" t="s">
        <v>15</v>
      </c>
      <c r="D94" s="37" t="s">
        <v>15</v>
      </c>
      <c r="E94" s="23" t="s">
        <v>15</v>
      </c>
      <c r="F94" s="23" t="s">
        <v>15</v>
      </c>
      <c r="G94" s="84" t="s">
        <v>15</v>
      </c>
    </row>
    <row r="95" spans="1:7" ht="15.6" x14ac:dyDescent="0.3">
      <c r="A95" s="129">
        <v>944</v>
      </c>
      <c r="B95" s="130" t="s">
        <v>17</v>
      </c>
      <c r="C95" s="40" t="s">
        <v>15</v>
      </c>
      <c r="D95" s="37" t="s">
        <v>15</v>
      </c>
      <c r="E95" s="23" t="s">
        <v>15</v>
      </c>
      <c r="F95" s="23">
        <v>3</v>
      </c>
      <c r="G95" s="84" t="s">
        <v>15</v>
      </c>
    </row>
    <row r="96" spans="1:7" ht="15.6" x14ac:dyDescent="0.3">
      <c r="A96" s="129">
        <v>949</v>
      </c>
      <c r="B96" s="130" t="s">
        <v>17</v>
      </c>
      <c r="C96" s="40">
        <v>0</v>
      </c>
      <c r="D96" s="37" t="s">
        <v>15</v>
      </c>
      <c r="E96" s="23" t="s">
        <v>15</v>
      </c>
      <c r="F96" s="23">
        <v>7</v>
      </c>
      <c r="G96" s="84" t="s">
        <v>15</v>
      </c>
    </row>
    <row r="97" spans="1:7" ht="15.6" x14ac:dyDescent="0.3">
      <c r="A97" s="129">
        <v>995</v>
      </c>
      <c r="B97" s="130" t="s">
        <v>17</v>
      </c>
      <c r="C97" s="40">
        <v>0</v>
      </c>
      <c r="D97" s="37" t="s">
        <v>15</v>
      </c>
      <c r="E97" s="23" t="s">
        <v>15</v>
      </c>
      <c r="F97" s="23">
        <v>13</v>
      </c>
      <c r="G97" s="84" t="s">
        <v>15</v>
      </c>
    </row>
    <row r="98" spans="1:7" ht="15.6" x14ac:dyDescent="0.3">
      <c r="A98" s="129">
        <v>1011</v>
      </c>
      <c r="B98" s="130" t="s">
        <v>17</v>
      </c>
      <c r="C98" s="40">
        <v>0</v>
      </c>
      <c r="D98" s="37" t="s">
        <v>15</v>
      </c>
      <c r="E98" s="23" t="s">
        <v>15</v>
      </c>
      <c r="F98" s="23">
        <v>7</v>
      </c>
      <c r="G98" s="84" t="s">
        <v>15</v>
      </c>
    </row>
    <row r="99" spans="1:7" ht="15.6" x14ac:dyDescent="0.3">
      <c r="A99" s="129">
        <v>1015</v>
      </c>
      <c r="B99" s="130" t="s">
        <v>17</v>
      </c>
      <c r="C99" s="40">
        <v>0</v>
      </c>
      <c r="D99" s="37" t="s">
        <v>15</v>
      </c>
      <c r="E99" s="23" t="s">
        <v>15</v>
      </c>
      <c r="F99" s="23" t="s">
        <v>15</v>
      </c>
      <c r="G99" s="84" t="s">
        <v>15</v>
      </c>
    </row>
    <row r="100" spans="1:7" ht="15.6" x14ac:dyDescent="0.3">
      <c r="A100" s="129">
        <v>5328</v>
      </c>
      <c r="B100" s="130" t="s">
        <v>17</v>
      </c>
      <c r="C100" s="40">
        <v>0</v>
      </c>
      <c r="D100" s="37" t="s">
        <v>15</v>
      </c>
      <c r="E100" s="23" t="s">
        <v>15</v>
      </c>
      <c r="F100" s="23" t="s">
        <v>15</v>
      </c>
      <c r="G100" s="84" t="s">
        <v>15</v>
      </c>
    </row>
    <row r="101" spans="1:7" ht="15.6" x14ac:dyDescent="0.3">
      <c r="A101" s="129">
        <v>5361</v>
      </c>
      <c r="B101" s="130" t="s">
        <v>17</v>
      </c>
      <c r="C101" s="40">
        <v>0</v>
      </c>
      <c r="D101" s="37">
        <v>7</v>
      </c>
      <c r="E101" s="23">
        <v>7</v>
      </c>
      <c r="F101" s="23">
        <v>11</v>
      </c>
      <c r="G101" s="84" t="s">
        <v>15</v>
      </c>
    </row>
    <row r="102" spans="1:7" ht="15.6" x14ac:dyDescent="0.3">
      <c r="A102" s="129">
        <v>5370</v>
      </c>
      <c r="B102" s="130" t="s">
        <v>17</v>
      </c>
      <c r="C102" s="40">
        <v>0</v>
      </c>
      <c r="D102" s="37" t="s">
        <v>15</v>
      </c>
      <c r="E102" s="23">
        <v>0</v>
      </c>
      <c r="F102" s="23">
        <v>0</v>
      </c>
      <c r="G102" s="84">
        <v>0</v>
      </c>
    </row>
    <row r="103" spans="1:7" ht="15.6" x14ac:dyDescent="0.3">
      <c r="A103" s="129">
        <v>5973</v>
      </c>
      <c r="B103" s="130" t="s">
        <v>17</v>
      </c>
      <c r="C103" s="40">
        <v>0</v>
      </c>
      <c r="D103" s="37" t="s">
        <v>15</v>
      </c>
      <c r="E103" s="23">
        <v>0</v>
      </c>
      <c r="F103" s="23">
        <v>0</v>
      </c>
      <c r="G103" s="84">
        <v>0</v>
      </c>
    </row>
    <row r="104" spans="1:7" ht="15.6" x14ac:dyDescent="0.3">
      <c r="A104" s="129">
        <v>6063</v>
      </c>
      <c r="B104" s="130" t="s">
        <v>17</v>
      </c>
      <c r="C104" s="40">
        <v>0</v>
      </c>
      <c r="D104" s="37" t="s">
        <v>15</v>
      </c>
      <c r="E104" s="23" t="s">
        <v>15</v>
      </c>
      <c r="F104" s="23" t="s">
        <v>15</v>
      </c>
      <c r="G104" s="84" t="s">
        <v>15</v>
      </c>
    </row>
    <row r="105" spans="1:7" ht="15.6" x14ac:dyDescent="0.3">
      <c r="A105" s="129">
        <v>6583</v>
      </c>
      <c r="B105" s="130" t="s">
        <v>17</v>
      </c>
      <c r="C105" s="40">
        <v>0</v>
      </c>
      <c r="D105" s="37" t="s">
        <v>15</v>
      </c>
      <c r="E105" s="23" t="s">
        <v>15</v>
      </c>
      <c r="F105" s="23" t="s">
        <v>15</v>
      </c>
      <c r="G105" s="84" t="s">
        <v>15</v>
      </c>
    </row>
    <row r="106" spans="1:7" ht="15.6" x14ac:dyDescent="0.3">
      <c r="A106" s="129">
        <v>7602</v>
      </c>
      <c r="B106" s="130" t="s">
        <v>17</v>
      </c>
      <c r="C106" s="40">
        <v>0</v>
      </c>
      <c r="D106" s="37">
        <v>6</v>
      </c>
      <c r="E106" s="23">
        <v>12</v>
      </c>
      <c r="F106" s="23">
        <v>7</v>
      </c>
      <c r="G106" s="84" t="s">
        <v>15</v>
      </c>
    </row>
    <row r="107" spans="1:7" ht="15.6" x14ac:dyDescent="0.3">
      <c r="A107" s="129">
        <v>7604</v>
      </c>
      <c r="B107" s="130" t="s">
        <v>17</v>
      </c>
      <c r="C107" s="40">
        <v>0</v>
      </c>
      <c r="D107" s="37">
        <v>10</v>
      </c>
      <c r="E107" s="23">
        <v>10</v>
      </c>
      <c r="F107" s="23">
        <v>10</v>
      </c>
      <c r="G107" s="84">
        <v>2</v>
      </c>
    </row>
    <row r="108" spans="1:7" ht="15.6" x14ac:dyDescent="0.3">
      <c r="A108" s="129">
        <v>7610</v>
      </c>
      <c r="B108" s="130" t="s">
        <v>17</v>
      </c>
      <c r="C108" s="40">
        <v>0</v>
      </c>
      <c r="D108" s="37" t="s">
        <v>15</v>
      </c>
      <c r="E108" s="23" t="s">
        <v>15</v>
      </c>
      <c r="F108" s="23" t="s">
        <v>15</v>
      </c>
      <c r="G108" s="84" t="s">
        <v>15</v>
      </c>
    </row>
    <row r="109" spans="1:7" ht="15.6" x14ac:dyDescent="0.3">
      <c r="A109" s="129">
        <v>8217</v>
      </c>
      <c r="B109" s="130" t="s">
        <v>17</v>
      </c>
      <c r="C109" s="40">
        <v>0</v>
      </c>
      <c r="D109" s="37" t="s">
        <v>15</v>
      </c>
      <c r="E109" s="23" t="s">
        <v>15</v>
      </c>
      <c r="F109" s="23" t="s">
        <v>15</v>
      </c>
      <c r="G109" s="84" t="s">
        <v>15</v>
      </c>
    </row>
    <row r="110" spans="1:7" ht="15.6" x14ac:dyDescent="0.3">
      <c r="A110" s="129">
        <v>8556</v>
      </c>
      <c r="B110" s="130" t="s">
        <v>17</v>
      </c>
      <c r="C110" s="40">
        <v>0</v>
      </c>
      <c r="D110" s="37" t="s">
        <v>15</v>
      </c>
      <c r="E110" s="23" t="s">
        <v>15</v>
      </c>
      <c r="F110" s="23" t="s">
        <v>15</v>
      </c>
      <c r="G110" s="84" t="s">
        <v>15</v>
      </c>
    </row>
    <row r="111" spans="1:7" ht="15.6" x14ac:dyDescent="0.3">
      <c r="A111" s="129">
        <v>8576</v>
      </c>
      <c r="B111" s="130" t="s">
        <v>17</v>
      </c>
      <c r="C111" s="40">
        <v>0</v>
      </c>
      <c r="D111" s="37" t="s">
        <v>15</v>
      </c>
      <c r="E111" s="23" t="s">
        <v>15</v>
      </c>
      <c r="F111" s="23" t="s">
        <v>15</v>
      </c>
      <c r="G111" s="84" t="s">
        <v>15</v>
      </c>
    </row>
    <row r="112" spans="1:7" ht="15.6" x14ac:dyDescent="0.3">
      <c r="A112" s="129">
        <v>8577</v>
      </c>
      <c r="B112" s="130" t="s">
        <v>17</v>
      </c>
      <c r="C112" s="40">
        <v>0</v>
      </c>
      <c r="D112" s="37" t="s">
        <v>15</v>
      </c>
      <c r="E112" s="23" t="s">
        <v>15</v>
      </c>
      <c r="F112" s="23" t="s">
        <v>15</v>
      </c>
      <c r="G112" s="84" t="s">
        <v>15</v>
      </c>
    </row>
    <row r="113" spans="1:7" ht="15.6" x14ac:dyDescent="0.3">
      <c r="A113" s="129">
        <v>8578</v>
      </c>
      <c r="B113" s="130" t="s">
        <v>17</v>
      </c>
      <c r="C113" s="40">
        <v>0</v>
      </c>
      <c r="D113" s="37" t="s">
        <v>15</v>
      </c>
      <c r="E113" s="23" t="s">
        <v>15</v>
      </c>
      <c r="F113" s="23" t="s">
        <v>15</v>
      </c>
      <c r="G113" s="84" t="s">
        <v>15</v>
      </c>
    </row>
    <row r="114" spans="1:7" ht="15.6" x14ac:dyDescent="0.3">
      <c r="A114" s="129">
        <v>8579</v>
      </c>
      <c r="B114" s="130" t="s">
        <v>17</v>
      </c>
      <c r="C114" s="40">
        <v>0</v>
      </c>
      <c r="D114" s="37" t="s">
        <v>15</v>
      </c>
      <c r="E114" s="23" t="s">
        <v>15</v>
      </c>
      <c r="F114" s="23" t="s">
        <v>15</v>
      </c>
      <c r="G114" s="84" t="s">
        <v>15</v>
      </c>
    </row>
    <row r="115" spans="1:7" ht="15.6" x14ac:dyDescent="0.3">
      <c r="A115" s="129">
        <v>8580</v>
      </c>
      <c r="B115" s="130" t="s">
        <v>17</v>
      </c>
      <c r="C115" s="40">
        <v>0</v>
      </c>
      <c r="D115" s="37" t="s">
        <v>15</v>
      </c>
      <c r="E115" s="23" t="s">
        <v>15</v>
      </c>
      <c r="F115" s="23" t="s">
        <v>15</v>
      </c>
      <c r="G115" s="84" t="s">
        <v>15</v>
      </c>
    </row>
    <row r="116" spans="1:7" ht="15.6" x14ac:dyDescent="0.3">
      <c r="A116" s="129">
        <v>8916</v>
      </c>
      <c r="B116" s="130" t="s">
        <v>17</v>
      </c>
      <c r="C116" s="40">
        <v>0</v>
      </c>
      <c r="D116" s="37" t="s">
        <v>15</v>
      </c>
      <c r="E116" s="23">
        <v>0</v>
      </c>
      <c r="F116" s="23">
        <v>0</v>
      </c>
      <c r="G116" s="84">
        <v>0</v>
      </c>
    </row>
    <row r="117" spans="1:7" ht="15.6" x14ac:dyDescent="0.3">
      <c r="A117" s="129">
        <v>10556</v>
      </c>
      <c r="B117" s="130" t="s">
        <v>17</v>
      </c>
      <c r="C117" s="40">
        <v>0</v>
      </c>
      <c r="D117" s="37" t="s">
        <v>15</v>
      </c>
      <c r="E117" s="23">
        <v>0</v>
      </c>
      <c r="F117" s="23">
        <v>0</v>
      </c>
      <c r="G117" s="84">
        <v>0</v>
      </c>
    </row>
    <row r="118" spans="1:7" ht="15.6" x14ac:dyDescent="0.3">
      <c r="A118" s="129">
        <v>13556</v>
      </c>
      <c r="B118" s="130" t="s">
        <v>17</v>
      </c>
      <c r="C118" s="40">
        <v>0</v>
      </c>
      <c r="D118" s="37" t="s">
        <v>15</v>
      </c>
      <c r="E118" s="23">
        <v>0</v>
      </c>
      <c r="F118" s="23">
        <v>0</v>
      </c>
      <c r="G118" s="84">
        <v>0</v>
      </c>
    </row>
    <row r="119" spans="1:7" ht="15.6" x14ac:dyDescent="0.3">
      <c r="A119" s="129">
        <v>18287</v>
      </c>
      <c r="B119" s="130" t="s">
        <v>17</v>
      </c>
      <c r="C119" s="40">
        <v>0</v>
      </c>
      <c r="D119" s="37" t="s">
        <v>15</v>
      </c>
      <c r="E119" s="23">
        <v>0</v>
      </c>
      <c r="F119" s="23">
        <v>0</v>
      </c>
      <c r="G119" s="84">
        <v>0</v>
      </c>
    </row>
    <row r="120" spans="1:7" ht="15.6" x14ac:dyDescent="0.3">
      <c r="A120" s="129">
        <v>18586</v>
      </c>
      <c r="B120" s="130" t="s">
        <v>17</v>
      </c>
      <c r="C120" s="40">
        <v>0</v>
      </c>
      <c r="D120" s="37" t="s">
        <v>15</v>
      </c>
      <c r="E120" s="23">
        <v>0</v>
      </c>
      <c r="F120" s="23">
        <v>0</v>
      </c>
      <c r="G120" s="84">
        <v>0</v>
      </c>
    </row>
    <row r="121" spans="1:7" ht="15.6" x14ac:dyDescent="0.3">
      <c r="A121" s="129">
        <v>19307</v>
      </c>
      <c r="B121" s="130" t="s">
        <v>17</v>
      </c>
      <c r="C121" s="40">
        <v>0</v>
      </c>
      <c r="D121" s="37" t="s">
        <v>15</v>
      </c>
      <c r="E121" s="23">
        <v>0</v>
      </c>
      <c r="F121" s="23">
        <v>0</v>
      </c>
      <c r="G121" s="84">
        <v>0</v>
      </c>
    </row>
    <row r="122" spans="1:7" ht="15.6" x14ac:dyDescent="0.3">
      <c r="A122" s="129">
        <v>26669</v>
      </c>
      <c r="B122" s="130" t="s">
        <v>17</v>
      </c>
      <c r="C122" s="40">
        <v>0</v>
      </c>
      <c r="D122" s="37" t="s">
        <v>15</v>
      </c>
      <c r="E122" s="23">
        <v>0</v>
      </c>
      <c r="F122" s="23">
        <v>0</v>
      </c>
      <c r="G122" s="84">
        <v>0</v>
      </c>
    </row>
    <row r="123" spans="1:7" ht="15.6" x14ac:dyDescent="0.3">
      <c r="A123" s="129">
        <v>26909</v>
      </c>
      <c r="B123" s="130" t="s">
        <v>17</v>
      </c>
      <c r="C123" s="40">
        <v>0</v>
      </c>
      <c r="D123" s="37" t="s">
        <v>15</v>
      </c>
      <c r="E123" s="23">
        <v>0</v>
      </c>
      <c r="F123" s="23">
        <v>0</v>
      </c>
      <c r="G123" s="84">
        <v>0</v>
      </c>
    </row>
    <row r="124" spans="1:7" ht="15.6" x14ac:dyDescent="0.3">
      <c r="A124" s="129">
        <v>28030</v>
      </c>
      <c r="B124" s="130" t="s">
        <v>17</v>
      </c>
      <c r="C124" s="40">
        <v>0</v>
      </c>
      <c r="D124" s="37" t="s">
        <v>15</v>
      </c>
      <c r="E124" s="23">
        <v>0</v>
      </c>
      <c r="F124" s="23">
        <v>0</v>
      </c>
      <c r="G124" s="84">
        <v>0</v>
      </c>
    </row>
    <row r="125" spans="1:7" ht="15.6" x14ac:dyDescent="0.3">
      <c r="A125" s="129">
        <v>30511</v>
      </c>
      <c r="B125" s="130" t="s">
        <v>17</v>
      </c>
      <c r="C125" s="40">
        <v>0</v>
      </c>
      <c r="D125" s="37" t="s">
        <v>15</v>
      </c>
      <c r="E125" s="23">
        <v>0</v>
      </c>
      <c r="F125" s="23">
        <v>0</v>
      </c>
      <c r="G125" s="84">
        <v>0</v>
      </c>
    </row>
    <row r="126" spans="1:7" ht="15.6" x14ac:dyDescent="0.3">
      <c r="A126" s="129">
        <v>30889</v>
      </c>
      <c r="B126" s="130" t="s">
        <v>17</v>
      </c>
      <c r="C126" s="40">
        <v>0</v>
      </c>
      <c r="D126" s="37" t="s">
        <v>15</v>
      </c>
      <c r="E126" s="23">
        <v>0</v>
      </c>
      <c r="F126" s="23">
        <v>0</v>
      </c>
      <c r="G126" s="84">
        <v>0</v>
      </c>
    </row>
    <row r="127" spans="1:7" ht="15.6" x14ac:dyDescent="0.3">
      <c r="A127" s="129">
        <v>32594</v>
      </c>
      <c r="B127" s="130" t="s">
        <v>17</v>
      </c>
      <c r="C127" s="40">
        <v>0</v>
      </c>
      <c r="D127" s="37" t="s">
        <v>15</v>
      </c>
      <c r="E127" s="23">
        <v>0</v>
      </c>
      <c r="F127" s="23">
        <v>0</v>
      </c>
      <c r="G127" s="84">
        <v>0</v>
      </c>
    </row>
    <row r="128" spans="1:7" ht="15.6" x14ac:dyDescent="0.3">
      <c r="A128" s="129">
        <v>33353</v>
      </c>
      <c r="B128" s="130" t="s">
        <v>17</v>
      </c>
      <c r="C128" s="40">
        <v>0</v>
      </c>
      <c r="D128" s="37" t="s">
        <v>15</v>
      </c>
      <c r="E128" s="23">
        <v>0</v>
      </c>
      <c r="F128" s="23">
        <v>0</v>
      </c>
      <c r="G128" s="84">
        <v>0</v>
      </c>
    </row>
    <row r="129" spans="1:8" ht="15.6" x14ac:dyDescent="0.3">
      <c r="A129" s="129">
        <v>34866</v>
      </c>
      <c r="B129" s="130" t="s">
        <v>17</v>
      </c>
      <c r="C129" s="40">
        <v>0</v>
      </c>
      <c r="D129" s="37" t="s">
        <v>15</v>
      </c>
      <c r="E129" s="23">
        <v>0</v>
      </c>
      <c r="F129" s="23">
        <v>0</v>
      </c>
      <c r="G129" s="84">
        <v>0</v>
      </c>
    </row>
    <row r="130" spans="1:8" ht="15.6" x14ac:dyDescent="0.3">
      <c r="A130" s="129">
        <v>35930</v>
      </c>
      <c r="B130" s="130" t="s">
        <v>17</v>
      </c>
      <c r="C130" s="40">
        <v>0</v>
      </c>
      <c r="D130" s="37" t="s">
        <v>15</v>
      </c>
      <c r="E130" s="23">
        <v>0</v>
      </c>
      <c r="F130" s="23">
        <v>0</v>
      </c>
      <c r="G130" s="84">
        <v>0</v>
      </c>
    </row>
    <row r="131" spans="1:8" ht="15.6" x14ac:dyDescent="0.3">
      <c r="A131" s="129">
        <v>40016</v>
      </c>
      <c r="B131" s="130" t="s">
        <v>17</v>
      </c>
      <c r="C131" s="40">
        <v>0</v>
      </c>
      <c r="D131" s="37" t="s">
        <v>15</v>
      </c>
      <c r="E131" s="23">
        <v>0</v>
      </c>
      <c r="F131" s="23">
        <v>0</v>
      </c>
      <c r="G131" s="84">
        <v>0</v>
      </c>
    </row>
    <row r="132" spans="1:8" ht="15.6" x14ac:dyDescent="0.3">
      <c r="A132" s="129">
        <v>40018</v>
      </c>
      <c r="B132" s="130" t="s">
        <v>17</v>
      </c>
      <c r="C132" s="40">
        <v>0</v>
      </c>
      <c r="D132" s="37" t="s">
        <v>15</v>
      </c>
      <c r="E132" s="23">
        <v>0</v>
      </c>
      <c r="F132" s="23">
        <v>0</v>
      </c>
      <c r="G132" s="84">
        <v>0</v>
      </c>
    </row>
    <row r="133" spans="1:8" ht="15.6" x14ac:dyDescent="0.3">
      <c r="A133" s="129">
        <v>42288</v>
      </c>
      <c r="B133" s="130" t="s">
        <v>17</v>
      </c>
      <c r="C133" s="40">
        <v>0</v>
      </c>
      <c r="D133" s="37" t="s">
        <v>15</v>
      </c>
      <c r="E133" s="23">
        <v>0</v>
      </c>
      <c r="F133" s="23">
        <v>0</v>
      </c>
      <c r="G133" s="84">
        <v>0</v>
      </c>
    </row>
    <row r="134" spans="1:8" ht="15.6" x14ac:dyDescent="0.3">
      <c r="A134" s="129">
        <v>42988</v>
      </c>
      <c r="B134" s="130" t="s">
        <v>17</v>
      </c>
      <c r="C134" s="40">
        <v>0</v>
      </c>
      <c r="D134" s="37">
        <v>5</v>
      </c>
      <c r="E134" s="23">
        <v>0</v>
      </c>
      <c r="F134" s="23">
        <v>0</v>
      </c>
      <c r="G134" s="84">
        <v>0</v>
      </c>
    </row>
    <row r="135" spans="1:8" ht="15.6" x14ac:dyDescent="0.3">
      <c r="A135" s="129">
        <v>43069</v>
      </c>
      <c r="B135" s="130" t="s">
        <v>17</v>
      </c>
      <c r="C135" s="40">
        <v>0</v>
      </c>
      <c r="D135" s="37" t="s">
        <v>15</v>
      </c>
      <c r="E135" s="23">
        <v>0</v>
      </c>
      <c r="F135" s="23">
        <v>0</v>
      </c>
      <c r="G135" s="84">
        <v>0</v>
      </c>
    </row>
    <row r="136" spans="1:8" ht="15.6" x14ac:dyDescent="0.3">
      <c r="A136" s="129">
        <v>43268</v>
      </c>
      <c r="B136" s="130" t="s">
        <v>17</v>
      </c>
      <c r="C136" s="40">
        <v>0</v>
      </c>
      <c r="D136" s="37" t="s">
        <v>15</v>
      </c>
      <c r="E136" s="23">
        <v>0</v>
      </c>
      <c r="F136" s="23">
        <v>0</v>
      </c>
      <c r="G136" s="84">
        <v>0</v>
      </c>
    </row>
    <row r="137" spans="1:8" ht="16.2" thickBot="1" x14ac:dyDescent="0.35">
      <c r="A137" s="137"/>
      <c r="B137" s="137"/>
      <c r="C137" s="138"/>
      <c r="D137" s="139"/>
      <c r="E137" s="140"/>
      <c r="F137" s="140"/>
      <c r="G137" s="141"/>
    </row>
    <row r="138" spans="1:8" ht="16.2" thickTop="1" x14ac:dyDescent="0.3">
      <c r="A138" s="48" t="s">
        <v>18</v>
      </c>
      <c r="B138" s="49"/>
      <c r="C138" s="50">
        <v>28</v>
      </c>
      <c r="D138" s="50">
        <v>186</v>
      </c>
      <c r="E138" s="50">
        <v>257</v>
      </c>
      <c r="F138" s="50">
        <v>417</v>
      </c>
      <c r="G138" s="50">
        <v>10</v>
      </c>
      <c r="H138" s="3"/>
    </row>
    <row r="139" spans="1:8" x14ac:dyDescent="0.25">
      <c r="A139" s="31"/>
      <c r="B139" s="31"/>
      <c r="C139" s="15"/>
      <c r="D139" s="15"/>
      <c r="E139" s="15"/>
      <c r="F139" s="15"/>
      <c r="G139" s="15"/>
      <c r="H139" s="13"/>
    </row>
    <row r="140" spans="1:8" ht="19.5" customHeight="1" x14ac:dyDescent="0.25">
      <c r="A140" s="149" t="s">
        <v>19</v>
      </c>
      <c r="B140" s="149"/>
      <c r="C140" s="149"/>
      <c r="D140" s="149"/>
      <c r="E140" s="149"/>
      <c r="F140" s="149"/>
      <c r="G140" s="149"/>
      <c r="H140" s="13"/>
    </row>
    <row r="141" spans="1:8" ht="25.5" customHeight="1" x14ac:dyDescent="0.25">
      <c r="A141" s="149" t="s">
        <v>20</v>
      </c>
      <c r="B141" s="149"/>
      <c r="C141" s="149"/>
      <c r="D141" s="149"/>
      <c r="E141" s="149"/>
      <c r="F141" s="149"/>
      <c r="G141" s="149"/>
      <c r="H141" s="13"/>
    </row>
    <row r="142" spans="1:8" x14ac:dyDescent="0.25">
      <c r="A142" s="31"/>
      <c r="B142" s="31"/>
      <c r="C142" s="15"/>
      <c r="D142" s="15"/>
      <c r="E142" s="15"/>
      <c r="F142" s="15"/>
      <c r="G142" s="15"/>
      <c r="H142" s="13"/>
    </row>
    <row r="143" spans="1:8" x14ac:dyDescent="0.25">
      <c r="A143" s="31"/>
      <c r="B143" s="31"/>
      <c r="C143" s="15"/>
      <c r="D143" s="15"/>
      <c r="E143" s="15"/>
      <c r="F143" s="15"/>
      <c r="G143" s="15"/>
      <c r="H143" s="13"/>
    </row>
    <row r="144" spans="1:8" x14ac:dyDescent="0.25">
      <c r="A144" s="31"/>
      <c r="B144" s="31"/>
      <c r="C144" s="15"/>
      <c r="D144" s="15"/>
      <c r="E144" s="15"/>
      <c r="F144" s="15"/>
      <c r="G144" s="15"/>
      <c r="H144" s="13"/>
    </row>
    <row r="145" spans="1:8" ht="16.5" customHeight="1" x14ac:dyDescent="0.25">
      <c r="A145" s="31"/>
      <c r="B145" s="31"/>
      <c r="C145" s="15"/>
      <c r="D145" s="15"/>
      <c r="E145" s="15"/>
      <c r="F145" s="15"/>
      <c r="G145" s="15"/>
      <c r="H145" s="13"/>
    </row>
    <row r="146" spans="1:8" s="3" customFormat="1" ht="22.5" customHeight="1" x14ac:dyDescent="0.25">
      <c r="A146" s="31"/>
      <c r="B146" s="31"/>
      <c r="C146" s="15"/>
      <c r="D146" s="15"/>
      <c r="E146" s="15"/>
      <c r="F146" s="15"/>
      <c r="G146" s="15"/>
      <c r="H146" s="13"/>
    </row>
    <row r="147" spans="1:8" s="13" customFormat="1" ht="20.25" customHeight="1" x14ac:dyDescent="0.3">
      <c r="A147" s="31"/>
      <c r="B147" s="32" t="s">
        <v>21</v>
      </c>
      <c r="C147" s="30"/>
      <c r="D147" s="30"/>
      <c r="E147" s="15"/>
      <c r="F147" s="15"/>
      <c r="G147" s="15"/>
    </row>
    <row r="148" spans="1:8" s="13" customFormat="1" ht="24.75" customHeight="1" x14ac:dyDescent="0.25">
      <c r="A148" s="31"/>
      <c r="B148" s="30" t="s">
        <v>22</v>
      </c>
      <c r="C148" s="30"/>
      <c r="D148" s="30"/>
      <c r="E148" s="15"/>
      <c r="F148" s="15"/>
      <c r="G148" s="15"/>
    </row>
    <row r="149" spans="1:8" s="13" customFormat="1" ht="30.75" customHeight="1" x14ac:dyDescent="0.25">
      <c r="A149" s="31"/>
      <c r="B149" s="30" t="s">
        <v>23</v>
      </c>
      <c r="C149" s="33">
        <v>5000</v>
      </c>
      <c r="D149" s="30"/>
      <c r="E149" s="15"/>
      <c r="F149" s="15"/>
      <c r="G149" s="15"/>
    </row>
    <row r="150" spans="1:8" s="13" customFormat="1" ht="15" x14ac:dyDescent="0.25">
      <c r="A150" s="31"/>
      <c r="B150" s="30" t="s">
        <v>24</v>
      </c>
      <c r="C150" s="34">
        <v>0.1</v>
      </c>
      <c r="D150" s="30"/>
      <c r="E150" s="15"/>
      <c r="F150" s="15"/>
      <c r="G150" s="15"/>
    </row>
    <row r="151" spans="1:8" s="13" customFormat="1" ht="15" x14ac:dyDescent="0.25">
      <c r="A151" s="31"/>
      <c r="B151" s="30"/>
      <c r="C151" s="30"/>
      <c r="D151" s="30"/>
      <c r="E151" s="15"/>
      <c r="F151" s="15"/>
      <c r="G151" s="15"/>
    </row>
    <row r="152" spans="1:8" s="13" customFormat="1" ht="15" x14ac:dyDescent="0.25">
      <c r="A152" s="31"/>
      <c r="B152" s="30" t="s">
        <v>25</v>
      </c>
      <c r="C152" s="30"/>
      <c r="D152" s="30"/>
      <c r="E152" s="15"/>
      <c r="F152" s="15"/>
      <c r="G152" s="15"/>
    </row>
    <row r="153" spans="1:8" s="13" customFormat="1" ht="15" x14ac:dyDescent="0.25">
      <c r="A153" s="31"/>
      <c r="B153" s="30" t="s">
        <v>23</v>
      </c>
      <c r="C153" s="33">
        <v>5000</v>
      </c>
      <c r="D153" s="30"/>
      <c r="E153" s="15"/>
      <c r="F153" s="15"/>
      <c r="G153" s="15"/>
    </row>
    <row r="154" spans="1:8" s="13" customFormat="1" x14ac:dyDescent="0.25">
      <c r="A154" s="31"/>
      <c r="B154" s="31"/>
      <c r="C154" s="15"/>
      <c r="D154" s="15"/>
      <c r="E154" s="15"/>
      <c r="F154" s="15"/>
      <c r="G154" s="15"/>
    </row>
    <row r="155" spans="1:8" s="13" customFormat="1" ht="18" customHeight="1" x14ac:dyDescent="0.25">
      <c r="A155" s="31"/>
      <c r="B155" s="31"/>
      <c r="C155" s="15"/>
      <c r="D155" s="15"/>
      <c r="E155" s="15"/>
      <c r="F155" s="15"/>
      <c r="G155" s="15"/>
    </row>
    <row r="156" spans="1:8" s="13" customFormat="1" ht="18" customHeight="1" x14ac:dyDescent="0.25">
      <c r="A156" s="31"/>
      <c r="B156" s="31"/>
      <c r="C156" s="15"/>
      <c r="D156" s="15"/>
      <c r="E156" s="15"/>
      <c r="F156" s="15"/>
      <c r="G156" s="15"/>
    </row>
    <row r="157" spans="1:8" s="13" customFormat="1" ht="18" customHeight="1" x14ac:dyDescent="0.25">
      <c r="A157" s="31"/>
      <c r="B157" s="31"/>
      <c r="C157" s="15"/>
      <c r="D157" s="15"/>
      <c r="E157" s="15"/>
      <c r="F157" s="15"/>
      <c r="G157" s="15"/>
    </row>
    <row r="158" spans="1:8" s="13" customFormat="1" ht="18" customHeight="1" x14ac:dyDescent="0.25">
      <c r="A158" s="31"/>
      <c r="B158" s="31"/>
      <c r="C158" s="15"/>
      <c r="D158" s="15"/>
      <c r="E158" s="15"/>
      <c r="F158" s="15"/>
      <c r="G158" s="15"/>
    </row>
    <row r="159" spans="1:8" s="13" customFormat="1" ht="18" customHeight="1" x14ac:dyDescent="0.25">
      <c r="A159" s="31"/>
      <c r="B159" s="31"/>
      <c r="C159" s="15"/>
      <c r="D159" s="15"/>
    </row>
    <row r="160" spans="1:8" s="13" customFormat="1" ht="18" customHeight="1" x14ac:dyDescent="0.25">
      <c r="A160" s="31"/>
      <c r="B160" s="31"/>
      <c r="C160" s="15"/>
      <c r="D160" s="15"/>
    </row>
    <row r="161" spans="1:7" s="13" customFormat="1" ht="18" customHeight="1" x14ac:dyDescent="0.25">
      <c r="A161" s="31"/>
      <c r="B161" s="31"/>
      <c r="C161" s="15"/>
      <c r="D161" s="15"/>
    </row>
    <row r="162" spans="1:7" s="13" customFormat="1" x14ac:dyDescent="0.25">
      <c r="A162" s="31"/>
      <c r="B162" s="31"/>
      <c r="C162" s="15"/>
      <c r="D162" s="15"/>
    </row>
    <row r="163" spans="1:7" s="13" customFormat="1" x14ac:dyDescent="0.25">
      <c r="A163" s="31"/>
      <c r="B163" s="31"/>
      <c r="C163" s="15"/>
      <c r="D163" s="15"/>
    </row>
    <row r="164" spans="1:7" s="13" customFormat="1" x14ac:dyDescent="0.25">
      <c r="A164" s="31"/>
      <c r="B164" s="31"/>
      <c r="C164" s="15"/>
      <c r="D164" s="15"/>
      <c r="E164" s="15"/>
      <c r="F164" s="15"/>
      <c r="G164" s="15"/>
    </row>
    <row r="165" spans="1:7" s="13" customFormat="1" ht="15.75" customHeight="1" x14ac:dyDescent="0.25">
      <c r="A165" s="31"/>
      <c r="B165" s="31"/>
      <c r="C165" s="15"/>
      <c r="D165" s="15"/>
      <c r="E165" s="15"/>
      <c r="F165" s="15"/>
      <c r="G165" s="15"/>
    </row>
    <row r="166" spans="1:7" s="13" customFormat="1" x14ac:dyDescent="0.25">
      <c r="A166" s="31"/>
      <c r="B166" s="31"/>
      <c r="C166" s="15"/>
      <c r="D166" s="15"/>
      <c r="E166" s="15"/>
      <c r="F166" s="15"/>
      <c r="G166" s="15"/>
    </row>
    <row r="167" spans="1:7" s="13" customFormat="1" x14ac:dyDescent="0.25">
      <c r="A167" s="31"/>
      <c r="B167" s="31"/>
      <c r="C167" s="15"/>
      <c r="D167" s="15"/>
      <c r="E167" s="15"/>
      <c r="F167" s="15"/>
      <c r="G167" s="15"/>
    </row>
    <row r="168" spans="1:7" s="13" customFormat="1" ht="49.5" customHeight="1" x14ac:dyDescent="0.25">
      <c r="A168" s="31"/>
      <c r="B168" s="31"/>
      <c r="C168" s="15"/>
      <c r="D168" s="15"/>
      <c r="E168" s="15"/>
      <c r="F168" s="15"/>
      <c r="G168" s="15"/>
    </row>
    <row r="169" spans="1:7" s="13" customFormat="1" x14ac:dyDescent="0.25">
      <c r="A169" s="31"/>
      <c r="B169" s="31"/>
      <c r="C169" s="15"/>
      <c r="D169" s="15"/>
      <c r="E169" s="15"/>
      <c r="F169" s="15"/>
      <c r="G169" s="15"/>
    </row>
    <row r="170" spans="1:7" s="13" customFormat="1" x14ac:dyDescent="0.25">
      <c r="A170" s="31"/>
      <c r="B170" s="31"/>
      <c r="C170" s="15"/>
      <c r="D170" s="15"/>
      <c r="E170" s="15"/>
      <c r="F170" s="15"/>
      <c r="G170" s="15"/>
    </row>
    <row r="171" spans="1:7" s="13" customFormat="1" x14ac:dyDescent="0.25">
      <c r="A171" s="31"/>
      <c r="B171" s="31"/>
      <c r="C171" s="15"/>
      <c r="D171" s="15"/>
      <c r="E171" s="15"/>
      <c r="F171" s="15"/>
      <c r="G171" s="15"/>
    </row>
    <row r="172" spans="1:7" s="13" customFormat="1" x14ac:dyDescent="0.25">
      <c r="A172" s="31"/>
      <c r="B172" s="31"/>
      <c r="C172" s="15"/>
      <c r="D172" s="15"/>
      <c r="E172" s="15"/>
      <c r="F172" s="15"/>
      <c r="G172" s="15"/>
    </row>
    <row r="173" spans="1:7" s="13" customFormat="1" x14ac:dyDescent="0.25">
      <c r="A173" s="31"/>
      <c r="B173" s="31"/>
      <c r="C173" s="15"/>
      <c r="D173" s="15"/>
      <c r="E173" s="15"/>
      <c r="F173" s="15"/>
      <c r="G173" s="15"/>
    </row>
    <row r="174" spans="1:7" s="13" customFormat="1" x14ac:dyDescent="0.25">
      <c r="A174" s="31"/>
      <c r="B174" s="31"/>
      <c r="C174" s="15"/>
      <c r="D174" s="15"/>
      <c r="E174" s="15"/>
      <c r="F174" s="15"/>
      <c r="G174" s="15"/>
    </row>
    <row r="175" spans="1:7" s="13" customFormat="1" x14ac:dyDescent="0.25">
      <c r="A175" s="31"/>
      <c r="B175" s="31"/>
      <c r="C175" s="15"/>
      <c r="D175" s="15"/>
      <c r="E175" s="15"/>
      <c r="F175" s="15"/>
      <c r="G175" s="15"/>
    </row>
    <row r="176" spans="1:7" s="13" customFormat="1" x14ac:dyDescent="0.25">
      <c r="A176" s="31"/>
      <c r="B176" s="31"/>
      <c r="C176" s="15"/>
      <c r="D176" s="15"/>
      <c r="E176" s="15"/>
      <c r="F176" s="15"/>
      <c r="G176" s="15"/>
    </row>
    <row r="177" spans="1:7" s="13" customFormat="1" x14ac:dyDescent="0.25">
      <c r="A177" s="31"/>
      <c r="B177" s="31"/>
      <c r="C177" s="15"/>
      <c r="D177" s="15"/>
      <c r="E177" s="15"/>
      <c r="F177" s="15"/>
      <c r="G177" s="15"/>
    </row>
    <row r="178" spans="1:7" s="13" customFormat="1" x14ac:dyDescent="0.25">
      <c r="A178" s="31"/>
      <c r="B178" s="31"/>
      <c r="C178" s="15"/>
      <c r="D178" s="15"/>
      <c r="E178" s="15"/>
      <c r="F178" s="15"/>
      <c r="G178" s="15"/>
    </row>
    <row r="179" spans="1:7" s="13" customFormat="1" x14ac:dyDescent="0.25">
      <c r="A179" s="31"/>
      <c r="B179" s="31"/>
      <c r="C179" s="15"/>
      <c r="D179" s="15"/>
      <c r="E179" s="15"/>
      <c r="F179" s="15"/>
      <c r="G179" s="15"/>
    </row>
    <row r="180" spans="1:7" s="13" customFormat="1" x14ac:dyDescent="0.25">
      <c r="A180" s="31"/>
      <c r="B180" s="31"/>
      <c r="C180" s="15"/>
      <c r="D180" s="15"/>
      <c r="E180" s="15"/>
      <c r="F180" s="15"/>
      <c r="G180" s="15"/>
    </row>
    <row r="181" spans="1:7" s="13" customFormat="1" x14ac:dyDescent="0.25">
      <c r="A181" s="31"/>
      <c r="B181" s="31"/>
      <c r="C181" s="15"/>
      <c r="D181" s="15"/>
      <c r="E181" s="15"/>
      <c r="F181" s="15"/>
      <c r="G181" s="15"/>
    </row>
    <row r="182" spans="1:7" s="13" customFormat="1" x14ac:dyDescent="0.25">
      <c r="A182" s="31"/>
      <c r="B182" s="31"/>
      <c r="C182" s="15"/>
      <c r="D182" s="15"/>
      <c r="E182" s="15"/>
      <c r="F182" s="15"/>
      <c r="G182" s="15"/>
    </row>
    <row r="183" spans="1:7" s="13" customFormat="1" x14ac:dyDescent="0.25">
      <c r="A183" s="31"/>
      <c r="B183" s="31"/>
      <c r="C183" s="15"/>
      <c r="D183" s="15"/>
      <c r="E183" s="15"/>
      <c r="F183" s="15"/>
      <c r="G183" s="15"/>
    </row>
    <row r="184" spans="1:7" s="13" customFormat="1" x14ac:dyDescent="0.25">
      <c r="A184" s="31"/>
      <c r="B184" s="31"/>
      <c r="C184" s="15"/>
      <c r="D184" s="15"/>
      <c r="E184" s="15"/>
      <c r="F184" s="15"/>
      <c r="G184" s="15"/>
    </row>
    <row r="185" spans="1:7" s="13" customFormat="1" x14ac:dyDescent="0.25">
      <c r="A185" s="31"/>
      <c r="B185" s="31"/>
      <c r="C185" s="15"/>
      <c r="D185" s="15"/>
      <c r="E185" s="15"/>
      <c r="F185" s="15"/>
      <c r="G185" s="15"/>
    </row>
    <row r="186" spans="1:7" s="13" customFormat="1" x14ac:dyDescent="0.25">
      <c r="A186" s="31"/>
      <c r="B186" s="31"/>
      <c r="C186" s="15"/>
      <c r="D186" s="15"/>
      <c r="E186" s="15"/>
      <c r="F186" s="15"/>
      <c r="G186" s="15"/>
    </row>
    <row r="187" spans="1:7" s="13" customFormat="1" x14ac:dyDescent="0.25">
      <c r="A187" s="31"/>
      <c r="B187" s="31"/>
      <c r="C187" s="15"/>
      <c r="D187" s="15"/>
      <c r="E187" s="15"/>
      <c r="F187" s="15"/>
      <c r="G187" s="15"/>
    </row>
    <row r="188" spans="1:7" s="13" customFormat="1" x14ac:dyDescent="0.25">
      <c r="A188" s="31"/>
      <c r="B188" s="31"/>
      <c r="C188" s="15"/>
      <c r="D188" s="15"/>
      <c r="E188" s="15"/>
      <c r="F188" s="15"/>
      <c r="G188" s="15"/>
    </row>
    <row r="189" spans="1:7" s="13" customFormat="1" x14ac:dyDescent="0.25">
      <c r="A189" s="31"/>
      <c r="B189" s="31"/>
      <c r="C189" s="15"/>
      <c r="D189" s="15"/>
      <c r="E189" s="15"/>
      <c r="F189" s="15"/>
      <c r="G189" s="15"/>
    </row>
    <row r="190" spans="1:7" s="13" customFormat="1" x14ac:dyDescent="0.25">
      <c r="A190" s="31"/>
      <c r="B190" s="31"/>
      <c r="C190" s="15"/>
      <c r="D190" s="15"/>
      <c r="E190" s="15"/>
      <c r="F190" s="15"/>
      <c r="G190" s="15"/>
    </row>
    <row r="191" spans="1:7" s="13" customFormat="1" x14ac:dyDescent="0.25">
      <c r="A191" s="31"/>
      <c r="B191" s="31"/>
      <c r="C191" s="15"/>
      <c r="D191" s="15"/>
      <c r="E191" s="15"/>
      <c r="F191" s="15"/>
      <c r="G191" s="15"/>
    </row>
    <row r="192" spans="1:7" s="13" customFormat="1" x14ac:dyDescent="0.25">
      <c r="A192" s="31"/>
      <c r="B192" s="31"/>
      <c r="C192" s="15"/>
      <c r="D192" s="15"/>
      <c r="E192" s="15"/>
      <c r="F192" s="15"/>
      <c r="G192" s="15"/>
    </row>
    <row r="193" spans="1:7" s="13" customFormat="1" x14ac:dyDescent="0.25">
      <c r="A193" s="31"/>
      <c r="B193" s="31"/>
      <c r="C193" s="15"/>
      <c r="D193" s="15"/>
      <c r="E193" s="15"/>
      <c r="F193" s="15"/>
      <c r="G193" s="15"/>
    </row>
    <row r="194" spans="1:7" s="13" customFormat="1" x14ac:dyDescent="0.25">
      <c r="A194" s="31"/>
      <c r="B194" s="31"/>
      <c r="C194" s="15"/>
      <c r="D194" s="15"/>
      <c r="E194" s="15"/>
      <c r="F194" s="15"/>
      <c r="G194" s="15"/>
    </row>
    <row r="195" spans="1:7" s="13" customFormat="1" x14ac:dyDescent="0.25">
      <c r="A195" s="31"/>
      <c r="B195" s="31"/>
      <c r="C195" s="15"/>
      <c r="D195" s="15"/>
      <c r="E195" s="15"/>
      <c r="F195" s="15"/>
      <c r="G195" s="15"/>
    </row>
    <row r="196" spans="1:7" s="13" customFormat="1" x14ac:dyDescent="0.25">
      <c r="A196" s="31"/>
      <c r="B196" s="31"/>
      <c r="C196" s="15"/>
      <c r="D196" s="15"/>
      <c r="E196" s="15"/>
      <c r="F196" s="15"/>
      <c r="G196" s="15"/>
    </row>
    <row r="197" spans="1:7" s="13" customFormat="1" x14ac:dyDescent="0.25">
      <c r="A197" s="31"/>
      <c r="B197" s="31"/>
      <c r="C197" s="15"/>
      <c r="D197" s="15"/>
      <c r="E197" s="15"/>
      <c r="F197" s="15"/>
      <c r="G197" s="15"/>
    </row>
    <row r="198" spans="1:7" s="13" customFormat="1" x14ac:dyDescent="0.25">
      <c r="A198" s="31"/>
      <c r="B198" s="31"/>
      <c r="C198" s="15"/>
      <c r="D198" s="15"/>
      <c r="E198" s="15"/>
      <c r="F198" s="15"/>
      <c r="G198" s="15"/>
    </row>
    <row r="199" spans="1:7" s="13" customFormat="1" x14ac:dyDescent="0.25">
      <c r="A199" s="31"/>
      <c r="B199" s="31"/>
      <c r="C199" s="15"/>
      <c r="D199" s="15"/>
      <c r="E199" s="15"/>
      <c r="F199" s="15"/>
      <c r="G199" s="15"/>
    </row>
    <row r="200" spans="1:7" s="13" customFormat="1" x14ac:dyDescent="0.25">
      <c r="A200" s="31"/>
      <c r="B200" s="31"/>
      <c r="C200" s="15"/>
      <c r="D200" s="15"/>
      <c r="E200" s="15"/>
      <c r="F200" s="15"/>
      <c r="G200" s="15"/>
    </row>
    <row r="201" spans="1:7" s="13" customFormat="1" x14ac:dyDescent="0.25">
      <c r="A201" s="31"/>
      <c r="B201" s="31"/>
      <c r="C201" s="15"/>
      <c r="D201" s="15"/>
      <c r="E201" s="15"/>
      <c r="F201" s="15"/>
      <c r="G201" s="15"/>
    </row>
    <row r="202" spans="1:7" s="13" customFormat="1" x14ac:dyDescent="0.25">
      <c r="A202" s="31"/>
      <c r="B202" s="31"/>
      <c r="C202" s="15"/>
      <c r="D202" s="15"/>
      <c r="E202" s="15"/>
      <c r="F202" s="15"/>
      <c r="G202" s="15"/>
    </row>
    <row r="203" spans="1:7" s="13" customFormat="1" x14ac:dyDescent="0.25">
      <c r="A203" s="31"/>
      <c r="B203" s="31"/>
      <c r="C203" s="15"/>
      <c r="D203" s="15"/>
      <c r="E203" s="15"/>
      <c r="F203" s="15"/>
      <c r="G203" s="15"/>
    </row>
    <row r="204" spans="1:7" s="13" customFormat="1" x14ac:dyDescent="0.25">
      <c r="A204" s="31"/>
      <c r="B204" s="31"/>
      <c r="C204" s="15"/>
      <c r="D204" s="15"/>
      <c r="E204" s="15"/>
      <c r="F204" s="15"/>
      <c r="G204" s="15"/>
    </row>
    <row r="205" spans="1:7" s="13" customFormat="1" x14ac:dyDescent="0.25">
      <c r="A205" s="31"/>
      <c r="B205" s="31"/>
      <c r="C205" s="15"/>
      <c r="D205" s="15"/>
      <c r="E205" s="15"/>
      <c r="F205" s="15"/>
      <c r="G205" s="15"/>
    </row>
    <row r="206" spans="1:7" s="13" customFormat="1" x14ac:dyDescent="0.25">
      <c r="A206" s="31"/>
      <c r="B206" s="31"/>
      <c r="C206" s="15"/>
      <c r="D206" s="15"/>
      <c r="E206" s="15"/>
      <c r="F206" s="15"/>
      <c r="G206" s="15"/>
    </row>
    <row r="207" spans="1:7" s="13" customFormat="1" x14ac:dyDescent="0.25">
      <c r="A207" s="31"/>
      <c r="B207" s="31"/>
      <c r="C207" s="15"/>
      <c r="D207" s="15"/>
      <c r="E207" s="15"/>
      <c r="F207" s="15"/>
      <c r="G207" s="15"/>
    </row>
    <row r="208" spans="1:7" s="13" customFormat="1" x14ac:dyDescent="0.25">
      <c r="A208" s="31"/>
      <c r="B208" s="31"/>
      <c r="C208" s="15"/>
      <c r="D208" s="15"/>
      <c r="E208" s="15"/>
      <c r="F208" s="15"/>
      <c r="G208" s="15"/>
    </row>
    <row r="209" spans="1:7" s="13" customFormat="1" x14ac:dyDescent="0.25">
      <c r="A209" s="31"/>
      <c r="B209" s="31"/>
      <c r="C209" s="15"/>
      <c r="D209" s="15"/>
      <c r="E209" s="15"/>
      <c r="F209" s="15"/>
      <c r="G209" s="15"/>
    </row>
    <row r="210" spans="1:7" s="13" customFormat="1" x14ac:dyDescent="0.25">
      <c r="A210" s="31"/>
      <c r="B210" s="31"/>
      <c r="C210" s="15"/>
      <c r="D210" s="15"/>
      <c r="E210" s="15"/>
      <c r="F210" s="15"/>
      <c r="G210" s="15"/>
    </row>
    <row r="211" spans="1:7" s="13" customFormat="1" x14ac:dyDescent="0.25">
      <c r="A211" s="31"/>
      <c r="B211" s="31"/>
      <c r="C211" s="15"/>
      <c r="D211" s="15"/>
      <c r="E211" s="15"/>
      <c r="F211" s="15"/>
      <c r="G211" s="15"/>
    </row>
    <row r="212" spans="1:7" s="13" customFormat="1" x14ac:dyDescent="0.25">
      <c r="A212" s="31"/>
      <c r="B212" s="31"/>
      <c r="C212" s="15"/>
      <c r="D212" s="15"/>
      <c r="E212" s="15"/>
      <c r="F212" s="15"/>
      <c r="G212" s="15"/>
    </row>
    <row r="213" spans="1:7" s="13" customFormat="1" x14ac:dyDescent="0.25">
      <c r="A213" s="31"/>
      <c r="B213" s="31"/>
      <c r="C213" s="15"/>
      <c r="D213" s="15"/>
      <c r="E213" s="15"/>
      <c r="F213" s="15"/>
      <c r="G213" s="15"/>
    </row>
    <row r="214" spans="1:7" s="13" customFormat="1" x14ac:dyDescent="0.25">
      <c r="A214" s="31"/>
      <c r="B214" s="31"/>
      <c r="C214" s="15"/>
      <c r="D214" s="15"/>
      <c r="E214" s="15"/>
      <c r="F214" s="15"/>
      <c r="G214" s="15"/>
    </row>
    <row r="215" spans="1:7" s="13" customFormat="1" x14ac:dyDescent="0.25">
      <c r="A215" s="31"/>
      <c r="B215" s="31"/>
      <c r="C215" s="15"/>
      <c r="D215" s="15"/>
      <c r="E215" s="15"/>
      <c r="F215" s="15"/>
      <c r="G215" s="15"/>
    </row>
    <row r="216" spans="1:7" s="13" customFormat="1" x14ac:dyDescent="0.25">
      <c r="A216" s="31"/>
      <c r="B216" s="31"/>
      <c r="C216" s="15"/>
      <c r="D216" s="15"/>
      <c r="E216" s="15"/>
      <c r="F216" s="15"/>
      <c r="G216" s="15"/>
    </row>
    <row r="217" spans="1:7" s="13" customFormat="1" x14ac:dyDescent="0.25">
      <c r="A217" s="31"/>
      <c r="B217" s="31"/>
      <c r="C217" s="15"/>
      <c r="D217" s="15"/>
      <c r="E217" s="15"/>
      <c r="F217" s="15"/>
      <c r="G217" s="15"/>
    </row>
    <row r="218" spans="1:7" s="13" customFormat="1" x14ac:dyDescent="0.25">
      <c r="A218" s="31"/>
      <c r="B218" s="31"/>
      <c r="C218" s="15"/>
      <c r="D218" s="15"/>
      <c r="E218" s="15"/>
      <c r="F218" s="15"/>
      <c r="G218" s="15"/>
    </row>
    <row r="219" spans="1:7" s="13" customFormat="1" x14ac:dyDescent="0.25">
      <c r="A219" s="31"/>
      <c r="B219" s="31"/>
      <c r="C219" s="15"/>
      <c r="D219" s="15"/>
      <c r="E219" s="15"/>
      <c r="F219" s="15"/>
      <c r="G219" s="15"/>
    </row>
    <row r="220" spans="1:7" s="13" customFormat="1" x14ac:dyDescent="0.25">
      <c r="A220" s="31"/>
      <c r="B220" s="31"/>
      <c r="C220" s="15"/>
      <c r="D220" s="15"/>
      <c r="E220" s="15"/>
      <c r="F220" s="15"/>
      <c r="G220" s="15"/>
    </row>
    <row r="221" spans="1:7" s="13" customFormat="1" x14ac:dyDescent="0.25">
      <c r="A221" s="31"/>
      <c r="B221" s="31"/>
      <c r="C221" s="15"/>
      <c r="D221" s="15"/>
      <c r="E221" s="15"/>
      <c r="F221" s="15"/>
      <c r="G221" s="15"/>
    </row>
    <row r="222" spans="1:7" s="13" customFormat="1" x14ac:dyDescent="0.25">
      <c r="A222" s="31"/>
      <c r="B222" s="31"/>
      <c r="C222" s="15"/>
      <c r="D222" s="15"/>
      <c r="E222" s="15"/>
      <c r="F222" s="15"/>
      <c r="G222" s="15"/>
    </row>
    <row r="223" spans="1:7" s="13" customFormat="1" x14ac:dyDescent="0.25">
      <c r="A223" s="31"/>
      <c r="B223" s="31"/>
      <c r="C223" s="15"/>
      <c r="D223" s="15"/>
      <c r="E223" s="15"/>
      <c r="F223" s="15"/>
      <c r="G223" s="15"/>
    </row>
    <row r="224" spans="1:7" s="13" customFormat="1" x14ac:dyDescent="0.25">
      <c r="A224" s="31"/>
      <c r="B224" s="31"/>
      <c r="C224" s="15"/>
      <c r="D224" s="15"/>
      <c r="E224" s="15"/>
      <c r="F224" s="15"/>
      <c r="G224" s="15"/>
    </row>
    <row r="225" spans="1:7" s="13" customFormat="1" x14ac:dyDescent="0.25">
      <c r="A225" s="31"/>
      <c r="B225" s="31"/>
      <c r="C225" s="15"/>
      <c r="D225" s="15"/>
      <c r="E225" s="15"/>
      <c r="F225" s="15"/>
      <c r="G225" s="15"/>
    </row>
    <row r="226" spans="1:7" s="13" customFormat="1" x14ac:dyDescent="0.25">
      <c r="A226" s="31"/>
      <c r="B226" s="31"/>
      <c r="C226" s="15"/>
      <c r="D226" s="15"/>
      <c r="E226" s="15"/>
      <c r="F226" s="15"/>
      <c r="G226" s="15"/>
    </row>
    <row r="227" spans="1:7" s="13" customFormat="1" x14ac:dyDescent="0.25">
      <c r="A227" s="31"/>
      <c r="B227" s="31"/>
      <c r="C227" s="15"/>
      <c r="D227" s="15"/>
      <c r="E227" s="15"/>
      <c r="F227" s="15"/>
      <c r="G227" s="15"/>
    </row>
    <row r="228" spans="1:7" s="13" customFormat="1" x14ac:dyDescent="0.25">
      <c r="A228" s="31"/>
      <c r="B228" s="31"/>
      <c r="C228" s="15"/>
      <c r="D228" s="15"/>
      <c r="E228" s="15"/>
      <c r="F228" s="15"/>
      <c r="G228" s="15"/>
    </row>
    <row r="229" spans="1:7" s="13" customFormat="1" x14ac:dyDescent="0.25">
      <c r="A229" s="31"/>
      <c r="B229" s="31"/>
      <c r="C229" s="15"/>
      <c r="D229" s="15"/>
      <c r="E229" s="15"/>
      <c r="F229" s="15"/>
      <c r="G229" s="15"/>
    </row>
    <row r="230" spans="1:7" s="13" customFormat="1" x14ac:dyDescent="0.25">
      <c r="A230" s="31"/>
      <c r="B230" s="31"/>
      <c r="C230" s="15"/>
      <c r="D230" s="15"/>
      <c r="E230" s="15"/>
      <c r="F230" s="15"/>
      <c r="G230" s="15"/>
    </row>
    <row r="231" spans="1:7" s="13" customFormat="1" x14ac:dyDescent="0.25">
      <c r="A231" s="31"/>
      <c r="B231" s="31"/>
      <c r="C231" s="15"/>
      <c r="D231" s="15"/>
      <c r="E231" s="15"/>
      <c r="F231" s="15"/>
      <c r="G231" s="15"/>
    </row>
    <row r="232" spans="1:7" s="13" customFormat="1" x14ac:dyDescent="0.25">
      <c r="A232" s="31"/>
      <c r="B232" s="31"/>
      <c r="C232" s="15"/>
      <c r="D232" s="15"/>
      <c r="E232" s="15"/>
      <c r="F232" s="15"/>
      <c r="G232" s="15"/>
    </row>
    <row r="233" spans="1:7" s="13" customFormat="1" x14ac:dyDescent="0.25">
      <c r="A233" s="31"/>
      <c r="B233" s="31"/>
      <c r="C233" s="15"/>
      <c r="D233" s="15"/>
      <c r="E233" s="15"/>
      <c r="F233" s="15"/>
      <c r="G233" s="15"/>
    </row>
    <row r="234" spans="1:7" s="13" customFormat="1" x14ac:dyDescent="0.25">
      <c r="A234" s="31"/>
      <c r="B234" s="31"/>
      <c r="C234" s="15"/>
      <c r="D234" s="15"/>
      <c r="E234" s="15"/>
      <c r="F234" s="15"/>
      <c r="G234" s="15"/>
    </row>
    <row r="235" spans="1:7" s="13" customFormat="1" x14ac:dyDescent="0.25">
      <c r="A235" s="31"/>
      <c r="B235" s="31"/>
      <c r="C235" s="15"/>
      <c r="D235" s="15"/>
      <c r="E235" s="15"/>
      <c r="F235" s="15"/>
      <c r="G235" s="15"/>
    </row>
    <row r="236" spans="1:7" s="13" customFormat="1" x14ac:dyDescent="0.25">
      <c r="A236" s="31"/>
      <c r="B236" s="31"/>
      <c r="C236" s="15"/>
      <c r="D236" s="15"/>
      <c r="E236" s="15"/>
      <c r="F236" s="15"/>
      <c r="G236" s="15"/>
    </row>
    <row r="237" spans="1:7" s="13" customFormat="1" x14ac:dyDescent="0.25">
      <c r="A237" s="31"/>
      <c r="B237" s="31"/>
      <c r="C237" s="15"/>
      <c r="D237" s="15"/>
      <c r="E237" s="15"/>
      <c r="F237" s="15"/>
      <c r="G237" s="15"/>
    </row>
    <row r="238" spans="1:7" s="13" customFormat="1" x14ac:dyDescent="0.25">
      <c r="A238" s="31"/>
      <c r="B238" s="31"/>
      <c r="C238" s="15"/>
      <c r="D238" s="15"/>
      <c r="E238" s="15"/>
      <c r="F238" s="15"/>
      <c r="G238" s="15"/>
    </row>
    <row r="239" spans="1:7" s="13" customFormat="1" x14ac:dyDescent="0.25">
      <c r="A239" s="31"/>
      <c r="B239" s="31"/>
      <c r="C239" s="15"/>
      <c r="D239" s="15"/>
      <c r="E239" s="15"/>
      <c r="F239" s="15"/>
      <c r="G239" s="15"/>
    </row>
    <row r="240" spans="1:7" s="13" customFormat="1" x14ac:dyDescent="0.25">
      <c r="A240" s="31"/>
      <c r="B240" s="31"/>
      <c r="C240" s="15"/>
      <c r="D240" s="15"/>
      <c r="E240" s="15"/>
      <c r="F240" s="15"/>
      <c r="G240" s="15"/>
    </row>
    <row r="241" spans="1:7" s="13" customFormat="1" x14ac:dyDescent="0.25">
      <c r="A241" s="31"/>
      <c r="B241" s="31"/>
      <c r="C241" s="15"/>
      <c r="D241" s="15"/>
      <c r="E241" s="15"/>
      <c r="F241" s="15"/>
      <c r="G241" s="15"/>
    </row>
    <row r="242" spans="1:7" s="13" customFormat="1" x14ac:dyDescent="0.25">
      <c r="A242" s="31"/>
      <c r="B242" s="31"/>
      <c r="C242" s="15"/>
      <c r="D242" s="15"/>
      <c r="E242" s="15"/>
      <c r="F242" s="15"/>
      <c r="G242" s="15"/>
    </row>
    <row r="243" spans="1:7" s="13" customFormat="1" x14ac:dyDescent="0.25">
      <c r="A243" s="31"/>
      <c r="B243" s="31"/>
      <c r="C243" s="15"/>
      <c r="D243" s="15"/>
      <c r="E243" s="15"/>
      <c r="F243" s="15"/>
      <c r="G243" s="15"/>
    </row>
    <row r="244" spans="1:7" s="13" customFormat="1" x14ac:dyDescent="0.25">
      <c r="A244" s="31"/>
      <c r="B244" s="31"/>
      <c r="C244" s="15"/>
      <c r="D244" s="15"/>
      <c r="E244" s="15"/>
      <c r="F244" s="15"/>
      <c r="G244" s="15"/>
    </row>
    <row r="245" spans="1:7" s="13" customFormat="1" x14ac:dyDescent="0.25">
      <c r="A245" s="31"/>
      <c r="B245" s="31"/>
      <c r="C245" s="15"/>
      <c r="D245" s="15"/>
      <c r="E245" s="15"/>
      <c r="F245" s="15"/>
      <c r="G245" s="15"/>
    </row>
    <row r="246" spans="1:7" s="13" customFormat="1" x14ac:dyDescent="0.25">
      <c r="A246" s="31"/>
      <c r="B246" s="31"/>
      <c r="C246" s="15"/>
      <c r="D246" s="15"/>
      <c r="E246" s="15"/>
      <c r="F246" s="15"/>
      <c r="G246" s="15"/>
    </row>
    <row r="247" spans="1:7" s="13" customFormat="1" x14ac:dyDescent="0.25">
      <c r="A247" s="31"/>
      <c r="B247" s="31"/>
      <c r="C247" s="15"/>
      <c r="D247" s="15"/>
      <c r="E247" s="15"/>
      <c r="F247" s="15"/>
      <c r="G247" s="15"/>
    </row>
    <row r="248" spans="1:7" s="13" customFormat="1" x14ac:dyDescent="0.25">
      <c r="A248" s="31"/>
      <c r="B248" s="31"/>
      <c r="C248" s="15"/>
      <c r="D248" s="15"/>
      <c r="E248" s="15"/>
      <c r="F248" s="15"/>
      <c r="G248" s="15"/>
    </row>
    <row r="249" spans="1:7" s="13" customFormat="1" x14ac:dyDescent="0.25">
      <c r="A249" s="31"/>
      <c r="B249" s="31"/>
      <c r="C249" s="15"/>
      <c r="D249" s="15"/>
      <c r="E249" s="15"/>
      <c r="F249" s="15"/>
      <c r="G249" s="15"/>
    </row>
    <row r="250" spans="1:7" s="13" customFormat="1" x14ac:dyDescent="0.25">
      <c r="A250" s="31"/>
      <c r="B250" s="31"/>
      <c r="C250" s="15"/>
      <c r="D250" s="15"/>
      <c r="E250" s="15"/>
      <c r="F250" s="15"/>
      <c r="G250" s="15"/>
    </row>
    <row r="251" spans="1:7" s="13" customFormat="1" x14ac:dyDescent="0.25">
      <c r="A251" s="31"/>
      <c r="B251" s="31"/>
      <c r="C251" s="15"/>
      <c r="D251" s="15"/>
      <c r="E251" s="15"/>
      <c r="F251" s="15"/>
      <c r="G251" s="15"/>
    </row>
    <row r="252" spans="1:7" s="13" customFormat="1" x14ac:dyDescent="0.25">
      <c r="A252" s="31"/>
      <c r="B252" s="31"/>
      <c r="C252" s="15"/>
      <c r="D252" s="15"/>
      <c r="E252" s="15"/>
      <c r="F252" s="15"/>
      <c r="G252" s="15"/>
    </row>
    <row r="253" spans="1:7" s="13" customFormat="1" x14ac:dyDescent="0.25">
      <c r="A253" s="31"/>
      <c r="B253" s="31"/>
      <c r="C253" s="15"/>
      <c r="D253" s="15"/>
      <c r="E253" s="15"/>
      <c r="F253" s="15"/>
      <c r="G253" s="15"/>
    </row>
    <row r="254" spans="1:7" s="13" customFormat="1" ht="19.5" customHeight="1" x14ac:dyDescent="0.25">
      <c r="A254" s="31"/>
      <c r="B254" s="31"/>
      <c r="C254" s="15"/>
      <c r="D254" s="15"/>
      <c r="E254" s="15"/>
      <c r="F254" s="15"/>
      <c r="G254" s="15"/>
    </row>
    <row r="255" spans="1:7" s="13" customFormat="1" x14ac:dyDescent="0.25">
      <c r="A255" s="31"/>
      <c r="B255" s="31"/>
      <c r="C255" s="15"/>
      <c r="D255" s="15"/>
      <c r="E255" s="15"/>
      <c r="F255" s="15"/>
      <c r="G255" s="15"/>
    </row>
    <row r="256" spans="1:7" s="13" customFormat="1" x14ac:dyDescent="0.25">
      <c r="A256" s="31"/>
      <c r="B256" s="31"/>
      <c r="C256" s="15"/>
      <c r="D256" s="15"/>
      <c r="E256" s="15"/>
      <c r="F256" s="15"/>
      <c r="G256" s="15"/>
    </row>
    <row r="257" spans="1:7" s="13" customFormat="1" x14ac:dyDescent="0.25">
      <c r="A257" s="31"/>
      <c r="B257" s="31"/>
      <c r="C257" s="15"/>
      <c r="D257" s="15"/>
      <c r="E257" s="15"/>
      <c r="F257" s="15"/>
      <c r="G257" s="15"/>
    </row>
    <row r="258" spans="1:7" s="13" customFormat="1" x14ac:dyDescent="0.25">
      <c r="A258" s="31"/>
      <c r="B258" s="31"/>
      <c r="C258" s="15"/>
      <c r="D258" s="15"/>
      <c r="E258" s="15"/>
      <c r="F258" s="15"/>
      <c r="G258" s="15"/>
    </row>
    <row r="259" spans="1:7" s="13" customFormat="1" x14ac:dyDescent="0.25">
      <c r="A259" s="31"/>
      <c r="B259" s="31"/>
      <c r="C259" s="15"/>
      <c r="D259" s="15"/>
      <c r="E259" s="15"/>
      <c r="F259" s="15"/>
      <c r="G259" s="15"/>
    </row>
    <row r="260" spans="1:7" s="13" customFormat="1" x14ac:dyDescent="0.25">
      <c r="A260" s="31"/>
      <c r="B260" s="31"/>
      <c r="C260" s="15"/>
      <c r="D260" s="15"/>
      <c r="E260" s="15"/>
      <c r="F260" s="15"/>
      <c r="G260" s="15"/>
    </row>
    <row r="261" spans="1:7" s="13" customFormat="1" x14ac:dyDescent="0.25">
      <c r="A261" s="31"/>
      <c r="B261" s="31"/>
      <c r="C261" s="15"/>
      <c r="D261" s="15"/>
      <c r="E261" s="15"/>
      <c r="F261" s="15"/>
      <c r="G261" s="15"/>
    </row>
    <row r="262" spans="1:7" s="13" customFormat="1" x14ac:dyDescent="0.25">
      <c r="A262" s="31"/>
      <c r="B262" s="31"/>
      <c r="C262" s="15"/>
      <c r="D262" s="15"/>
      <c r="E262" s="15"/>
      <c r="F262" s="15"/>
      <c r="G262" s="15"/>
    </row>
    <row r="263" spans="1:7" s="13" customFormat="1" x14ac:dyDescent="0.25">
      <c r="A263" s="31"/>
      <c r="B263" s="31"/>
      <c r="C263" s="15"/>
      <c r="D263" s="15"/>
      <c r="E263" s="15"/>
      <c r="F263" s="15"/>
      <c r="G263" s="15"/>
    </row>
    <row r="264" spans="1:7" s="13" customFormat="1" x14ac:dyDescent="0.25">
      <c r="A264" s="31"/>
      <c r="B264" s="31"/>
      <c r="C264" s="15"/>
      <c r="D264" s="15"/>
      <c r="E264" s="15"/>
      <c r="F264" s="15"/>
      <c r="G264" s="15"/>
    </row>
    <row r="265" spans="1:7" s="13" customFormat="1" x14ac:dyDescent="0.25">
      <c r="A265" s="31"/>
      <c r="B265" s="31"/>
      <c r="C265" s="15"/>
      <c r="D265" s="15"/>
      <c r="E265" s="15"/>
      <c r="F265" s="15"/>
      <c r="G265" s="15"/>
    </row>
    <row r="266" spans="1:7" s="13" customFormat="1" x14ac:dyDescent="0.25">
      <c r="A266" s="31"/>
      <c r="B266" s="31"/>
      <c r="C266" s="15"/>
      <c r="D266" s="15"/>
      <c r="E266" s="15"/>
      <c r="F266" s="15"/>
      <c r="G266" s="15"/>
    </row>
    <row r="267" spans="1:7" s="13" customFormat="1" x14ac:dyDescent="0.25">
      <c r="A267" s="31"/>
      <c r="B267" s="31"/>
      <c r="C267" s="15"/>
      <c r="D267" s="15"/>
      <c r="E267" s="15"/>
      <c r="F267" s="15"/>
      <c r="G267" s="15"/>
    </row>
    <row r="268" spans="1:7" s="13" customFormat="1" x14ac:dyDescent="0.25">
      <c r="A268" s="31"/>
      <c r="B268" s="31"/>
      <c r="C268" s="15"/>
      <c r="D268" s="15"/>
      <c r="E268" s="15"/>
      <c r="F268" s="15"/>
      <c r="G268" s="15"/>
    </row>
    <row r="269" spans="1:7" s="13" customFormat="1" x14ac:dyDescent="0.25">
      <c r="A269" s="31"/>
      <c r="B269" s="31"/>
      <c r="C269" s="15"/>
      <c r="D269" s="15"/>
      <c r="E269" s="15"/>
      <c r="F269" s="15"/>
      <c r="G269" s="15"/>
    </row>
    <row r="270" spans="1:7" s="13" customFormat="1" x14ac:dyDescent="0.25">
      <c r="A270" s="31"/>
      <c r="B270" s="31"/>
      <c r="C270" s="15"/>
      <c r="D270" s="15"/>
      <c r="E270" s="15"/>
      <c r="F270" s="15"/>
      <c r="G270" s="15"/>
    </row>
    <row r="271" spans="1:7" s="13" customFormat="1" x14ac:dyDescent="0.25">
      <c r="A271" s="31"/>
      <c r="B271" s="31"/>
      <c r="C271" s="15"/>
      <c r="D271" s="15"/>
      <c r="E271" s="15"/>
      <c r="F271" s="15"/>
      <c r="G271" s="15"/>
    </row>
    <row r="272" spans="1:7" s="13" customFormat="1" x14ac:dyDescent="0.25">
      <c r="A272" s="31"/>
      <c r="B272" s="31"/>
      <c r="C272" s="15"/>
      <c r="D272" s="15"/>
      <c r="E272" s="15"/>
      <c r="F272" s="15"/>
      <c r="G272" s="15"/>
    </row>
    <row r="273" spans="1:7" s="13" customFormat="1" x14ac:dyDescent="0.25">
      <c r="A273" s="31"/>
      <c r="B273" s="31"/>
      <c r="C273" s="15"/>
      <c r="D273" s="15"/>
      <c r="E273" s="15"/>
      <c r="F273" s="15"/>
      <c r="G273" s="15"/>
    </row>
    <row r="274" spans="1:7" s="13" customFormat="1" x14ac:dyDescent="0.25">
      <c r="A274" s="31"/>
      <c r="B274" s="31"/>
      <c r="C274" s="15"/>
      <c r="D274" s="15"/>
      <c r="E274" s="15"/>
      <c r="F274" s="15"/>
      <c r="G274" s="15"/>
    </row>
    <row r="275" spans="1:7" s="13" customFormat="1" x14ac:dyDescent="0.25">
      <c r="A275" s="31"/>
      <c r="B275" s="31"/>
      <c r="C275" s="15"/>
      <c r="D275" s="15"/>
      <c r="E275" s="15"/>
      <c r="F275" s="15"/>
      <c r="G275" s="15"/>
    </row>
    <row r="276" spans="1:7" s="13" customFormat="1" x14ac:dyDescent="0.25">
      <c r="A276" s="31"/>
      <c r="B276" s="31"/>
      <c r="C276" s="15"/>
      <c r="D276" s="15"/>
      <c r="E276" s="15"/>
      <c r="F276" s="15"/>
      <c r="G276" s="15"/>
    </row>
    <row r="277" spans="1:7" s="13" customFormat="1" x14ac:dyDescent="0.25">
      <c r="A277" s="31"/>
      <c r="B277" s="31"/>
      <c r="C277" s="15"/>
      <c r="D277" s="15"/>
      <c r="E277" s="15"/>
      <c r="F277" s="15"/>
      <c r="G277" s="15"/>
    </row>
    <row r="278" spans="1:7" s="13" customFormat="1" x14ac:dyDescent="0.25">
      <c r="A278" s="31"/>
      <c r="B278" s="31"/>
      <c r="C278" s="15"/>
      <c r="D278" s="15"/>
      <c r="E278" s="15"/>
      <c r="F278" s="15"/>
      <c r="G278" s="15"/>
    </row>
    <row r="279" spans="1:7" s="13" customFormat="1" x14ac:dyDescent="0.25">
      <c r="A279" s="31"/>
      <c r="B279" s="31"/>
      <c r="C279" s="15"/>
      <c r="D279" s="15"/>
      <c r="E279" s="15"/>
      <c r="F279" s="15"/>
      <c r="G279" s="15"/>
    </row>
    <row r="280" spans="1:7" s="13" customFormat="1" x14ac:dyDescent="0.25">
      <c r="A280" s="31"/>
      <c r="B280" s="31"/>
      <c r="C280" s="15"/>
      <c r="D280" s="15"/>
      <c r="E280" s="15"/>
      <c r="F280" s="15"/>
      <c r="G280" s="15"/>
    </row>
    <row r="281" spans="1:7" s="13" customFormat="1" x14ac:dyDescent="0.25">
      <c r="A281" s="31"/>
      <c r="B281" s="31"/>
      <c r="C281" s="15"/>
      <c r="D281" s="15"/>
      <c r="E281" s="15"/>
      <c r="F281" s="15"/>
      <c r="G281" s="15"/>
    </row>
    <row r="282" spans="1:7" s="13" customFormat="1" x14ac:dyDescent="0.25">
      <c r="A282" s="31"/>
      <c r="B282" s="31"/>
      <c r="C282" s="15"/>
      <c r="D282" s="15"/>
      <c r="E282" s="15"/>
      <c r="F282" s="15"/>
      <c r="G282" s="15"/>
    </row>
    <row r="283" spans="1:7" s="13" customFormat="1" x14ac:dyDescent="0.25">
      <c r="A283" s="31"/>
      <c r="B283" s="31"/>
      <c r="C283" s="15"/>
      <c r="D283" s="15"/>
      <c r="E283" s="15"/>
      <c r="F283" s="15"/>
      <c r="G283" s="15"/>
    </row>
    <row r="284" spans="1:7" s="13" customFormat="1" x14ac:dyDescent="0.25">
      <c r="A284" s="31"/>
      <c r="B284" s="31"/>
      <c r="C284" s="15"/>
      <c r="D284" s="15"/>
      <c r="E284" s="15"/>
      <c r="F284" s="15"/>
      <c r="G284" s="15"/>
    </row>
    <row r="285" spans="1:7" s="13" customFormat="1" x14ac:dyDescent="0.25">
      <c r="A285" s="31"/>
      <c r="B285" s="31"/>
      <c r="C285" s="15"/>
      <c r="D285" s="15"/>
      <c r="E285" s="15"/>
      <c r="F285" s="15"/>
      <c r="G285" s="15"/>
    </row>
    <row r="286" spans="1:7" s="13" customFormat="1" x14ac:dyDescent="0.25">
      <c r="A286" s="31"/>
      <c r="B286" s="31"/>
      <c r="C286" s="15"/>
      <c r="D286" s="15"/>
      <c r="E286" s="15"/>
      <c r="F286" s="15"/>
      <c r="G286" s="15"/>
    </row>
    <row r="287" spans="1:7" s="13" customFormat="1" x14ac:dyDescent="0.25">
      <c r="A287" s="31"/>
      <c r="B287" s="31"/>
      <c r="C287" s="15"/>
      <c r="D287" s="15"/>
      <c r="E287" s="15"/>
      <c r="F287" s="15"/>
      <c r="G287" s="15"/>
    </row>
    <row r="288" spans="1:7" s="13" customFormat="1" x14ac:dyDescent="0.25">
      <c r="A288" s="31"/>
      <c r="B288" s="31"/>
      <c r="C288" s="15"/>
      <c r="D288" s="15"/>
      <c r="E288" s="15"/>
      <c r="F288" s="15"/>
      <c r="G288" s="15"/>
    </row>
    <row r="289" spans="1:8" s="13" customFormat="1" x14ac:dyDescent="0.25">
      <c r="A289" s="27"/>
      <c r="B289" s="27"/>
      <c r="C289" s="17"/>
      <c r="D289" s="14"/>
      <c r="E289" s="14"/>
      <c r="F289" s="14"/>
      <c r="G289" s="14"/>
      <c r="H289"/>
    </row>
    <row r="290" spans="1:8" s="13" customFormat="1" x14ac:dyDescent="0.25">
      <c r="A290" s="27"/>
      <c r="B290" s="27"/>
      <c r="C290" s="17"/>
      <c r="D290" s="14"/>
      <c r="E290" s="14"/>
      <c r="F290" s="14"/>
      <c r="G290" s="14"/>
      <c r="H290"/>
    </row>
    <row r="291" spans="1:8" s="13" customFormat="1" x14ac:dyDescent="0.25">
      <c r="A291" s="27"/>
      <c r="B291" s="27"/>
      <c r="C291" s="17"/>
      <c r="D291" s="14"/>
      <c r="E291" s="14"/>
      <c r="F291" s="14"/>
      <c r="G291" s="14"/>
      <c r="H291"/>
    </row>
    <row r="292" spans="1:8" s="13" customFormat="1" x14ac:dyDescent="0.25">
      <c r="A292" s="27"/>
      <c r="B292" s="27"/>
      <c r="C292" s="17"/>
      <c r="D292" s="14"/>
      <c r="E292" s="14"/>
      <c r="F292" s="14"/>
      <c r="G292" s="14"/>
      <c r="H292"/>
    </row>
    <row r="293" spans="1:8" s="13" customFormat="1" x14ac:dyDescent="0.25">
      <c r="A293" s="27"/>
      <c r="B293" s="27"/>
      <c r="C293" s="17"/>
      <c r="D293" s="14"/>
      <c r="E293" s="14"/>
      <c r="F293" s="14"/>
      <c r="G293" s="14"/>
      <c r="H293"/>
    </row>
    <row r="294" spans="1:8" s="13" customFormat="1" x14ac:dyDescent="0.25">
      <c r="A294" s="27"/>
      <c r="B294" s="27"/>
      <c r="C294" s="17"/>
      <c r="D294" s="14"/>
      <c r="E294" s="14"/>
      <c r="F294" s="14"/>
      <c r="G294" s="14"/>
      <c r="H294"/>
    </row>
    <row r="295" spans="1:8" s="13" customFormat="1" x14ac:dyDescent="0.25">
      <c r="A295" s="27"/>
      <c r="B295" s="27"/>
      <c r="C295" s="17"/>
      <c r="D295" s="14"/>
      <c r="E295" s="14"/>
      <c r="F295" s="14"/>
      <c r="G295" s="14"/>
      <c r="H295"/>
    </row>
    <row r="296" spans="1:8" s="13" customFormat="1" x14ac:dyDescent="0.25">
      <c r="A296" s="27"/>
      <c r="B296" s="27"/>
      <c r="C296" s="17"/>
      <c r="D296" s="14"/>
      <c r="E296" s="14"/>
      <c r="F296" s="14"/>
      <c r="G296" s="14"/>
      <c r="H296"/>
    </row>
  </sheetData>
  <pageMargins left="1.24" right="0.3" top="0.27" bottom="0.43" header="0.22" footer="0.25"/>
  <pageSetup scale="80" orientation="portrait" horizontalDpi="300" verticalDpi="300" r:id="rId1"/>
  <headerFooter alignWithMargins="0">
    <oddHeader>&amp;L&amp;"Arial,Bold"&amp;12April - June, 2001</oddHeader>
    <oddFooter>&amp;RPage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9" width="7.88671875" style="13"/>
    <col min="40" max="249" width="8.88671875" customWidth="1"/>
  </cols>
  <sheetData>
    <row r="1" spans="1:39" ht="17.399999999999999" x14ac:dyDescent="0.3">
      <c r="A1" s="52" t="s">
        <v>0</v>
      </c>
    </row>
    <row r="2" spans="1:39" ht="20.25" customHeight="1" x14ac:dyDescent="0.25">
      <c r="A2" s="73" t="s">
        <v>26</v>
      </c>
    </row>
    <row r="3" spans="1:39" ht="15.6" x14ac:dyDescent="0.3">
      <c r="A3" s="53" t="s">
        <v>27</v>
      </c>
      <c r="C3" s="10">
        <f>L8</f>
        <v>37028</v>
      </c>
      <c r="D3" s="9"/>
    </row>
    <row r="4" spans="1:39" ht="15.6" x14ac:dyDescent="0.3">
      <c r="A4" s="53" t="s">
        <v>28</v>
      </c>
      <c r="C4" s="4" t="s">
        <v>29</v>
      </c>
      <c r="E4" s="78" t="s">
        <v>52</v>
      </c>
      <c r="G4" s="4" t="s">
        <v>31</v>
      </c>
    </row>
    <row r="5" spans="1:39" ht="16.2" thickBot="1" x14ac:dyDescent="0.35">
      <c r="A5" s="53" t="s">
        <v>32</v>
      </c>
      <c r="C5" s="4" t="s">
        <v>33</v>
      </c>
      <c r="E5" s="53"/>
      <c r="G5">
        <v>10</v>
      </c>
    </row>
    <row r="6" spans="1:39" ht="21.75" customHeight="1" thickBot="1" x14ac:dyDescent="0.3">
      <c r="R6" s="91" t="s">
        <v>34</v>
      </c>
      <c r="S6" s="92"/>
    </row>
    <row r="7" spans="1:39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" customHeight="1" thickBot="1" x14ac:dyDescent="0.3">
      <c r="A8" s="110"/>
      <c r="B8" s="111"/>
      <c r="C8" s="114">
        <f>C9</f>
        <v>37025</v>
      </c>
      <c r="D8" s="112"/>
      <c r="E8" s="113" t="str">
        <f>TEXT(WEEKDAY(C8),"dddd")</f>
        <v>Monday</v>
      </c>
      <c r="F8" s="114">
        <f>F9</f>
        <v>37026</v>
      </c>
      <c r="G8" s="112"/>
      <c r="H8" s="113" t="str">
        <f>TEXT(WEEKDAY(F8),"dddd")</f>
        <v>Tuesday</v>
      </c>
      <c r="I8" s="114">
        <f>I9</f>
        <v>37027</v>
      </c>
      <c r="J8" s="112"/>
      <c r="K8" s="113" t="str">
        <f>TEXT(WEEKDAY(I8),"dddd")</f>
        <v>Wednesday</v>
      </c>
      <c r="L8" s="114">
        <f>L9</f>
        <v>37028</v>
      </c>
      <c r="M8" s="112"/>
      <c r="N8" s="113" t="str">
        <f>TEXT(WEEKDAY(L8),"dddd")</f>
        <v>Thursday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.6" hidden="1" x14ac:dyDescent="0.25">
      <c r="A9" s="26"/>
      <c r="B9" s="51"/>
      <c r="C9" s="94">
        <v>37025</v>
      </c>
      <c r="D9" s="96">
        <v>37025</v>
      </c>
      <c r="E9" s="96">
        <v>37025</v>
      </c>
      <c r="F9" s="97">
        <v>37026</v>
      </c>
      <c r="G9" s="96">
        <v>37026</v>
      </c>
      <c r="H9" s="96">
        <v>37026</v>
      </c>
      <c r="I9" s="97">
        <v>37027</v>
      </c>
      <c r="J9" s="96">
        <v>37027</v>
      </c>
      <c r="K9" s="96">
        <v>37027</v>
      </c>
      <c r="L9" s="97">
        <v>37028</v>
      </c>
      <c r="M9" s="96">
        <v>37028</v>
      </c>
      <c r="N9" s="96">
        <v>37028</v>
      </c>
      <c r="O9" s="6">
        <f t="shared" ref="O9:O35" si="0">K9+H9+E9</f>
        <v>111078</v>
      </c>
      <c r="P9" s="64"/>
      <c r="Q9" s="61"/>
      <c r="R9" s="59"/>
      <c r="S9" s="65"/>
      <c r="T9" s="61"/>
      <c r="U9" s="60"/>
    </row>
    <row r="10" spans="1:39" x14ac:dyDescent="0.25">
      <c r="A10" s="26">
        <v>1117</v>
      </c>
      <c r="B10" s="51" t="s">
        <v>14</v>
      </c>
      <c r="C10" s="6">
        <v>0</v>
      </c>
      <c r="D10" s="5">
        <v>335</v>
      </c>
      <c r="E10" s="5">
        <v>-335</v>
      </c>
      <c r="F10" s="6">
        <v>1750</v>
      </c>
      <c r="G10" s="5">
        <v>304</v>
      </c>
      <c r="H10" s="5">
        <v>1446</v>
      </c>
      <c r="I10" s="6">
        <v>275</v>
      </c>
      <c r="J10" s="5">
        <v>311</v>
      </c>
      <c r="K10" s="5">
        <v>-36</v>
      </c>
      <c r="L10" s="6">
        <v>275</v>
      </c>
      <c r="M10" s="5">
        <v>306</v>
      </c>
      <c r="N10" s="5">
        <v>-31</v>
      </c>
      <c r="O10" s="6">
        <f t="shared" si="0"/>
        <v>1075</v>
      </c>
      <c r="P10" s="66">
        <f t="shared" ref="P10:P36" si="1">O10/(J10+G10+D10+1)</f>
        <v>1.1303890641430074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39" x14ac:dyDescent="0.25">
      <c r="A11" s="26">
        <v>1126</v>
      </c>
      <c r="B11" s="51" t="s">
        <v>14</v>
      </c>
      <c r="C11" s="6">
        <v>600</v>
      </c>
      <c r="D11" s="5">
        <v>893</v>
      </c>
      <c r="E11" s="5">
        <v>-293</v>
      </c>
      <c r="F11" s="6">
        <v>700</v>
      </c>
      <c r="G11" s="5">
        <v>754</v>
      </c>
      <c r="H11" s="5">
        <v>-54</v>
      </c>
      <c r="I11" s="6">
        <v>700</v>
      </c>
      <c r="J11" s="5">
        <v>769</v>
      </c>
      <c r="K11" s="5">
        <v>-69</v>
      </c>
      <c r="L11" s="6">
        <v>147</v>
      </c>
      <c r="M11" s="5">
        <v>768</v>
      </c>
      <c r="N11" s="5">
        <v>-621</v>
      </c>
      <c r="O11" s="6">
        <f t="shared" si="0"/>
        <v>-416</v>
      </c>
      <c r="P11" s="66">
        <f t="shared" si="1"/>
        <v>-0.17211419114604881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5">
      <c r="A12" s="26">
        <v>1157</v>
      </c>
      <c r="B12" s="51" t="s">
        <v>14</v>
      </c>
      <c r="C12" s="6">
        <v>100</v>
      </c>
      <c r="D12" s="5">
        <v>126</v>
      </c>
      <c r="E12" s="5">
        <v>-26</v>
      </c>
      <c r="F12" s="6">
        <v>100</v>
      </c>
      <c r="G12" s="5">
        <v>114</v>
      </c>
      <c r="H12" s="5">
        <v>-14</v>
      </c>
      <c r="I12" s="6">
        <v>100</v>
      </c>
      <c r="J12" s="5">
        <v>118</v>
      </c>
      <c r="K12" s="5">
        <v>-18</v>
      </c>
      <c r="L12" s="6">
        <v>100</v>
      </c>
      <c r="M12" s="5">
        <v>116</v>
      </c>
      <c r="N12" s="5">
        <v>-16</v>
      </c>
      <c r="O12" s="6">
        <f t="shared" si="0"/>
        <v>-58</v>
      </c>
      <c r="P12" s="66">
        <f t="shared" si="1"/>
        <v>-0.16155988857938719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5">
      <c r="A13" s="26">
        <v>1780</v>
      </c>
      <c r="B13" s="51" t="s">
        <v>14</v>
      </c>
      <c r="C13" s="6">
        <v>1150</v>
      </c>
      <c r="D13" s="5">
        <v>1442</v>
      </c>
      <c r="E13" s="5">
        <v>-292</v>
      </c>
      <c r="F13" s="6">
        <v>1150</v>
      </c>
      <c r="G13" s="5">
        <v>1263</v>
      </c>
      <c r="H13" s="5">
        <v>-113</v>
      </c>
      <c r="I13" s="6">
        <v>1150</v>
      </c>
      <c r="J13" s="5">
        <v>1262</v>
      </c>
      <c r="K13" s="5">
        <v>-112</v>
      </c>
      <c r="L13" s="6">
        <v>1286</v>
      </c>
      <c r="M13" s="5">
        <v>1234</v>
      </c>
      <c r="N13" s="5">
        <v>52</v>
      </c>
      <c r="O13" s="6">
        <f t="shared" si="0"/>
        <v>-517</v>
      </c>
      <c r="P13" s="66">
        <f t="shared" si="1"/>
        <v>-0.13029233870967741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5">
      <c r="A14" s="26">
        <v>2280</v>
      </c>
      <c r="B14" s="51" t="s">
        <v>14</v>
      </c>
      <c r="C14" s="6">
        <v>491</v>
      </c>
      <c r="D14" s="5">
        <v>529</v>
      </c>
      <c r="E14" s="5">
        <v>-38</v>
      </c>
      <c r="F14" s="6">
        <v>494</v>
      </c>
      <c r="G14" s="5">
        <v>495</v>
      </c>
      <c r="H14" s="5">
        <v>-1</v>
      </c>
      <c r="I14" s="6">
        <v>494</v>
      </c>
      <c r="J14" s="5">
        <v>505</v>
      </c>
      <c r="K14" s="5">
        <v>-11</v>
      </c>
      <c r="L14" s="6">
        <v>463</v>
      </c>
      <c r="M14" s="5">
        <v>499</v>
      </c>
      <c r="N14" s="5">
        <v>-36</v>
      </c>
      <c r="O14" s="6">
        <f t="shared" si="0"/>
        <v>-50</v>
      </c>
      <c r="P14" s="66">
        <f t="shared" si="1"/>
        <v>-3.2679738562091505E-2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5">
      <c r="A15" s="26">
        <v>2584</v>
      </c>
      <c r="B15" s="51" t="s">
        <v>14</v>
      </c>
      <c r="C15" s="6">
        <v>3000</v>
      </c>
      <c r="D15" s="5">
        <v>3425</v>
      </c>
      <c r="E15" s="5">
        <v>-425</v>
      </c>
      <c r="F15" s="6">
        <v>3000</v>
      </c>
      <c r="G15" s="5">
        <v>3160</v>
      </c>
      <c r="H15" s="5">
        <v>-160</v>
      </c>
      <c r="I15" s="6">
        <v>3000</v>
      </c>
      <c r="J15" s="5">
        <v>3191</v>
      </c>
      <c r="K15" s="5">
        <v>-191</v>
      </c>
      <c r="L15" s="6">
        <v>6662</v>
      </c>
      <c r="M15" s="5">
        <v>3152</v>
      </c>
      <c r="N15" s="5">
        <v>3510</v>
      </c>
      <c r="O15" s="6">
        <f t="shared" si="0"/>
        <v>-776</v>
      </c>
      <c r="P15" s="66">
        <f t="shared" si="1"/>
        <v>-7.9369949882377014E-2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5">
      <c r="A16" s="26">
        <v>2771</v>
      </c>
      <c r="B16" s="51" t="s">
        <v>14</v>
      </c>
      <c r="C16" s="6">
        <v>6000</v>
      </c>
      <c r="D16" s="5">
        <v>6605</v>
      </c>
      <c r="E16" s="5">
        <v>-605</v>
      </c>
      <c r="F16" s="6">
        <v>6000</v>
      </c>
      <c r="G16" s="5">
        <v>6091</v>
      </c>
      <c r="H16" s="5">
        <v>-91</v>
      </c>
      <c r="I16" s="6">
        <v>6000</v>
      </c>
      <c r="J16" s="5">
        <v>6189</v>
      </c>
      <c r="K16" s="5">
        <v>-189</v>
      </c>
      <c r="L16" s="6">
        <v>6000</v>
      </c>
      <c r="M16" s="5">
        <v>6132</v>
      </c>
      <c r="N16" s="5">
        <v>-132</v>
      </c>
      <c r="O16" s="6">
        <f t="shared" si="0"/>
        <v>-885</v>
      </c>
      <c r="P16" s="66">
        <f t="shared" si="1"/>
        <v>-4.6860108016520172E-2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0</v>
      </c>
      <c r="D17" s="5">
        <v>355</v>
      </c>
      <c r="E17" s="5">
        <v>-355</v>
      </c>
      <c r="F17" s="6">
        <v>0</v>
      </c>
      <c r="G17" s="5">
        <v>331</v>
      </c>
      <c r="H17" s="5">
        <v>-331</v>
      </c>
      <c r="I17" s="6">
        <v>260</v>
      </c>
      <c r="J17" s="5">
        <v>337</v>
      </c>
      <c r="K17" s="5">
        <v>-77</v>
      </c>
      <c r="L17" s="6">
        <v>0</v>
      </c>
      <c r="M17" s="5">
        <v>334</v>
      </c>
      <c r="N17" s="5">
        <v>-334</v>
      </c>
      <c r="O17" s="6">
        <f t="shared" si="0"/>
        <v>-763</v>
      </c>
      <c r="P17" s="66">
        <f t="shared" si="1"/>
        <v>-0.7451171875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4560</v>
      </c>
      <c r="D18" s="5">
        <v>4346</v>
      </c>
      <c r="E18" s="5">
        <v>214</v>
      </c>
      <c r="F18" s="6">
        <v>4521</v>
      </c>
      <c r="G18" s="5">
        <v>4078</v>
      </c>
      <c r="H18" s="5">
        <v>443</v>
      </c>
      <c r="I18" s="6">
        <v>3220</v>
      </c>
      <c r="J18" s="5">
        <v>4109</v>
      </c>
      <c r="K18" s="5">
        <v>-889</v>
      </c>
      <c r="L18" s="6">
        <v>3029</v>
      </c>
      <c r="M18" s="5">
        <v>4069</v>
      </c>
      <c r="N18" s="5">
        <v>-1040</v>
      </c>
      <c r="O18" s="6">
        <f t="shared" si="0"/>
        <v>-232</v>
      </c>
      <c r="P18" s="66">
        <f t="shared" si="1"/>
        <v>-1.8509653741822243E-2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4300</v>
      </c>
      <c r="D19" s="5">
        <v>5488</v>
      </c>
      <c r="E19" s="5">
        <v>-1188</v>
      </c>
      <c r="F19" s="6">
        <v>4300</v>
      </c>
      <c r="G19" s="5">
        <v>4605</v>
      </c>
      <c r="H19" s="5">
        <v>-305</v>
      </c>
      <c r="I19" s="6">
        <v>4300</v>
      </c>
      <c r="J19" s="5">
        <v>4712</v>
      </c>
      <c r="K19" s="5">
        <v>-412</v>
      </c>
      <c r="L19" s="6">
        <v>5163</v>
      </c>
      <c r="M19" s="5">
        <v>4596</v>
      </c>
      <c r="N19" s="5">
        <v>567</v>
      </c>
      <c r="O19" s="6">
        <f t="shared" si="0"/>
        <v>-1905</v>
      </c>
      <c r="P19" s="66">
        <f t="shared" si="1"/>
        <v>-0.12866405511279211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579581</v>
      </c>
      <c r="D20" s="5">
        <v>572112</v>
      </c>
      <c r="E20" s="5">
        <v>7469</v>
      </c>
      <c r="F20" s="6">
        <v>548501</v>
      </c>
      <c r="G20" s="5">
        <v>466200</v>
      </c>
      <c r="H20" s="5">
        <v>82301</v>
      </c>
      <c r="I20" s="6">
        <v>496479</v>
      </c>
      <c r="J20" s="5">
        <v>476829</v>
      </c>
      <c r="K20" s="5">
        <v>19650</v>
      </c>
      <c r="L20" s="6">
        <v>465475</v>
      </c>
      <c r="M20" s="5">
        <v>461601</v>
      </c>
      <c r="N20" s="5">
        <v>3874</v>
      </c>
      <c r="O20" s="6">
        <f t="shared" si="0"/>
        <v>109420</v>
      </c>
      <c r="P20" s="66">
        <f t="shared" si="1"/>
        <v>7.2217653526864142E-2</v>
      </c>
      <c r="Q20" s="123" t="s">
        <v>44</v>
      </c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1686</v>
      </c>
      <c r="D21" s="5">
        <v>1612</v>
      </c>
      <c r="E21" s="5">
        <v>74</v>
      </c>
      <c r="F21" s="6">
        <v>1686</v>
      </c>
      <c r="G21" s="5">
        <v>1419</v>
      </c>
      <c r="H21" s="5">
        <v>267</v>
      </c>
      <c r="I21" s="6">
        <v>1686</v>
      </c>
      <c r="J21" s="5">
        <v>1455</v>
      </c>
      <c r="K21" s="5">
        <v>231</v>
      </c>
      <c r="L21" s="6">
        <v>1686</v>
      </c>
      <c r="M21" s="5">
        <v>1425</v>
      </c>
      <c r="N21" s="5">
        <v>261</v>
      </c>
      <c r="O21" s="6">
        <f t="shared" si="0"/>
        <v>572</v>
      </c>
      <c r="P21" s="66">
        <f t="shared" si="1"/>
        <v>0.1274793848896813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340</v>
      </c>
      <c r="D22" s="5">
        <v>843</v>
      </c>
      <c r="E22" s="5">
        <v>-503</v>
      </c>
      <c r="F22" s="6">
        <v>1157</v>
      </c>
      <c r="G22" s="5">
        <v>648</v>
      </c>
      <c r="H22" s="5">
        <v>509</v>
      </c>
      <c r="I22" s="6">
        <v>1157</v>
      </c>
      <c r="J22" s="5">
        <v>677</v>
      </c>
      <c r="K22" s="5">
        <v>480</v>
      </c>
      <c r="L22" s="6">
        <v>1138</v>
      </c>
      <c r="M22" s="5">
        <v>649</v>
      </c>
      <c r="N22" s="5">
        <v>489</v>
      </c>
      <c r="O22" s="6">
        <f t="shared" si="0"/>
        <v>486</v>
      </c>
      <c r="P22" s="66">
        <f t="shared" si="1"/>
        <v>0.22406639004149378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300</v>
      </c>
      <c r="D23" s="5">
        <v>410</v>
      </c>
      <c r="E23" s="5">
        <v>-110</v>
      </c>
      <c r="F23" s="6">
        <v>300</v>
      </c>
      <c r="G23" s="5">
        <v>346</v>
      </c>
      <c r="H23" s="5">
        <v>-46</v>
      </c>
      <c r="I23" s="6">
        <v>300</v>
      </c>
      <c r="J23" s="5">
        <v>366</v>
      </c>
      <c r="K23" s="5">
        <v>-66</v>
      </c>
      <c r="L23" s="6">
        <v>400</v>
      </c>
      <c r="M23" s="5">
        <v>355</v>
      </c>
      <c r="N23" s="5">
        <v>45</v>
      </c>
      <c r="O23" s="6">
        <f t="shared" si="0"/>
        <v>-222</v>
      </c>
      <c r="P23" s="66">
        <f t="shared" si="1"/>
        <v>-0.19768477292965272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36582</v>
      </c>
      <c r="D24" s="5">
        <v>44164</v>
      </c>
      <c r="E24" s="5">
        <v>-7582</v>
      </c>
      <c r="F24" s="6">
        <v>44557</v>
      </c>
      <c r="G24" s="5">
        <v>45346</v>
      </c>
      <c r="H24" s="5">
        <v>-789</v>
      </c>
      <c r="I24" s="6">
        <v>42410</v>
      </c>
      <c r="J24" s="5">
        <v>46119</v>
      </c>
      <c r="K24" s="5">
        <v>-3709</v>
      </c>
      <c r="L24" s="6">
        <v>11874</v>
      </c>
      <c r="M24" s="5">
        <v>45787</v>
      </c>
      <c r="N24" s="5">
        <v>-33913</v>
      </c>
      <c r="O24" s="6">
        <f t="shared" si="0"/>
        <v>-12080</v>
      </c>
      <c r="P24" s="66">
        <f t="shared" si="1"/>
        <v>-8.9065840890658415E-2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24918</v>
      </c>
      <c r="D25" s="5">
        <v>23942</v>
      </c>
      <c r="E25" s="5">
        <v>976</v>
      </c>
      <c r="F25" s="6">
        <v>30000</v>
      </c>
      <c r="G25" s="5">
        <v>23040</v>
      </c>
      <c r="H25" s="5">
        <v>6960</v>
      </c>
      <c r="I25" s="6">
        <v>30000</v>
      </c>
      <c r="J25" s="5">
        <v>24547</v>
      </c>
      <c r="K25" s="5">
        <v>5453</v>
      </c>
      <c r="L25" s="6">
        <v>20918</v>
      </c>
      <c r="M25" s="5">
        <v>28441</v>
      </c>
      <c r="N25" s="5">
        <v>-7523</v>
      </c>
      <c r="O25" s="6">
        <f t="shared" si="0"/>
        <v>13389</v>
      </c>
      <c r="P25" s="66">
        <f t="shared" si="1"/>
        <v>0.18718020411016356</v>
      </c>
      <c r="Q25" s="125" t="s">
        <v>44</v>
      </c>
      <c r="R25" s="62" t="s">
        <v>44</v>
      </c>
      <c r="S25" s="72" t="s">
        <v>15</v>
      </c>
      <c r="T25" s="8" t="str">
        <f>IF($C$4="High Inventory",IF(AND($O25&gt;=Summary!$C$149,$P25&gt;=0%),"X"," "),IF(AND($O25&lt;=-Summary!$C$149,$P25&lt;=0%),"X"," "))</f>
        <v>X</v>
      </c>
      <c r="U25" s="11" t="str">
        <f>IF($C$4="High Inventory",IF(AND($O25&gt;=0,$P25&gt;=Summary!$C$150),"X"," "),IF(AND($O25&lt;=0,$P25&lt;=-Summary!$C$150),"X"," "))</f>
        <v>X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132902</v>
      </c>
      <c r="D26" s="5">
        <v>135778</v>
      </c>
      <c r="E26" s="5">
        <v>-2876</v>
      </c>
      <c r="F26" s="6">
        <v>142832</v>
      </c>
      <c r="G26" s="5">
        <v>149516</v>
      </c>
      <c r="H26" s="5">
        <v>-6684</v>
      </c>
      <c r="I26" s="6">
        <v>161997</v>
      </c>
      <c r="J26" s="5">
        <v>142275</v>
      </c>
      <c r="K26" s="5">
        <v>19722</v>
      </c>
      <c r="L26" s="6">
        <v>137668</v>
      </c>
      <c r="M26" s="5">
        <v>144644</v>
      </c>
      <c r="N26" s="5">
        <v>-6976</v>
      </c>
      <c r="O26" s="6">
        <f t="shared" si="0"/>
        <v>10162</v>
      </c>
      <c r="P26" s="66">
        <f t="shared" si="1"/>
        <v>2.3766868582922096E-2</v>
      </c>
      <c r="Q26" s="123" t="s">
        <v>44</v>
      </c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6778</v>
      </c>
      <c r="D27" s="5">
        <v>14257</v>
      </c>
      <c r="E27" s="5">
        <v>-7479</v>
      </c>
      <c r="F27" s="6">
        <v>5046</v>
      </c>
      <c r="G27" s="5">
        <v>12342</v>
      </c>
      <c r="H27" s="5">
        <v>-7296</v>
      </c>
      <c r="I27" s="6">
        <v>7500</v>
      </c>
      <c r="J27" s="5">
        <v>11245</v>
      </c>
      <c r="K27" s="5">
        <v>-3745</v>
      </c>
      <c r="L27" s="6">
        <v>2848</v>
      </c>
      <c r="M27" s="5">
        <v>12714</v>
      </c>
      <c r="N27" s="5">
        <v>-9866</v>
      </c>
      <c r="O27" s="6">
        <f t="shared" si="0"/>
        <v>-18520</v>
      </c>
      <c r="P27" s="66">
        <f t="shared" si="1"/>
        <v>-0.48936451314572599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67938</v>
      </c>
      <c r="D28" s="5">
        <v>88850</v>
      </c>
      <c r="E28" s="5">
        <v>-20912</v>
      </c>
      <c r="F28" s="6">
        <v>97925</v>
      </c>
      <c r="G28" s="5">
        <v>90342</v>
      </c>
      <c r="H28" s="5">
        <v>7583</v>
      </c>
      <c r="I28" s="6">
        <v>105893</v>
      </c>
      <c r="J28" s="5">
        <v>94023</v>
      </c>
      <c r="K28" s="5">
        <v>11870</v>
      </c>
      <c r="L28" s="6">
        <v>86618</v>
      </c>
      <c r="M28" s="5">
        <v>100687</v>
      </c>
      <c r="N28" s="5">
        <v>-14069</v>
      </c>
      <c r="O28" s="6">
        <f t="shared" si="0"/>
        <v>-1459</v>
      </c>
      <c r="P28" s="66">
        <f t="shared" si="1"/>
        <v>-5.3400972124619346E-3</v>
      </c>
      <c r="Q28" s="123" t="s">
        <v>44</v>
      </c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7500</v>
      </c>
      <c r="D29" s="5">
        <v>14049</v>
      </c>
      <c r="E29" s="5">
        <v>-6549</v>
      </c>
      <c r="F29" s="6">
        <v>4589</v>
      </c>
      <c r="G29" s="5">
        <v>24676</v>
      </c>
      <c r="H29" s="5">
        <v>-20087</v>
      </c>
      <c r="I29" s="6">
        <v>10000</v>
      </c>
      <c r="J29" s="5">
        <v>14049</v>
      </c>
      <c r="K29" s="5">
        <v>-4049</v>
      </c>
      <c r="L29" s="6">
        <v>30670</v>
      </c>
      <c r="M29" s="5">
        <v>19899</v>
      </c>
      <c r="N29" s="5">
        <v>10771</v>
      </c>
      <c r="O29" s="6">
        <f t="shared" si="0"/>
        <v>-30685</v>
      </c>
      <c r="P29" s="66">
        <f t="shared" si="1"/>
        <v>-0.58143060161061111</v>
      </c>
      <c r="Q29" s="125"/>
      <c r="R29" s="62" t="s">
        <v>15</v>
      </c>
      <c r="S29" s="72" t="s">
        <v>44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>
        <f t="shared" si="2"/>
        <v>20670</v>
      </c>
    </row>
    <row r="30" spans="1:22" x14ac:dyDescent="0.25">
      <c r="A30" s="26">
        <v>1864</v>
      </c>
      <c r="B30" s="51" t="s">
        <v>16</v>
      </c>
      <c r="C30" s="6">
        <v>307633</v>
      </c>
      <c r="D30" s="5">
        <v>279610</v>
      </c>
      <c r="E30" s="5">
        <v>28023</v>
      </c>
      <c r="F30" s="6">
        <v>259851</v>
      </c>
      <c r="G30" s="5">
        <v>317729</v>
      </c>
      <c r="H30" s="5">
        <v>-57878</v>
      </c>
      <c r="I30" s="6">
        <v>261167</v>
      </c>
      <c r="J30" s="5">
        <v>323038</v>
      </c>
      <c r="K30" s="5">
        <v>-61871</v>
      </c>
      <c r="L30" s="6">
        <v>527064</v>
      </c>
      <c r="M30" s="5">
        <v>327113</v>
      </c>
      <c r="N30" s="5">
        <v>199951</v>
      </c>
      <c r="O30" s="6">
        <f t="shared" si="0"/>
        <v>-91726</v>
      </c>
      <c r="P30" s="66">
        <f t="shared" si="1"/>
        <v>-9.9661226148386864E-2</v>
      </c>
      <c r="Q30" s="123"/>
      <c r="R30" s="62" t="s">
        <v>15</v>
      </c>
      <c r="S30" s="72" t="s">
        <v>44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>
        <f t="shared" si="2"/>
        <v>265897</v>
      </c>
    </row>
    <row r="31" spans="1:22" x14ac:dyDescent="0.25">
      <c r="A31" s="26">
        <v>1922</v>
      </c>
      <c r="B31" s="51" t="s">
        <v>16</v>
      </c>
      <c r="C31" s="6">
        <v>13836</v>
      </c>
      <c r="D31" s="5">
        <v>30271</v>
      </c>
      <c r="E31" s="5">
        <v>-16435</v>
      </c>
      <c r="F31" s="6">
        <v>12781</v>
      </c>
      <c r="G31" s="5">
        <v>32028</v>
      </c>
      <c r="H31" s="5">
        <v>-19247</v>
      </c>
      <c r="I31" s="6">
        <v>25520</v>
      </c>
      <c r="J31" s="5">
        <v>30710</v>
      </c>
      <c r="K31" s="5">
        <v>-5190</v>
      </c>
      <c r="L31" s="6">
        <v>13836</v>
      </c>
      <c r="M31" s="5">
        <v>31029</v>
      </c>
      <c r="N31" s="5">
        <v>-17193</v>
      </c>
      <c r="O31" s="6">
        <f t="shared" si="0"/>
        <v>-40872</v>
      </c>
      <c r="P31" s="66">
        <f t="shared" si="1"/>
        <v>-0.43943661971830988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17000</v>
      </c>
      <c r="D32" s="5">
        <v>15762</v>
      </c>
      <c r="E32" s="5">
        <v>1238</v>
      </c>
      <c r="F32" s="6">
        <v>19000</v>
      </c>
      <c r="G32" s="5">
        <v>12899</v>
      </c>
      <c r="H32" s="5">
        <v>6101</v>
      </c>
      <c r="I32" s="6">
        <v>18492</v>
      </c>
      <c r="J32" s="5">
        <v>13914</v>
      </c>
      <c r="K32" s="5">
        <v>4578</v>
      </c>
      <c r="L32" s="6">
        <v>16000</v>
      </c>
      <c r="M32" s="5">
        <v>13954</v>
      </c>
      <c r="N32" s="5">
        <v>2046</v>
      </c>
      <c r="O32" s="6">
        <f t="shared" si="0"/>
        <v>11917</v>
      </c>
      <c r="P32" s="66">
        <f t="shared" si="1"/>
        <v>0.27989947388199926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11728</v>
      </c>
      <c r="D33" s="104">
        <v>10702</v>
      </c>
      <c r="E33" s="104">
        <v>1026</v>
      </c>
      <c r="F33" s="103">
        <v>11728</v>
      </c>
      <c r="G33" s="104">
        <v>11563</v>
      </c>
      <c r="H33" s="104">
        <v>165</v>
      </c>
      <c r="I33" s="103">
        <v>11728</v>
      </c>
      <c r="J33" s="104">
        <v>11320</v>
      </c>
      <c r="K33" s="104">
        <v>408</v>
      </c>
      <c r="L33" s="103">
        <v>11728</v>
      </c>
      <c r="M33" s="104">
        <v>11322</v>
      </c>
      <c r="N33" s="104">
        <v>406</v>
      </c>
      <c r="O33" s="6">
        <f t="shared" si="0"/>
        <v>1599</v>
      </c>
      <c r="P33" s="66">
        <f t="shared" si="1"/>
        <v>4.760912284880605E-2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41724</v>
      </c>
      <c r="D34" s="5">
        <v>53563</v>
      </c>
      <c r="E34" s="5">
        <v>-11839</v>
      </c>
      <c r="F34" s="6">
        <v>57081</v>
      </c>
      <c r="G34" s="5">
        <v>55633</v>
      </c>
      <c r="H34" s="5">
        <v>1448</v>
      </c>
      <c r="I34" s="6">
        <v>81718</v>
      </c>
      <c r="J34" s="5">
        <v>56769</v>
      </c>
      <c r="K34" s="5">
        <v>24949</v>
      </c>
      <c r="L34" s="6">
        <v>52137</v>
      </c>
      <c r="M34" s="5">
        <v>56317</v>
      </c>
      <c r="N34" s="5">
        <v>-4180</v>
      </c>
      <c r="O34" s="6">
        <f t="shared" si="0"/>
        <v>14558</v>
      </c>
      <c r="P34" s="66">
        <f t="shared" si="1"/>
        <v>8.7716761264355347E-2</v>
      </c>
      <c r="Q34" s="123" t="s">
        <v>44</v>
      </c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36487</v>
      </c>
      <c r="D35" s="5">
        <v>32231</v>
      </c>
      <c r="E35" s="5">
        <v>4256</v>
      </c>
      <c r="F35" s="6">
        <v>55686</v>
      </c>
      <c r="G35" s="5">
        <v>32374</v>
      </c>
      <c r="H35" s="5">
        <v>23312</v>
      </c>
      <c r="I35" s="6">
        <v>40966</v>
      </c>
      <c r="J35" s="5">
        <v>33007</v>
      </c>
      <c r="K35" s="5">
        <v>7959</v>
      </c>
      <c r="L35" s="6">
        <v>41215</v>
      </c>
      <c r="M35" s="5">
        <v>32733</v>
      </c>
      <c r="N35" s="5">
        <v>8482</v>
      </c>
      <c r="O35" s="6">
        <f t="shared" si="0"/>
        <v>35527</v>
      </c>
      <c r="P35" s="66">
        <f t="shared" si="1"/>
        <v>0.36395766957270037</v>
      </c>
      <c r="Q35" s="123" t="s">
        <v>44</v>
      </c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3426</v>
      </c>
      <c r="E36" s="5">
        <v>-3426</v>
      </c>
      <c r="F36" s="6">
        <v>0</v>
      </c>
      <c r="G36" s="5">
        <v>1550</v>
      </c>
      <c r="H36" s="5">
        <v>-1550</v>
      </c>
      <c r="I36" s="6">
        <v>0</v>
      </c>
      <c r="J36" s="5">
        <v>1571</v>
      </c>
      <c r="K36" s="5">
        <v>-1571</v>
      </c>
      <c r="L36" s="6">
        <v>0</v>
      </c>
      <c r="M36" s="5">
        <v>4509</v>
      </c>
      <c r="N36" s="5">
        <v>-4509</v>
      </c>
      <c r="O36" s="6">
        <f t="shared" ref="O36:O46" si="3">K36+H36+E36</f>
        <v>-6547</v>
      </c>
      <c r="P36" s="66">
        <f t="shared" si="1"/>
        <v>-0.9998472816127062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360</v>
      </c>
      <c r="D37" s="5">
        <v>378</v>
      </c>
      <c r="E37" s="5">
        <v>-18</v>
      </c>
      <c r="F37" s="6">
        <v>357</v>
      </c>
      <c r="G37" s="5">
        <v>388</v>
      </c>
      <c r="H37" s="5">
        <v>-31</v>
      </c>
      <c r="I37" s="6">
        <v>254</v>
      </c>
      <c r="J37" s="5">
        <v>376</v>
      </c>
      <c r="K37" s="5">
        <v>-122</v>
      </c>
      <c r="L37" s="6">
        <v>239</v>
      </c>
      <c r="M37" s="5">
        <v>387</v>
      </c>
      <c r="N37" s="5">
        <v>-148</v>
      </c>
      <c r="O37" s="6">
        <f t="shared" si="3"/>
        <v>-171</v>
      </c>
      <c r="P37" s="66">
        <f t="shared" ref="P37:P46" si="4">O37/(J37+G37+D37+1)</f>
        <v>-0.14960629921259844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16877</v>
      </c>
      <c r="D38" s="5">
        <v>18477</v>
      </c>
      <c r="E38" s="5">
        <v>-1600</v>
      </c>
      <c r="F38" s="6">
        <v>31633</v>
      </c>
      <c r="G38" s="5">
        <v>18295</v>
      </c>
      <c r="H38" s="5">
        <v>13338</v>
      </c>
      <c r="I38" s="6">
        <v>21877</v>
      </c>
      <c r="J38" s="5">
        <v>16796</v>
      </c>
      <c r="K38" s="5">
        <v>5081</v>
      </c>
      <c r="L38" s="6">
        <v>31749</v>
      </c>
      <c r="M38" s="5">
        <v>18366</v>
      </c>
      <c r="N38" s="5">
        <v>13383</v>
      </c>
      <c r="O38" s="6">
        <f t="shared" si="3"/>
        <v>16819</v>
      </c>
      <c r="P38" s="66">
        <f t="shared" si="4"/>
        <v>0.31396889992346322</v>
      </c>
      <c r="Q38" s="123"/>
      <c r="R38" s="62" t="s">
        <v>44</v>
      </c>
      <c r="S38" s="72" t="s">
        <v>44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>
        <f t="shared" si="5"/>
        <v>9872</v>
      </c>
    </row>
    <row r="39" spans="1:22" x14ac:dyDescent="0.25">
      <c r="A39" s="26">
        <v>3115</v>
      </c>
      <c r="B39" s="51" t="s">
        <v>16</v>
      </c>
      <c r="C39" s="6">
        <v>342</v>
      </c>
      <c r="D39" s="5">
        <v>23183</v>
      </c>
      <c r="E39" s="5">
        <v>-22841</v>
      </c>
      <c r="F39" s="6">
        <v>2422</v>
      </c>
      <c r="G39" s="5">
        <v>5386</v>
      </c>
      <c r="H39" s="5">
        <v>-2964</v>
      </c>
      <c r="I39" s="6">
        <v>39842</v>
      </c>
      <c r="J39" s="5">
        <v>920</v>
      </c>
      <c r="K39" s="5">
        <v>38922</v>
      </c>
      <c r="L39" s="6">
        <v>7177</v>
      </c>
      <c r="M39" s="5">
        <v>13515</v>
      </c>
      <c r="N39" s="5">
        <v>-6338</v>
      </c>
      <c r="O39" s="6">
        <f t="shared" si="3"/>
        <v>13117</v>
      </c>
      <c r="P39" s="66">
        <f t="shared" si="4"/>
        <v>0.44479484571041034</v>
      </c>
      <c r="Q39" s="123" t="s">
        <v>44</v>
      </c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5836</v>
      </c>
      <c r="D40" s="5">
        <v>6035</v>
      </c>
      <c r="E40" s="5">
        <v>-199</v>
      </c>
      <c r="F40" s="6">
        <v>6735</v>
      </c>
      <c r="G40" s="5">
        <v>6204</v>
      </c>
      <c r="H40" s="5">
        <v>531</v>
      </c>
      <c r="I40" s="6">
        <v>6735</v>
      </c>
      <c r="J40" s="5">
        <v>6257</v>
      </c>
      <c r="K40" s="5">
        <v>478</v>
      </c>
      <c r="L40" s="6">
        <v>6159</v>
      </c>
      <c r="M40" s="5">
        <v>5989</v>
      </c>
      <c r="N40" s="5">
        <v>170</v>
      </c>
      <c r="O40" s="6">
        <f t="shared" si="3"/>
        <v>810</v>
      </c>
      <c r="P40" s="66">
        <f t="shared" si="4"/>
        <v>4.3790885008379736E-2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337697</v>
      </c>
      <c r="D41" s="5">
        <v>307854</v>
      </c>
      <c r="E41" s="5">
        <v>29843</v>
      </c>
      <c r="F41" s="6">
        <v>460255</v>
      </c>
      <c r="G41" s="5">
        <v>424587</v>
      </c>
      <c r="H41" s="5">
        <v>35668</v>
      </c>
      <c r="I41" s="6">
        <v>444127</v>
      </c>
      <c r="J41" s="5">
        <v>391145</v>
      </c>
      <c r="K41" s="5">
        <v>52982</v>
      </c>
      <c r="L41" s="6">
        <v>325826</v>
      </c>
      <c r="M41" s="5">
        <v>352439</v>
      </c>
      <c r="N41" s="5">
        <v>-26613</v>
      </c>
      <c r="O41" s="6">
        <f t="shared" si="3"/>
        <v>118493</v>
      </c>
      <c r="P41" s="66">
        <f t="shared" si="4"/>
        <v>0.10545956832893225</v>
      </c>
      <c r="Q41" s="123" t="s">
        <v>44</v>
      </c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464</v>
      </c>
      <c r="E42" s="5">
        <v>-14</v>
      </c>
      <c r="F42" s="6">
        <v>450</v>
      </c>
      <c r="G42" s="5">
        <v>475</v>
      </c>
      <c r="H42" s="5">
        <v>-25</v>
      </c>
      <c r="I42" s="6">
        <v>450</v>
      </c>
      <c r="J42" s="5">
        <v>467</v>
      </c>
      <c r="K42" s="5">
        <v>-17</v>
      </c>
      <c r="L42" s="6">
        <v>450</v>
      </c>
      <c r="M42" s="5">
        <v>452</v>
      </c>
      <c r="N42" s="5">
        <v>-2</v>
      </c>
      <c r="O42" s="6">
        <f t="shared" si="3"/>
        <v>-56</v>
      </c>
      <c r="P42" s="66">
        <f t="shared" si="4"/>
        <v>-3.9800995024875621E-2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11192</v>
      </c>
      <c r="E43" s="5">
        <v>-192</v>
      </c>
      <c r="F43" s="6">
        <v>11000</v>
      </c>
      <c r="G43" s="5">
        <v>12194</v>
      </c>
      <c r="H43" s="5">
        <v>-1194</v>
      </c>
      <c r="I43" s="6">
        <v>16000</v>
      </c>
      <c r="J43" s="5">
        <v>11247</v>
      </c>
      <c r="K43" s="5">
        <v>4753</v>
      </c>
      <c r="L43" s="6">
        <v>11000</v>
      </c>
      <c r="M43" s="5">
        <v>11051</v>
      </c>
      <c r="N43" s="5">
        <v>-51</v>
      </c>
      <c r="O43" s="6">
        <f t="shared" si="3"/>
        <v>3367</v>
      </c>
      <c r="P43" s="66">
        <f t="shared" si="4"/>
        <v>9.721660795749841E-2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5365</v>
      </c>
      <c r="D44" s="5">
        <v>4916</v>
      </c>
      <c r="E44" s="5">
        <v>449</v>
      </c>
      <c r="F44" s="6">
        <v>5440</v>
      </c>
      <c r="G44" s="5">
        <v>4868</v>
      </c>
      <c r="H44" s="5">
        <v>572</v>
      </c>
      <c r="I44" s="6">
        <v>5442</v>
      </c>
      <c r="J44" s="5">
        <v>4730</v>
      </c>
      <c r="K44" s="5">
        <v>712</v>
      </c>
      <c r="L44" s="6">
        <v>2736</v>
      </c>
      <c r="M44" s="5">
        <v>4628</v>
      </c>
      <c r="N44" s="5">
        <v>-1892</v>
      </c>
      <c r="O44" s="6">
        <f t="shared" si="3"/>
        <v>1733</v>
      </c>
      <c r="P44" s="66">
        <f t="shared" si="4"/>
        <v>0.11939373062349294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59670</v>
      </c>
      <c r="D45" s="5">
        <v>62737</v>
      </c>
      <c r="E45" s="5">
        <v>-3067</v>
      </c>
      <c r="F45" s="6">
        <v>55622</v>
      </c>
      <c r="G45" s="5">
        <v>60995</v>
      </c>
      <c r="H45" s="5">
        <v>-5373</v>
      </c>
      <c r="I45" s="6">
        <v>81767</v>
      </c>
      <c r="J45" s="5">
        <v>61139</v>
      </c>
      <c r="K45" s="5">
        <v>20628</v>
      </c>
      <c r="L45" s="6">
        <v>59528</v>
      </c>
      <c r="M45" s="5">
        <v>61736</v>
      </c>
      <c r="N45" s="5">
        <v>-2208</v>
      </c>
      <c r="O45" s="6">
        <f t="shared" si="3"/>
        <v>12188</v>
      </c>
      <c r="P45" s="66">
        <f t="shared" si="4"/>
        <v>6.5926695226967855E-2</v>
      </c>
      <c r="Q45" s="123" t="s">
        <v>44</v>
      </c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31</v>
      </c>
      <c r="D46" s="5">
        <v>260</v>
      </c>
      <c r="E46" s="5">
        <v>-229</v>
      </c>
      <c r="F46" s="6">
        <v>1311</v>
      </c>
      <c r="G46" s="5">
        <v>269</v>
      </c>
      <c r="H46" s="5">
        <v>1042</v>
      </c>
      <c r="I46" s="6">
        <v>0</v>
      </c>
      <c r="J46" s="5">
        <v>275</v>
      </c>
      <c r="K46" s="5">
        <v>-275</v>
      </c>
      <c r="L46" s="6">
        <v>917</v>
      </c>
      <c r="M46" s="5">
        <v>279</v>
      </c>
      <c r="N46" s="5">
        <v>638</v>
      </c>
      <c r="O46" s="6">
        <f t="shared" si="3"/>
        <v>538</v>
      </c>
      <c r="P46" s="66">
        <f t="shared" si="4"/>
        <v>0.66832298136645962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4093</v>
      </c>
      <c r="D47" s="5">
        <v>6499</v>
      </c>
      <c r="E47" s="5">
        <v>-2406</v>
      </c>
      <c r="F47" s="6">
        <v>1420</v>
      </c>
      <c r="G47" s="5">
        <v>6759</v>
      </c>
      <c r="H47" s="5">
        <v>-5339</v>
      </c>
      <c r="I47" s="6">
        <v>4125</v>
      </c>
      <c r="J47" s="5">
        <v>6910</v>
      </c>
      <c r="K47" s="5">
        <v>-2785</v>
      </c>
      <c r="L47" s="6">
        <v>4733</v>
      </c>
      <c r="M47" s="5">
        <v>6809</v>
      </c>
      <c r="N47" s="5">
        <v>-2076</v>
      </c>
      <c r="O47" s="6">
        <f t="shared" ref="O47:O78" si="6">K47+H47+E47</f>
        <v>-10530</v>
      </c>
      <c r="P47" s="66">
        <f t="shared" ref="P47:P78" si="7">O47/(J47+G47+D47+1)</f>
        <v>-0.52208835341365467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2</v>
      </c>
      <c r="E56" s="5">
        <v>-2</v>
      </c>
      <c r="F56" s="6">
        <v>0</v>
      </c>
      <c r="G56" s="5">
        <v>0</v>
      </c>
      <c r="H56" s="5">
        <v>0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166</v>
      </c>
      <c r="E58" s="5">
        <v>-166</v>
      </c>
      <c r="F58" s="6">
        <v>0</v>
      </c>
      <c r="G58" s="5">
        <v>219</v>
      </c>
      <c r="H58" s="5">
        <v>-219</v>
      </c>
      <c r="I58" s="6">
        <v>0</v>
      </c>
      <c r="J58" s="5">
        <v>213</v>
      </c>
      <c r="K58" s="5">
        <v>-213</v>
      </c>
      <c r="L58" s="6">
        <v>0</v>
      </c>
      <c r="M58" s="5">
        <v>215</v>
      </c>
      <c r="N58" s="5">
        <v>-215</v>
      </c>
      <c r="O58" s="6">
        <f t="shared" si="6"/>
        <v>-598</v>
      </c>
      <c r="P58" s="66">
        <f t="shared" si="7"/>
        <v>-0.998330550918197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146</v>
      </c>
      <c r="E61" s="5">
        <v>-146</v>
      </c>
      <c r="F61" s="6">
        <v>0</v>
      </c>
      <c r="G61" s="5">
        <v>198</v>
      </c>
      <c r="H61" s="5">
        <v>-198</v>
      </c>
      <c r="I61" s="6">
        <v>0</v>
      </c>
      <c r="J61" s="5">
        <v>182</v>
      </c>
      <c r="K61" s="5">
        <v>-182</v>
      </c>
      <c r="L61" s="6">
        <v>0</v>
      </c>
      <c r="M61" s="5">
        <v>200</v>
      </c>
      <c r="N61" s="5">
        <v>-200</v>
      </c>
      <c r="O61" s="6">
        <f t="shared" si="6"/>
        <v>-526</v>
      </c>
      <c r="P61" s="66">
        <f t="shared" si="7"/>
        <v>-0.99810246679316883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224</v>
      </c>
      <c r="E64" s="5">
        <v>-224</v>
      </c>
      <c r="F64" s="6">
        <v>0</v>
      </c>
      <c r="G64" s="5">
        <v>0</v>
      </c>
      <c r="H64" s="5">
        <v>0</v>
      </c>
      <c r="I64" s="6">
        <v>0</v>
      </c>
      <c r="J64" s="5">
        <v>96</v>
      </c>
      <c r="K64" s="5">
        <v>-96</v>
      </c>
      <c r="L64" s="6">
        <v>0</v>
      </c>
      <c r="M64" s="5">
        <v>0</v>
      </c>
      <c r="N64" s="5">
        <v>0</v>
      </c>
      <c r="O64" s="6">
        <f t="shared" si="6"/>
        <v>-320</v>
      </c>
      <c r="P64" s="66">
        <f t="shared" si="7"/>
        <v>-0.99688473520249221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254</v>
      </c>
      <c r="B66" s="51" t="s">
        <v>17</v>
      </c>
      <c r="C66" s="6">
        <v>12434</v>
      </c>
      <c r="D66" s="5">
        <v>12002</v>
      </c>
      <c r="E66" s="5">
        <v>432</v>
      </c>
      <c r="F66" s="6">
        <v>8904</v>
      </c>
      <c r="G66" s="5">
        <v>12926</v>
      </c>
      <c r="H66" s="5">
        <v>-4022</v>
      </c>
      <c r="I66" s="6">
        <v>12434</v>
      </c>
      <c r="J66" s="5">
        <v>11243</v>
      </c>
      <c r="K66" s="5">
        <v>1191</v>
      </c>
      <c r="L66" s="6">
        <v>12434</v>
      </c>
      <c r="M66" s="5">
        <v>10825</v>
      </c>
      <c r="N66" s="5">
        <v>1609</v>
      </c>
      <c r="O66" s="6">
        <f t="shared" si="6"/>
        <v>-2399</v>
      </c>
      <c r="P66" s="66">
        <f t="shared" si="7"/>
        <v>-6.6322017029746771E-2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8</v>
      </c>
      <c r="K71" s="5">
        <v>-8</v>
      </c>
      <c r="L71" s="6">
        <v>0</v>
      </c>
      <c r="M71" s="5">
        <v>0</v>
      </c>
      <c r="N71" s="5">
        <v>0</v>
      </c>
      <c r="O71" s="6">
        <f t="shared" si="6"/>
        <v>-8</v>
      </c>
      <c r="P71" s="66">
        <f t="shared" si="7"/>
        <v>-0.88888888888888884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308</v>
      </c>
      <c r="B72" s="51" t="s">
        <v>17</v>
      </c>
      <c r="C72" s="6">
        <v>0</v>
      </c>
      <c r="D72" s="5">
        <v>442</v>
      </c>
      <c r="E72" s="5">
        <v>-442</v>
      </c>
      <c r="F72" s="6">
        <v>400</v>
      </c>
      <c r="G72" s="5">
        <v>1221</v>
      </c>
      <c r="H72" s="5">
        <v>-821</v>
      </c>
      <c r="I72" s="6">
        <v>800</v>
      </c>
      <c r="J72" s="5">
        <v>1249</v>
      </c>
      <c r="K72" s="5">
        <v>-449</v>
      </c>
      <c r="L72" s="6">
        <v>1500</v>
      </c>
      <c r="M72" s="5">
        <v>1719</v>
      </c>
      <c r="N72" s="5">
        <v>-219</v>
      </c>
      <c r="O72" s="6">
        <f t="shared" si="6"/>
        <v>-1712</v>
      </c>
      <c r="P72" s="66">
        <f t="shared" si="7"/>
        <v>-0.58771026433230344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399</v>
      </c>
      <c r="B74" s="51" t="s">
        <v>17</v>
      </c>
      <c r="C74" s="6">
        <v>100</v>
      </c>
      <c r="D74" s="5">
        <v>134</v>
      </c>
      <c r="E74" s="5">
        <v>-34</v>
      </c>
      <c r="F74" s="6">
        <v>100</v>
      </c>
      <c r="G74" s="5">
        <v>123</v>
      </c>
      <c r="H74" s="5">
        <v>-23</v>
      </c>
      <c r="I74" s="6">
        <v>100</v>
      </c>
      <c r="J74" s="5">
        <v>143</v>
      </c>
      <c r="K74" s="5">
        <v>-43</v>
      </c>
      <c r="L74" s="6">
        <v>100</v>
      </c>
      <c r="M74" s="5">
        <v>131</v>
      </c>
      <c r="N74" s="5">
        <v>-31</v>
      </c>
      <c r="O74" s="6">
        <f t="shared" si="6"/>
        <v>-100</v>
      </c>
      <c r="P74" s="66">
        <f t="shared" si="7"/>
        <v>-0.24937655860349128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5">
      <c r="A75" s="26">
        <v>442</v>
      </c>
      <c r="B75" s="51" t="s">
        <v>17</v>
      </c>
      <c r="C75" s="6">
        <v>40</v>
      </c>
      <c r="D75" s="5">
        <v>0</v>
      </c>
      <c r="E75" s="5">
        <v>40</v>
      </c>
      <c r="F75" s="6">
        <v>100</v>
      </c>
      <c r="G75" s="5">
        <v>0</v>
      </c>
      <c r="H75" s="5">
        <v>100</v>
      </c>
      <c r="I75" s="6">
        <v>110</v>
      </c>
      <c r="J75" s="5">
        <v>0</v>
      </c>
      <c r="K75" s="5">
        <v>110</v>
      </c>
      <c r="L75" s="6">
        <v>110</v>
      </c>
      <c r="M75" s="5">
        <v>0</v>
      </c>
      <c r="N75" s="5">
        <v>110</v>
      </c>
      <c r="O75" s="6">
        <f t="shared" si="6"/>
        <v>250</v>
      </c>
      <c r="P75" s="66">
        <f t="shared" si="7"/>
        <v>250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5">
      <c r="A76" s="26">
        <v>447</v>
      </c>
      <c r="B76" s="51" t="s">
        <v>17</v>
      </c>
      <c r="C76" s="6">
        <v>0</v>
      </c>
      <c r="D76" s="5">
        <v>35</v>
      </c>
      <c r="E76" s="5">
        <v>-35</v>
      </c>
      <c r="F76" s="6">
        <v>0</v>
      </c>
      <c r="G76" s="5">
        <v>51</v>
      </c>
      <c r="H76" s="5">
        <v>-51</v>
      </c>
      <c r="I76" s="6">
        <v>0</v>
      </c>
      <c r="J76" s="5">
        <v>44</v>
      </c>
      <c r="K76" s="5">
        <v>-44</v>
      </c>
      <c r="L76" s="6">
        <v>0</v>
      </c>
      <c r="M76" s="5">
        <v>56</v>
      </c>
      <c r="N76" s="5">
        <v>-56</v>
      </c>
      <c r="O76" s="6">
        <f t="shared" si="6"/>
        <v>-130</v>
      </c>
      <c r="P76" s="66">
        <f t="shared" si="7"/>
        <v>-0.99236641221374045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5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5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0</v>
      </c>
      <c r="P79" s="66">
        <f t="shared" ref="P79:P110" si="10">O79/(J79+G79+D79+1)</f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5">
      <c r="A80" s="26">
        <v>543</v>
      </c>
      <c r="B80" s="51" t="s">
        <v>17</v>
      </c>
      <c r="C80" s="6">
        <v>0</v>
      </c>
      <c r="D80" s="5">
        <v>206</v>
      </c>
      <c r="E80" s="5">
        <v>-206</v>
      </c>
      <c r="F80" s="6">
        <v>500</v>
      </c>
      <c r="G80" s="5">
        <v>0</v>
      </c>
      <c r="H80" s="5">
        <v>500</v>
      </c>
      <c r="I80" s="6">
        <v>1000</v>
      </c>
      <c r="J80" s="5">
        <v>0</v>
      </c>
      <c r="K80" s="5">
        <v>1000</v>
      </c>
      <c r="L80" s="6">
        <v>500</v>
      </c>
      <c r="M80" s="5">
        <v>1</v>
      </c>
      <c r="N80" s="5">
        <v>499</v>
      </c>
      <c r="O80" s="6">
        <f t="shared" si="9"/>
        <v>1294</v>
      </c>
      <c r="P80" s="66">
        <f t="shared" si="10"/>
        <v>6.2512077294685993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5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5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5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5">
      <c r="A84" s="26">
        <v>635</v>
      </c>
      <c r="B84" s="51" t="s">
        <v>17</v>
      </c>
      <c r="C84" s="6">
        <v>740</v>
      </c>
      <c r="D84" s="5">
        <v>661</v>
      </c>
      <c r="E84" s="5">
        <v>79</v>
      </c>
      <c r="F84" s="6">
        <v>900</v>
      </c>
      <c r="G84" s="5">
        <v>751</v>
      </c>
      <c r="H84" s="5">
        <v>149</v>
      </c>
      <c r="I84" s="6">
        <v>800</v>
      </c>
      <c r="J84" s="5">
        <v>283</v>
      </c>
      <c r="K84" s="5">
        <v>517</v>
      </c>
      <c r="L84" s="6">
        <v>1000</v>
      </c>
      <c r="M84" s="5">
        <v>653</v>
      </c>
      <c r="N84" s="5">
        <v>347</v>
      </c>
      <c r="O84" s="6">
        <f t="shared" si="9"/>
        <v>745</v>
      </c>
      <c r="P84" s="66">
        <f t="shared" si="10"/>
        <v>0.43926886792452829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11"/>
        <v xml:space="preserve"> </v>
      </c>
    </row>
    <row r="85" spans="1:22" x14ac:dyDescent="0.25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654</v>
      </c>
      <c r="B86" s="51" t="s">
        <v>17</v>
      </c>
      <c r="C86" s="6">
        <v>450</v>
      </c>
      <c r="D86" s="5">
        <v>499</v>
      </c>
      <c r="E86" s="5">
        <v>-49</v>
      </c>
      <c r="F86" s="6">
        <v>575</v>
      </c>
      <c r="G86" s="5">
        <v>546</v>
      </c>
      <c r="H86" s="5">
        <v>29</v>
      </c>
      <c r="I86" s="6">
        <v>0</v>
      </c>
      <c r="J86" s="5">
        <v>490</v>
      </c>
      <c r="K86" s="5">
        <v>-490</v>
      </c>
      <c r="L86" s="6">
        <v>840</v>
      </c>
      <c r="M86" s="5">
        <v>512</v>
      </c>
      <c r="N86" s="5">
        <v>328</v>
      </c>
      <c r="O86" s="6">
        <f t="shared" si="9"/>
        <v>-510</v>
      </c>
      <c r="P86" s="66">
        <f t="shared" si="10"/>
        <v>-0.33203125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/>
      <c r="J87" s="5"/>
      <c r="K87" s="5"/>
      <c r="L87" s="6"/>
      <c r="M87" s="5"/>
      <c r="N87" s="5"/>
      <c r="O87" s="6">
        <f t="shared" si="9"/>
        <v>-30</v>
      </c>
      <c r="P87" s="66">
        <f t="shared" si="10"/>
        <v>-0.967741935483871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779</v>
      </c>
      <c r="B89" s="51" t="s">
        <v>17</v>
      </c>
      <c r="C89" s="6">
        <v>800</v>
      </c>
      <c r="D89" s="5">
        <v>537</v>
      </c>
      <c r="E89" s="5">
        <v>263</v>
      </c>
      <c r="F89" s="6">
        <v>800</v>
      </c>
      <c r="G89" s="5">
        <v>1241</v>
      </c>
      <c r="H89" s="5">
        <v>-441</v>
      </c>
      <c r="I89" s="6">
        <v>800</v>
      </c>
      <c r="J89" s="5">
        <v>1120</v>
      </c>
      <c r="K89" s="5">
        <v>-320</v>
      </c>
      <c r="L89" s="6">
        <v>800</v>
      </c>
      <c r="M89" s="5">
        <v>1260</v>
      </c>
      <c r="N89" s="5">
        <v>-460</v>
      </c>
      <c r="O89" s="6">
        <f t="shared" si="9"/>
        <v>-498</v>
      </c>
      <c r="P89" s="66">
        <f t="shared" si="10"/>
        <v>-0.17178337357709555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858</v>
      </c>
      <c r="B90" s="51" t="s">
        <v>17</v>
      </c>
      <c r="C90" s="6">
        <v>0</v>
      </c>
      <c r="D90" s="5">
        <v>1127</v>
      </c>
      <c r="E90" s="5">
        <v>-1127</v>
      </c>
      <c r="F90" s="6">
        <v>1000</v>
      </c>
      <c r="G90" s="5">
        <v>1124</v>
      </c>
      <c r="H90" s="5">
        <v>-124</v>
      </c>
      <c r="I90" s="6">
        <v>1000</v>
      </c>
      <c r="J90" s="5">
        <v>1120</v>
      </c>
      <c r="K90" s="5">
        <v>-120</v>
      </c>
      <c r="L90" s="6">
        <v>1000</v>
      </c>
      <c r="M90" s="5">
        <v>1120</v>
      </c>
      <c r="N90" s="5">
        <v>-120</v>
      </c>
      <c r="O90" s="6">
        <f t="shared" si="9"/>
        <v>-1371</v>
      </c>
      <c r="P90" s="66">
        <f t="shared" si="10"/>
        <v>-0.40658362989323843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877</v>
      </c>
      <c r="B91" s="51" t="s">
        <v>17</v>
      </c>
      <c r="C91" s="6">
        <v>0</v>
      </c>
      <c r="D91" s="5">
        <v>201</v>
      </c>
      <c r="E91" s="5">
        <v>-201</v>
      </c>
      <c r="F91" s="6">
        <v>0</v>
      </c>
      <c r="G91" s="5">
        <v>180</v>
      </c>
      <c r="H91" s="5">
        <v>-180</v>
      </c>
      <c r="I91" s="6">
        <v>0</v>
      </c>
      <c r="J91" s="5">
        <v>219</v>
      </c>
      <c r="K91" s="5">
        <v>-219</v>
      </c>
      <c r="L91" s="6">
        <v>0</v>
      </c>
      <c r="M91" s="5">
        <v>192</v>
      </c>
      <c r="N91" s="5">
        <v>-192</v>
      </c>
      <c r="O91" s="6">
        <f t="shared" si="9"/>
        <v>-600</v>
      </c>
      <c r="P91" s="66">
        <f t="shared" si="10"/>
        <v>-0.99833610648918469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886</v>
      </c>
      <c r="B92" s="51" t="s">
        <v>17</v>
      </c>
      <c r="C92" s="6">
        <v>175</v>
      </c>
      <c r="D92" s="5">
        <v>459</v>
      </c>
      <c r="E92" s="5">
        <v>-284</v>
      </c>
      <c r="F92" s="6">
        <v>175</v>
      </c>
      <c r="G92" s="5">
        <v>518</v>
      </c>
      <c r="H92" s="5">
        <v>-343</v>
      </c>
      <c r="I92" s="6">
        <v>300</v>
      </c>
      <c r="J92" s="5">
        <v>536</v>
      </c>
      <c r="K92" s="5">
        <v>-236</v>
      </c>
      <c r="L92" s="6">
        <v>400</v>
      </c>
      <c r="M92" s="5">
        <v>801</v>
      </c>
      <c r="N92" s="5">
        <v>-401</v>
      </c>
      <c r="O92" s="6">
        <f t="shared" si="9"/>
        <v>-863</v>
      </c>
      <c r="P92" s="66">
        <f t="shared" si="10"/>
        <v>-0.57001321003963012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944</v>
      </c>
      <c r="B94" s="51" t="s">
        <v>17</v>
      </c>
      <c r="C94" s="6">
        <v>1870</v>
      </c>
      <c r="D94" s="5">
        <v>2920</v>
      </c>
      <c r="E94" s="5">
        <v>-1050</v>
      </c>
      <c r="F94" s="6">
        <v>2200</v>
      </c>
      <c r="G94" s="5">
        <v>2809</v>
      </c>
      <c r="H94" s="5">
        <v>-609</v>
      </c>
      <c r="I94" s="6">
        <v>2900</v>
      </c>
      <c r="J94" s="5">
        <v>2798</v>
      </c>
      <c r="K94" s="5">
        <v>102</v>
      </c>
      <c r="L94" s="6">
        <v>2900</v>
      </c>
      <c r="M94" s="5">
        <v>2689</v>
      </c>
      <c r="N94" s="5">
        <v>211</v>
      </c>
      <c r="O94" s="6">
        <f t="shared" si="9"/>
        <v>-1557</v>
      </c>
      <c r="P94" s="66">
        <f t="shared" si="10"/>
        <v>-0.1825750469043152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949</v>
      </c>
      <c r="B95" s="51" t="s">
        <v>17</v>
      </c>
      <c r="C95" s="6">
        <v>0</v>
      </c>
      <c r="D95" s="5">
        <v>98</v>
      </c>
      <c r="E95" s="5">
        <v>-98</v>
      </c>
      <c r="F95" s="6">
        <v>50</v>
      </c>
      <c r="G95" s="5">
        <v>108</v>
      </c>
      <c r="H95" s="5">
        <v>-58</v>
      </c>
      <c r="I95" s="6">
        <v>100</v>
      </c>
      <c r="J95" s="5">
        <v>120</v>
      </c>
      <c r="K95" s="5">
        <v>-20</v>
      </c>
      <c r="L95" s="6">
        <v>150</v>
      </c>
      <c r="M95" s="5">
        <v>85</v>
      </c>
      <c r="N95" s="5">
        <v>65</v>
      </c>
      <c r="O95" s="6">
        <f t="shared" si="9"/>
        <v>-176</v>
      </c>
      <c r="P95" s="66">
        <f t="shared" si="10"/>
        <v>-0.53822629969418956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995</v>
      </c>
      <c r="B96" s="51" t="s">
        <v>17</v>
      </c>
      <c r="C96" s="6">
        <v>0</v>
      </c>
      <c r="D96" s="5">
        <v>0</v>
      </c>
      <c r="E96" s="5">
        <v>0</v>
      </c>
      <c r="F96" s="6">
        <v>1000</v>
      </c>
      <c r="G96" s="5">
        <v>0</v>
      </c>
      <c r="H96" s="5">
        <v>1000</v>
      </c>
      <c r="I96" s="6">
        <v>1500</v>
      </c>
      <c r="J96" s="5">
        <v>0</v>
      </c>
      <c r="K96" s="5">
        <v>1500</v>
      </c>
      <c r="L96" s="6">
        <v>300</v>
      </c>
      <c r="M96" s="5">
        <v>0</v>
      </c>
      <c r="N96" s="5">
        <v>300</v>
      </c>
      <c r="O96" s="6">
        <f t="shared" si="9"/>
        <v>2500</v>
      </c>
      <c r="P96" s="66">
        <f t="shared" si="10"/>
        <v>2500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5">
      <c r="A97" s="26">
        <v>1011</v>
      </c>
      <c r="B97" s="51" t="s">
        <v>17</v>
      </c>
      <c r="C97" s="6">
        <v>0</v>
      </c>
      <c r="D97" s="5">
        <v>1266</v>
      </c>
      <c r="E97" s="5">
        <v>-1266</v>
      </c>
      <c r="F97" s="6">
        <v>600</v>
      </c>
      <c r="G97" s="5">
        <v>1434</v>
      </c>
      <c r="H97" s="5">
        <v>-834</v>
      </c>
      <c r="I97" s="6">
        <v>1500</v>
      </c>
      <c r="J97" s="5">
        <v>1563</v>
      </c>
      <c r="K97" s="5">
        <v>-63</v>
      </c>
      <c r="L97" s="6">
        <v>1500</v>
      </c>
      <c r="M97" s="5">
        <v>1178</v>
      </c>
      <c r="N97" s="5">
        <v>322</v>
      </c>
      <c r="O97" s="6">
        <f t="shared" si="9"/>
        <v>-2163</v>
      </c>
      <c r="P97" s="66">
        <f t="shared" si="10"/>
        <v>-0.50727016885553466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5361</v>
      </c>
      <c r="B100" s="51" t="s">
        <v>17</v>
      </c>
      <c r="C100" s="6">
        <v>0</v>
      </c>
      <c r="D100" s="5">
        <v>6088</v>
      </c>
      <c r="E100" s="5">
        <v>-6088</v>
      </c>
      <c r="F100" s="6">
        <v>9550</v>
      </c>
      <c r="G100" s="5">
        <v>6177</v>
      </c>
      <c r="H100" s="5">
        <v>3373</v>
      </c>
      <c r="I100" s="6">
        <v>9550</v>
      </c>
      <c r="J100" s="5">
        <v>6150</v>
      </c>
      <c r="K100" s="5">
        <v>3400</v>
      </c>
      <c r="L100" s="6">
        <v>9550</v>
      </c>
      <c r="M100" s="5">
        <v>6161</v>
      </c>
      <c r="N100" s="5">
        <v>3389</v>
      </c>
      <c r="O100" s="6">
        <f t="shared" si="9"/>
        <v>685</v>
      </c>
      <c r="P100" s="66">
        <f t="shared" si="10"/>
        <v>3.7195916594265854E-2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7602</v>
      </c>
      <c r="B103" s="51" t="s">
        <v>17</v>
      </c>
      <c r="C103" s="6">
        <v>51182</v>
      </c>
      <c r="D103" s="5">
        <v>46989</v>
      </c>
      <c r="E103" s="5">
        <v>4193</v>
      </c>
      <c r="F103" s="6">
        <v>47447</v>
      </c>
      <c r="G103" s="5">
        <v>38285</v>
      </c>
      <c r="H103" s="5">
        <v>9162</v>
      </c>
      <c r="I103" s="6">
        <v>44556</v>
      </c>
      <c r="J103" s="5">
        <v>45792</v>
      </c>
      <c r="K103" s="5">
        <v>-1236</v>
      </c>
      <c r="L103" s="6">
        <v>48550</v>
      </c>
      <c r="M103" s="5">
        <v>46118</v>
      </c>
      <c r="N103" s="5">
        <v>2432</v>
      </c>
      <c r="O103" s="6">
        <f t="shared" si="9"/>
        <v>12119</v>
      </c>
      <c r="P103" s="66">
        <f t="shared" si="10"/>
        <v>9.2464159551984865E-2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7604</v>
      </c>
      <c r="B104" s="51" t="s">
        <v>17</v>
      </c>
      <c r="C104" s="6">
        <v>37283</v>
      </c>
      <c r="D104" s="5">
        <v>51992</v>
      </c>
      <c r="E104" s="5">
        <v>-14709</v>
      </c>
      <c r="F104" s="6">
        <v>52131</v>
      </c>
      <c r="G104" s="5">
        <v>42778</v>
      </c>
      <c r="H104" s="5">
        <v>9353</v>
      </c>
      <c r="I104" s="6">
        <v>89021</v>
      </c>
      <c r="J104" s="5">
        <v>42212</v>
      </c>
      <c r="K104" s="5">
        <v>46809</v>
      </c>
      <c r="L104" s="6">
        <v>12873</v>
      </c>
      <c r="M104" s="5">
        <v>45823</v>
      </c>
      <c r="N104" s="5">
        <v>-32950</v>
      </c>
      <c r="O104" s="6">
        <f t="shared" si="9"/>
        <v>41453</v>
      </c>
      <c r="P104" s="66">
        <f t="shared" si="10"/>
        <v>0.30261419300205133</v>
      </c>
      <c r="Q104" s="123" t="s">
        <v>44</v>
      </c>
      <c r="R104" s="62" t="s">
        <v>44</v>
      </c>
      <c r="S104" s="72" t="s">
        <v>15</v>
      </c>
      <c r="T104" s="8" t="str">
        <f>IF($C$4="High Inventory",IF(AND($O104&gt;=Summary!$C$149,$P104&gt;=0%),"X"," "),IF(AND($O104&lt;=-Summary!$C$149,$P104&lt;=0%),"X"," "))</f>
        <v>X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5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8217</v>
      </c>
      <c r="B106" s="51" t="s">
        <v>17</v>
      </c>
      <c r="C106" s="6">
        <v>0</v>
      </c>
      <c r="D106" s="5">
        <v>109</v>
      </c>
      <c r="E106" s="5">
        <v>-109</v>
      </c>
      <c r="F106" s="6">
        <v>0</v>
      </c>
      <c r="G106" s="5">
        <v>96</v>
      </c>
      <c r="H106" s="5">
        <v>-96</v>
      </c>
      <c r="I106" s="6">
        <v>0</v>
      </c>
      <c r="J106" s="5">
        <v>78</v>
      </c>
      <c r="K106" s="5">
        <v>-78</v>
      </c>
      <c r="L106" s="6">
        <v>0</v>
      </c>
      <c r="M106" s="5">
        <v>76</v>
      </c>
      <c r="N106" s="5">
        <v>-76</v>
      </c>
      <c r="O106" s="6">
        <f t="shared" si="9"/>
        <v>-283</v>
      </c>
      <c r="P106" s="66">
        <f t="shared" si="10"/>
        <v>-0.99647887323943662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12">K111+H111+E111</f>
        <v>0</v>
      </c>
      <c r="P111" s="66">
        <f t="shared" ref="P111:P129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4">IF(S111 = "X",L111-I111," ")</f>
        <v xml:space="preserve"> </v>
      </c>
    </row>
    <row r="112" spans="1:22" x14ac:dyDescent="0.25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5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5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5">
      <c r="A115" s="26">
        <v>13556</v>
      </c>
      <c r="B115" s="51" t="s">
        <v>17</v>
      </c>
      <c r="C115" s="6">
        <v>50</v>
      </c>
      <c r="D115" s="5">
        <v>98</v>
      </c>
      <c r="E115" s="5">
        <v>-48</v>
      </c>
      <c r="F115" s="6">
        <v>50</v>
      </c>
      <c r="G115" s="5">
        <v>96</v>
      </c>
      <c r="H115" s="5">
        <v>-46</v>
      </c>
      <c r="I115" s="6">
        <v>50</v>
      </c>
      <c r="J115" s="5">
        <v>98</v>
      </c>
      <c r="K115" s="5">
        <v>-48</v>
      </c>
      <c r="L115" s="6">
        <v>50</v>
      </c>
      <c r="M115" s="5">
        <v>45</v>
      </c>
      <c r="N115" s="5">
        <v>5</v>
      </c>
      <c r="O115" s="6">
        <f t="shared" si="12"/>
        <v>-142</v>
      </c>
      <c r="P115" s="66">
        <f t="shared" si="13"/>
        <v>-0.48464163822525597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5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19</v>
      </c>
      <c r="N116" s="5">
        <v>-19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5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5">
      <c r="A118" s="26">
        <v>19307</v>
      </c>
      <c r="B118" s="51" t="s">
        <v>17</v>
      </c>
      <c r="C118" s="6">
        <v>0</v>
      </c>
      <c r="D118" s="5">
        <v>115</v>
      </c>
      <c r="E118" s="5">
        <v>-115</v>
      </c>
      <c r="F118" s="6">
        <v>100</v>
      </c>
      <c r="G118" s="5">
        <v>80</v>
      </c>
      <c r="H118" s="5">
        <v>20</v>
      </c>
      <c r="I118" s="6">
        <v>200</v>
      </c>
      <c r="J118" s="5">
        <v>81</v>
      </c>
      <c r="K118" s="5">
        <v>119</v>
      </c>
      <c r="L118" s="6">
        <v>200</v>
      </c>
      <c r="M118" s="5">
        <v>82</v>
      </c>
      <c r="N118" s="5">
        <v>118</v>
      </c>
      <c r="O118" s="6">
        <f t="shared" si="12"/>
        <v>24</v>
      </c>
      <c r="P118" s="66">
        <f t="shared" si="13"/>
        <v>8.6642599277978335E-2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5">
      <c r="A119" s="26">
        <v>26669</v>
      </c>
      <c r="B119" s="51" t="s">
        <v>17</v>
      </c>
      <c r="C119" s="6">
        <v>0</v>
      </c>
      <c r="D119" s="5">
        <v>25</v>
      </c>
      <c r="E119" s="5">
        <v>-25</v>
      </c>
      <c r="F119" s="6">
        <v>0</v>
      </c>
      <c r="G119" s="5">
        <v>20</v>
      </c>
      <c r="H119" s="5">
        <v>-20</v>
      </c>
      <c r="I119" s="6">
        <v>0</v>
      </c>
      <c r="J119" s="5">
        <v>17</v>
      </c>
      <c r="K119" s="5">
        <v>-17</v>
      </c>
      <c r="L119" s="6">
        <v>0</v>
      </c>
      <c r="M119" s="5">
        <v>26</v>
      </c>
      <c r="N119" s="5">
        <v>-26</v>
      </c>
      <c r="O119" s="6">
        <f t="shared" si="12"/>
        <v>-62</v>
      </c>
      <c r="P119" s="66">
        <f t="shared" si="13"/>
        <v>-0.98412698412698407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28030</v>
      </c>
      <c r="B121" s="51" t="s">
        <v>17</v>
      </c>
      <c r="C121" s="6">
        <v>0</v>
      </c>
      <c r="D121" s="5">
        <v>29</v>
      </c>
      <c r="E121" s="5">
        <v>-29</v>
      </c>
      <c r="F121" s="6">
        <v>0</v>
      </c>
      <c r="G121" s="5">
        <v>20</v>
      </c>
      <c r="H121" s="5">
        <v>-20</v>
      </c>
      <c r="I121" s="6">
        <v>0</v>
      </c>
      <c r="J121" s="5">
        <v>18</v>
      </c>
      <c r="K121" s="5">
        <v>-18</v>
      </c>
      <c r="L121" s="6">
        <v>0</v>
      </c>
      <c r="M121" s="5">
        <v>33</v>
      </c>
      <c r="N121" s="5">
        <v>-33</v>
      </c>
      <c r="O121" s="6">
        <f t="shared" si="12"/>
        <v>-67</v>
      </c>
      <c r="P121" s="66">
        <f t="shared" si="13"/>
        <v>-0.98529411764705888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30511</v>
      </c>
      <c r="B122" s="51" t="s">
        <v>17</v>
      </c>
      <c r="C122" s="6">
        <v>140</v>
      </c>
      <c r="D122" s="5">
        <v>441</v>
      </c>
      <c r="E122" s="5">
        <v>-301</v>
      </c>
      <c r="F122" s="6">
        <v>320</v>
      </c>
      <c r="G122" s="5">
        <v>440</v>
      </c>
      <c r="H122" s="5">
        <v>-120</v>
      </c>
      <c r="I122" s="6">
        <v>320</v>
      </c>
      <c r="J122" s="5">
        <v>173</v>
      </c>
      <c r="K122" s="5">
        <v>147</v>
      </c>
      <c r="L122" s="6">
        <v>320</v>
      </c>
      <c r="M122" s="5">
        <v>199</v>
      </c>
      <c r="N122" s="5">
        <v>121</v>
      </c>
      <c r="O122" s="6">
        <f t="shared" si="12"/>
        <v>-274</v>
      </c>
      <c r="P122" s="66">
        <f t="shared" si="13"/>
        <v>-0.25971563981042656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5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5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5">
      <c r="A127" s="26">
        <v>35930</v>
      </c>
      <c r="B127" s="51" t="s">
        <v>17</v>
      </c>
      <c r="C127" s="6">
        <v>175</v>
      </c>
      <c r="D127" s="5">
        <v>397</v>
      </c>
      <c r="E127" s="5">
        <v>-222</v>
      </c>
      <c r="F127" s="6">
        <v>200</v>
      </c>
      <c r="G127" s="5">
        <v>248</v>
      </c>
      <c r="H127" s="5">
        <v>-48</v>
      </c>
      <c r="I127" s="6">
        <v>300</v>
      </c>
      <c r="J127" s="5">
        <v>225</v>
      </c>
      <c r="K127" s="5">
        <v>75</v>
      </c>
      <c r="L127" s="6">
        <v>400</v>
      </c>
      <c r="M127" s="5">
        <v>188</v>
      </c>
      <c r="N127" s="5">
        <v>212</v>
      </c>
      <c r="O127" s="6">
        <f t="shared" si="12"/>
        <v>-195</v>
      </c>
      <c r="P127" s="66">
        <f t="shared" si="13"/>
        <v>-0.22388059701492538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5">
      <c r="A128" s="26">
        <v>40016</v>
      </c>
      <c r="B128" s="51" t="s">
        <v>17</v>
      </c>
      <c r="C128" s="6">
        <v>0</v>
      </c>
      <c r="D128" s="5">
        <v>78</v>
      </c>
      <c r="E128" s="5">
        <v>-78</v>
      </c>
      <c r="F128" s="6">
        <v>150</v>
      </c>
      <c r="G128" s="5">
        <v>24</v>
      </c>
      <c r="H128" s="5">
        <v>126</v>
      </c>
      <c r="I128" s="6">
        <v>40</v>
      </c>
      <c r="J128" s="5">
        <v>5</v>
      </c>
      <c r="K128" s="5">
        <v>35</v>
      </c>
      <c r="L128" s="6">
        <v>150</v>
      </c>
      <c r="M128" s="5">
        <v>6</v>
      </c>
      <c r="N128" s="5">
        <v>144</v>
      </c>
      <c r="O128" s="6">
        <f t="shared" si="12"/>
        <v>83</v>
      </c>
      <c r="P128" s="66">
        <f t="shared" si="13"/>
        <v>0.76851851851851849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5">
      <c r="A129" s="26">
        <v>40018</v>
      </c>
      <c r="B129" s="51" t="s">
        <v>17</v>
      </c>
      <c r="C129" s="6">
        <v>0</v>
      </c>
      <c r="D129" s="5">
        <v>1123</v>
      </c>
      <c r="E129" s="5">
        <v>-1123</v>
      </c>
      <c r="F129" s="6">
        <v>0</v>
      </c>
      <c r="G129" s="5">
        <v>982</v>
      </c>
      <c r="H129" s="5">
        <v>-982</v>
      </c>
      <c r="I129" s="6">
        <v>0</v>
      </c>
      <c r="J129" s="5">
        <v>980</v>
      </c>
      <c r="K129" s="5">
        <v>-980</v>
      </c>
      <c r="L129" s="6">
        <v>0</v>
      </c>
      <c r="M129" s="5">
        <v>0</v>
      </c>
      <c r="N129" s="5">
        <v>0</v>
      </c>
      <c r="O129" s="6">
        <f t="shared" si="12"/>
        <v>-3085</v>
      </c>
      <c r="P129" s="66">
        <f t="shared" si="13"/>
        <v>-0.99967595593000647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5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5">
      <c r="A131" s="2" t="s">
        <v>18</v>
      </c>
      <c r="B131" s="2"/>
      <c r="C131" s="3"/>
      <c r="D131" s="3"/>
      <c r="E131" s="3">
        <f>SUM(E10:E130)</f>
        <v>-61460</v>
      </c>
      <c r="F131" s="3"/>
      <c r="G131" s="3"/>
      <c r="H131" s="3">
        <f>SUM(H10:H130)</f>
        <v>66647</v>
      </c>
      <c r="I131" s="3"/>
      <c r="J131" s="3"/>
      <c r="K131" s="3">
        <f>SUM(K10:K130)</f>
        <v>183567</v>
      </c>
      <c r="L131" s="3"/>
      <c r="M131" s="3">
        <f>SUM(M10:M130)</f>
        <v>1910710</v>
      </c>
      <c r="N131" s="3">
        <f>SUM(N10:N130)</f>
        <v>80081</v>
      </c>
      <c r="O131" s="3"/>
      <c r="P131" s="12"/>
      <c r="Q131" s="2">
        <f>COUNTIF(Q10:Q130,"X")</f>
        <v>10</v>
      </c>
      <c r="R131" s="2">
        <f>COUNTIF(R10:R130,"X")</f>
        <v>7</v>
      </c>
      <c r="S131" s="2">
        <f>COUNTIF(S10:S130,"X")</f>
        <v>3</v>
      </c>
    </row>
    <row r="132" spans="1:22" x14ac:dyDescent="0.25">
      <c r="N132" s="76">
        <f>N131/M131</f>
        <v>4.1911645409298114E-2</v>
      </c>
    </row>
  </sheetData>
  <pageMargins left="0.25" right="0.25" top="0.62" bottom="0.68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9" width="7.88671875" style="13"/>
    <col min="40" max="249" width="8.88671875" customWidth="1"/>
  </cols>
  <sheetData>
    <row r="1" spans="1:39" ht="17.399999999999999" x14ac:dyDescent="0.3">
      <c r="A1" s="52" t="s">
        <v>0</v>
      </c>
    </row>
    <row r="2" spans="1:39" ht="20.25" customHeight="1" x14ac:dyDescent="0.25">
      <c r="A2" s="73" t="s">
        <v>26</v>
      </c>
    </row>
    <row r="3" spans="1:39" ht="15.6" x14ac:dyDescent="0.3">
      <c r="A3" s="53" t="s">
        <v>27</v>
      </c>
      <c r="C3" s="10">
        <f>L8</f>
        <v>37029</v>
      </c>
      <c r="D3" s="9"/>
    </row>
    <row r="4" spans="1:39" ht="15.6" x14ac:dyDescent="0.3">
      <c r="A4" s="53" t="s">
        <v>28</v>
      </c>
      <c r="C4" s="4" t="s">
        <v>29</v>
      </c>
      <c r="E4" s="78" t="s">
        <v>50</v>
      </c>
      <c r="G4" s="4" t="s">
        <v>31</v>
      </c>
    </row>
    <row r="5" spans="1:39" ht="16.2" thickBot="1" x14ac:dyDescent="0.35">
      <c r="A5" s="53" t="s">
        <v>32</v>
      </c>
      <c r="C5" s="4" t="s">
        <v>49</v>
      </c>
      <c r="E5" s="53"/>
    </row>
    <row r="6" spans="1:39" ht="21.75" customHeight="1" thickBot="1" x14ac:dyDescent="0.3">
      <c r="R6" s="91" t="s">
        <v>34</v>
      </c>
      <c r="S6" s="92"/>
    </row>
    <row r="7" spans="1:39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" customHeight="1" thickBot="1" x14ac:dyDescent="0.3">
      <c r="A8" s="110"/>
      <c r="B8" s="111"/>
      <c r="C8" s="114">
        <f>C9</f>
        <v>37026</v>
      </c>
      <c r="D8" s="112"/>
      <c r="E8" s="113" t="str">
        <f>TEXT(WEEKDAY(C8),"dddd")</f>
        <v>Tuesday</v>
      </c>
      <c r="F8" s="114">
        <f>F9</f>
        <v>37027</v>
      </c>
      <c r="G8" s="112"/>
      <c r="H8" s="113" t="str">
        <f>TEXT(WEEKDAY(F8),"dddd")</f>
        <v>Wednesday</v>
      </c>
      <c r="I8" s="114">
        <f>I9</f>
        <v>37028</v>
      </c>
      <c r="J8" s="112"/>
      <c r="K8" s="113" t="str">
        <f>TEXT(WEEKDAY(I8),"dddd")</f>
        <v>Thursday</v>
      </c>
      <c r="L8" s="114">
        <f>L9</f>
        <v>37029</v>
      </c>
      <c r="M8" s="112"/>
      <c r="N8" s="113" t="str">
        <f>TEXT(WEEKDAY(L8),"dddd")</f>
        <v>Friday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.6" hidden="1" x14ac:dyDescent="0.25">
      <c r="A9" s="26"/>
      <c r="B9" s="51"/>
      <c r="C9" s="94">
        <v>37026</v>
      </c>
      <c r="D9" s="96">
        <v>37026</v>
      </c>
      <c r="E9" s="96">
        <v>37026</v>
      </c>
      <c r="F9" s="97">
        <v>37027</v>
      </c>
      <c r="G9" s="96">
        <v>37027</v>
      </c>
      <c r="H9" s="96">
        <v>37027</v>
      </c>
      <c r="I9" s="97">
        <v>37028</v>
      </c>
      <c r="J9" s="96">
        <v>37028</v>
      </c>
      <c r="K9" s="96">
        <v>37028</v>
      </c>
      <c r="L9" s="97">
        <v>37029</v>
      </c>
      <c r="M9" s="96">
        <v>37029</v>
      </c>
      <c r="N9" s="96">
        <v>37029</v>
      </c>
      <c r="O9" s="6">
        <f t="shared" ref="O9:O35" si="0">K9+H9+E9</f>
        <v>111081</v>
      </c>
      <c r="P9" s="64"/>
      <c r="Q9" s="61"/>
      <c r="R9" s="59"/>
      <c r="S9" s="65"/>
      <c r="T9" s="61"/>
      <c r="U9" s="60"/>
    </row>
    <row r="10" spans="1:39" x14ac:dyDescent="0.25">
      <c r="A10" s="26">
        <v>1117</v>
      </c>
      <c r="B10" s="51" t="s">
        <v>14</v>
      </c>
      <c r="C10" s="6">
        <v>1750</v>
      </c>
      <c r="D10" s="5">
        <v>304</v>
      </c>
      <c r="E10" s="5">
        <v>1446</v>
      </c>
      <c r="F10" s="6">
        <v>275</v>
      </c>
      <c r="G10" s="5">
        <v>311</v>
      </c>
      <c r="H10" s="5">
        <v>-36</v>
      </c>
      <c r="I10" s="6">
        <v>275</v>
      </c>
      <c r="J10" s="5">
        <v>306</v>
      </c>
      <c r="K10" s="5">
        <v>-31</v>
      </c>
      <c r="L10" s="6">
        <v>0</v>
      </c>
      <c r="M10" s="5">
        <v>295</v>
      </c>
      <c r="N10" s="5">
        <v>-295</v>
      </c>
      <c r="O10" s="6">
        <f t="shared" si="0"/>
        <v>1379</v>
      </c>
      <c r="P10" s="66">
        <f t="shared" ref="P10:P36" si="1">O10/(J10+G10+D10+1)</f>
        <v>1.4956616052060738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39" x14ac:dyDescent="0.25">
      <c r="A11" s="26">
        <v>1126</v>
      </c>
      <c r="B11" s="51" t="s">
        <v>14</v>
      </c>
      <c r="C11" s="6">
        <v>700</v>
      </c>
      <c r="D11" s="5">
        <v>754</v>
      </c>
      <c r="E11" s="5">
        <v>-54</v>
      </c>
      <c r="F11" s="6">
        <v>700</v>
      </c>
      <c r="G11" s="5">
        <v>769</v>
      </c>
      <c r="H11" s="5">
        <v>-69</v>
      </c>
      <c r="I11" s="6">
        <v>147</v>
      </c>
      <c r="J11" s="5">
        <v>768</v>
      </c>
      <c r="K11" s="5">
        <v>-621</v>
      </c>
      <c r="L11" s="6">
        <v>600</v>
      </c>
      <c r="M11" s="5">
        <v>718</v>
      </c>
      <c r="N11" s="5">
        <v>-118</v>
      </c>
      <c r="O11" s="6">
        <f t="shared" si="0"/>
        <v>-744</v>
      </c>
      <c r="P11" s="66">
        <f t="shared" si="1"/>
        <v>-0.32460732984293195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5">
      <c r="A12" s="26">
        <v>1157</v>
      </c>
      <c r="B12" s="51" t="s">
        <v>14</v>
      </c>
      <c r="C12" s="6">
        <v>100</v>
      </c>
      <c r="D12" s="5">
        <v>114</v>
      </c>
      <c r="E12" s="5">
        <v>-14</v>
      </c>
      <c r="F12" s="6">
        <v>100</v>
      </c>
      <c r="G12" s="5">
        <v>118</v>
      </c>
      <c r="H12" s="5">
        <v>-18</v>
      </c>
      <c r="I12" s="6">
        <v>100</v>
      </c>
      <c r="J12" s="5">
        <v>116</v>
      </c>
      <c r="K12" s="5">
        <v>-16</v>
      </c>
      <c r="L12" s="6">
        <v>100</v>
      </c>
      <c r="M12" s="5">
        <v>109</v>
      </c>
      <c r="N12" s="5">
        <v>-9</v>
      </c>
      <c r="O12" s="6">
        <f t="shared" si="0"/>
        <v>-48</v>
      </c>
      <c r="P12" s="66">
        <f t="shared" si="1"/>
        <v>-0.13753581661891118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5">
      <c r="A13" s="26">
        <v>1780</v>
      </c>
      <c r="B13" s="51" t="s">
        <v>14</v>
      </c>
      <c r="C13" s="6">
        <v>1150</v>
      </c>
      <c r="D13" s="5">
        <v>1263</v>
      </c>
      <c r="E13" s="5">
        <v>-113</v>
      </c>
      <c r="F13" s="6">
        <v>1150</v>
      </c>
      <c r="G13" s="5">
        <v>1262</v>
      </c>
      <c r="H13" s="5">
        <v>-112</v>
      </c>
      <c r="I13" s="6">
        <v>1286</v>
      </c>
      <c r="J13" s="5">
        <v>1234</v>
      </c>
      <c r="K13" s="5">
        <v>52</v>
      </c>
      <c r="L13" s="6">
        <v>1162</v>
      </c>
      <c r="M13" s="5">
        <v>1161</v>
      </c>
      <c r="N13" s="5">
        <v>1</v>
      </c>
      <c r="O13" s="6">
        <f t="shared" si="0"/>
        <v>-173</v>
      </c>
      <c r="P13" s="66">
        <f t="shared" si="1"/>
        <v>-4.6010638297872337E-2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5">
      <c r="A14" s="26">
        <v>2280</v>
      </c>
      <c r="B14" s="51" t="s">
        <v>14</v>
      </c>
      <c r="C14" s="6">
        <v>494</v>
      </c>
      <c r="D14" s="5">
        <v>495</v>
      </c>
      <c r="E14" s="5">
        <v>-1</v>
      </c>
      <c r="F14" s="6">
        <v>494</v>
      </c>
      <c r="G14" s="5">
        <v>505</v>
      </c>
      <c r="H14" s="5">
        <v>-11</v>
      </c>
      <c r="I14" s="6">
        <v>463</v>
      </c>
      <c r="J14" s="5">
        <v>499</v>
      </c>
      <c r="K14" s="5">
        <v>-36</v>
      </c>
      <c r="L14" s="6">
        <v>494</v>
      </c>
      <c r="M14" s="5">
        <v>485</v>
      </c>
      <c r="N14" s="5">
        <v>9</v>
      </c>
      <c r="O14" s="6">
        <f t="shared" si="0"/>
        <v>-48</v>
      </c>
      <c r="P14" s="66">
        <f t="shared" si="1"/>
        <v>-3.2000000000000001E-2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5">
      <c r="A15" s="26">
        <v>2584</v>
      </c>
      <c r="B15" s="51" t="s">
        <v>14</v>
      </c>
      <c r="C15" s="6">
        <v>3000</v>
      </c>
      <c r="D15" s="5">
        <v>3160</v>
      </c>
      <c r="E15" s="5">
        <v>-160</v>
      </c>
      <c r="F15" s="6">
        <v>3000</v>
      </c>
      <c r="G15" s="5">
        <v>3191</v>
      </c>
      <c r="H15" s="5">
        <v>-191</v>
      </c>
      <c r="I15" s="6">
        <v>6662</v>
      </c>
      <c r="J15" s="5">
        <v>3152</v>
      </c>
      <c r="K15" s="5">
        <v>3510</v>
      </c>
      <c r="L15" s="6">
        <v>3040</v>
      </c>
      <c r="M15" s="5">
        <v>3044</v>
      </c>
      <c r="N15" s="5">
        <v>-4</v>
      </c>
      <c r="O15" s="6">
        <f t="shared" si="0"/>
        <v>3159</v>
      </c>
      <c r="P15" s="66">
        <f t="shared" si="1"/>
        <v>0.33238636363636365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5">
      <c r="A16" s="26">
        <v>2771</v>
      </c>
      <c r="B16" s="51" t="s">
        <v>14</v>
      </c>
      <c r="C16" s="6">
        <v>6000</v>
      </c>
      <c r="D16" s="5">
        <v>6091</v>
      </c>
      <c r="E16" s="5">
        <v>-91</v>
      </c>
      <c r="F16" s="6">
        <v>6000</v>
      </c>
      <c r="G16" s="5">
        <v>6189</v>
      </c>
      <c r="H16" s="5">
        <v>-189</v>
      </c>
      <c r="I16" s="6">
        <v>6000</v>
      </c>
      <c r="J16" s="5">
        <v>6132</v>
      </c>
      <c r="K16" s="5">
        <v>-132</v>
      </c>
      <c r="L16" s="6">
        <v>3000</v>
      </c>
      <c r="M16" s="5">
        <v>5933</v>
      </c>
      <c r="N16" s="5">
        <v>-2933</v>
      </c>
      <c r="O16" s="6">
        <f t="shared" si="0"/>
        <v>-412</v>
      </c>
      <c r="P16" s="66">
        <f t="shared" si="1"/>
        <v>-2.2375495573779394E-2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0</v>
      </c>
      <c r="D17" s="5">
        <v>331</v>
      </c>
      <c r="E17" s="5">
        <v>-331</v>
      </c>
      <c r="F17" s="6">
        <v>260</v>
      </c>
      <c r="G17" s="5">
        <v>337</v>
      </c>
      <c r="H17" s="5">
        <v>-77</v>
      </c>
      <c r="I17" s="6">
        <v>0</v>
      </c>
      <c r="J17" s="5">
        <v>334</v>
      </c>
      <c r="K17" s="5">
        <v>-334</v>
      </c>
      <c r="L17" s="6">
        <v>0</v>
      </c>
      <c r="M17" s="5">
        <v>323</v>
      </c>
      <c r="N17" s="5">
        <v>-323</v>
      </c>
      <c r="O17" s="6">
        <f t="shared" si="0"/>
        <v>-742</v>
      </c>
      <c r="P17" s="66">
        <f t="shared" si="1"/>
        <v>-0.73978065802592219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4521</v>
      </c>
      <c r="D18" s="5">
        <v>4078</v>
      </c>
      <c r="E18" s="5">
        <v>443</v>
      </c>
      <c r="F18" s="6">
        <v>3220</v>
      </c>
      <c r="G18" s="5">
        <v>4109</v>
      </c>
      <c r="H18" s="5">
        <v>-889</v>
      </c>
      <c r="I18" s="6">
        <v>3029</v>
      </c>
      <c r="J18" s="5">
        <v>4069</v>
      </c>
      <c r="K18" s="5">
        <v>-1040</v>
      </c>
      <c r="L18" s="6">
        <v>2588</v>
      </c>
      <c r="M18" s="5">
        <v>3960</v>
      </c>
      <c r="N18" s="5">
        <v>-1372</v>
      </c>
      <c r="O18" s="6">
        <f t="shared" si="0"/>
        <v>-1486</v>
      </c>
      <c r="P18" s="66">
        <f t="shared" si="1"/>
        <v>-0.12123684425226401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4300</v>
      </c>
      <c r="D19" s="5">
        <v>4605</v>
      </c>
      <c r="E19" s="5">
        <v>-305</v>
      </c>
      <c r="F19" s="6">
        <v>4300</v>
      </c>
      <c r="G19" s="5">
        <v>4712</v>
      </c>
      <c r="H19" s="5">
        <v>-412</v>
      </c>
      <c r="I19" s="6">
        <v>5163</v>
      </c>
      <c r="J19" s="5">
        <v>4596</v>
      </c>
      <c r="K19" s="5">
        <v>567</v>
      </c>
      <c r="L19" s="6">
        <v>4245</v>
      </c>
      <c r="M19" s="5">
        <v>4246</v>
      </c>
      <c r="N19" s="5">
        <v>-1</v>
      </c>
      <c r="O19" s="6">
        <f t="shared" si="0"/>
        <v>-150</v>
      </c>
      <c r="P19" s="66">
        <f t="shared" si="1"/>
        <v>-1.078050884001725E-2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548501</v>
      </c>
      <c r="D20" s="5">
        <v>466200</v>
      </c>
      <c r="E20" s="5">
        <v>82301</v>
      </c>
      <c r="F20" s="6">
        <v>496479</v>
      </c>
      <c r="G20" s="5">
        <v>476829</v>
      </c>
      <c r="H20" s="5">
        <v>19650</v>
      </c>
      <c r="I20" s="6">
        <v>465475</v>
      </c>
      <c r="J20" s="5">
        <v>461601</v>
      </c>
      <c r="K20" s="5">
        <v>3874</v>
      </c>
      <c r="L20" s="6">
        <v>416663</v>
      </c>
      <c r="M20" s="5">
        <v>419065</v>
      </c>
      <c r="N20" s="5">
        <v>-2402</v>
      </c>
      <c r="O20" s="6">
        <f t="shared" si="0"/>
        <v>105825</v>
      </c>
      <c r="P20" s="66">
        <f t="shared" si="1"/>
        <v>7.5340071520563046E-2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1686</v>
      </c>
      <c r="D21" s="5">
        <v>1419</v>
      </c>
      <c r="E21" s="5">
        <v>267</v>
      </c>
      <c r="F21" s="6">
        <v>1686</v>
      </c>
      <c r="G21" s="5">
        <v>1455</v>
      </c>
      <c r="H21" s="5">
        <v>231</v>
      </c>
      <c r="I21" s="6">
        <v>1686</v>
      </c>
      <c r="J21" s="5">
        <v>1425</v>
      </c>
      <c r="K21" s="5">
        <v>261</v>
      </c>
      <c r="L21" s="6">
        <v>1346</v>
      </c>
      <c r="M21" s="5">
        <v>1345</v>
      </c>
      <c r="N21" s="5">
        <v>1</v>
      </c>
      <c r="O21" s="6">
        <f t="shared" si="0"/>
        <v>759</v>
      </c>
      <c r="P21" s="66">
        <f t="shared" si="1"/>
        <v>0.17651162790697675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1157</v>
      </c>
      <c r="D22" s="5">
        <v>648</v>
      </c>
      <c r="E22" s="5">
        <v>509</v>
      </c>
      <c r="F22" s="6">
        <v>1157</v>
      </c>
      <c r="G22" s="5">
        <v>677</v>
      </c>
      <c r="H22" s="5">
        <v>480</v>
      </c>
      <c r="I22" s="6">
        <v>1138</v>
      </c>
      <c r="J22" s="5">
        <v>649</v>
      </c>
      <c r="K22" s="5">
        <v>489</v>
      </c>
      <c r="L22" s="6">
        <v>557</v>
      </c>
      <c r="M22" s="5">
        <v>570</v>
      </c>
      <c r="N22" s="5">
        <v>-13</v>
      </c>
      <c r="O22" s="6">
        <f t="shared" si="0"/>
        <v>1478</v>
      </c>
      <c r="P22" s="66">
        <f t="shared" si="1"/>
        <v>0.7483544303797468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300</v>
      </c>
      <c r="D23" s="5">
        <v>346</v>
      </c>
      <c r="E23" s="5">
        <v>-46</v>
      </c>
      <c r="F23" s="6">
        <v>300</v>
      </c>
      <c r="G23" s="5">
        <v>366</v>
      </c>
      <c r="H23" s="5">
        <v>-66</v>
      </c>
      <c r="I23" s="6">
        <v>400</v>
      </c>
      <c r="J23" s="5">
        <v>355</v>
      </c>
      <c r="K23" s="5">
        <v>45</v>
      </c>
      <c r="L23" s="6">
        <v>328</v>
      </c>
      <c r="M23" s="5">
        <v>328</v>
      </c>
      <c r="N23" s="5">
        <v>0</v>
      </c>
      <c r="O23" s="6">
        <f t="shared" si="0"/>
        <v>-67</v>
      </c>
      <c r="P23" s="66">
        <f t="shared" si="1"/>
        <v>-6.2734082397003746E-2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44557</v>
      </c>
      <c r="D24" s="5">
        <v>45346</v>
      </c>
      <c r="E24" s="5">
        <v>-789</v>
      </c>
      <c r="F24" s="6">
        <v>42410</v>
      </c>
      <c r="G24" s="5">
        <v>46119</v>
      </c>
      <c r="H24" s="5">
        <v>-3709</v>
      </c>
      <c r="I24" s="6">
        <v>11874</v>
      </c>
      <c r="J24" s="5">
        <v>45787</v>
      </c>
      <c r="K24" s="5">
        <v>-33913</v>
      </c>
      <c r="L24" s="6">
        <v>40937</v>
      </c>
      <c r="M24" s="5">
        <v>46928</v>
      </c>
      <c r="N24" s="5">
        <v>-5991</v>
      </c>
      <c r="O24" s="6">
        <f t="shared" si="0"/>
        <v>-38411</v>
      </c>
      <c r="P24" s="66">
        <f t="shared" si="1"/>
        <v>-0.27985544942551349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30000</v>
      </c>
      <c r="D25" s="5">
        <v>23040</v>
      </c>
      <c r="E25" s="5">
        <v>6960</v>
      </c>
      <c r="F25" s="6">
        <v>30000</v>
      </c>
      <c r="G25" s="5">
        <v>24547</v>
      </c>
      <c r="H25" s="5">
        <v>5453</v>
      </c>
      <c r="I25" s="6">
        <v>20918</v>
      </c>
      <c r="J25" s="5">
        <v>28441</v>
      </c>
      <c r="K25" s="5">
        <v>-7523</v>
      </c>
      <c r="L25" s="6">
        <v>24918</v>
      </c>
      <c r="M25" s="5">
        <v>27650</v>
      </c>
      <c r="N25" s="5">
        <v>-2732</v>
      </c>
      <c r="O25" s="6">
        <f t="shared" si="0"/>
        <v>4890</v>
      </c>
      <c r="P25" s="66">
        <f t="shared" si="1"/>
        <v>6.4317563035157635E-2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142832</v>
      </c>
      <c r="D26" s="5">
        <v>149516</v>
      </c>
      <c r="E26" s="5">
        <v>-6684</v>
      </c>
      <c r="F26" s="6">
        <v>161997</v>
      </c>
      <c r="G26" s="5">
        <v>142275</v>
      </c>
      <c r="H26" s="5">
        <v>19722</v>
      </c>
      <c r="I26" s="6">
        <v>137668</v>
      </c>
      <c r="J26" s="5">
        <v>144644</v>
      </c>
      <c r="K26" s="5">
        <v>-6976</v>
      </c>
      <c r="L26" s="6">
        <v>136138</v>
      </c>
      <c r="M26" s="5">
        <v>139618</v>
      </c>
      <c r="N26" s="5">
        <v>-3480</v>
      </c>
      <c r="O26" s="6">
        <f t="shared" si="0"/>
        <v>6062</v>
      </c>
      <c r="P26" s="66">
        <f t="shared" si="1"/>
        <v>1.3889779944825816E-2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5046</v>
      </c>
      <c r="D27" s="5">
        <v>12342</v>
      </c>
      <c r="E27" s="5">
        <v>-7296</v>
      </c>
      <c r="F27" s="6">
        <v>7500</v>
      </c>
      <c r="G27" s="5">
        <v>11245</v>
      </c>
      <c r="H27" s="5">
        <v>-3745</v>
      </c>
      <c r="I27" s="6">
        <v>2848</v>
      </c>
      <c r="J27" s="5">
        <v>12714</v>
      </c>
      <c r="K27" s="5">
        <v>-9866</v>
      </c>
      <c r="L27" s="6">
        <v>11778</v>
      </c>
      <c r="M27" s="5">
        <v>12659</v>
      </c>
      <c r="N27" s="5">
        <v>-881</v>
      </c>
      <c r="O27" s="6">
        <f t="shared" si="0"/>
        <v>-20907</v>
      </c>
      <c r="P27" s="66">
        <f t="shared" si="1"/>
        <v>-0.57591868216627184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97925</v>
      </c>
      <c r="D28" s="5">
        <v>90342</v>
      </c>
      <c r="E28" s="5">
        <v>7583</v>
      </c>
      <c r="F28" s="6">
        <v>105893</v>
      </c>
      <c r="G28" s="5">
        <v>94023</v>
      </c>
      <c r="H28" s="5">
        <v>11870</v>
      </c>
      <c r="I28" s="6">
        <v>86618</v>
      </c>
      <c r="J28" s="5">
        <v>100687</v>
      </c>
      <c r="K28" s="5">
        <v>-14069</v>
      </c>
      <c r="L28" s="6">
        <v>87083</v>
      </c>
      <c r="M28" s="5">
        <v>99755</v>
      </c>
      <c r="N28" s="5">
        <v>-12672</v>
      </c>
      <c r="O28" s="6">
        <f t="shared" si="0"/>
        <v>5384</v>
      </c>
      <c r="P28" s="66">
        <f t="shared" si="1"/>
        <v>1.8887715617797392E-2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4589</v>
      </c>
      <c r="D29" s="5">
        <v>24676</v>
      </c>
      <c r="E29" s="5">
        <v>-20087</v>
      </c>
      <c r="F29" s="6">
        <v>10000</v>
      </c>
      <c r="G29" s="5">
        <v>14049</v>
      </c>
      <c r="H29" s="5">
        <v>-4049</v>
      </c>
      <c r="I29" s="6">
        <v>30670</v>
      </c>
      <c r="J29" s="5">
        <v>19899</v>
      </c>
      <c r="K29" s="5">
        <v>10771</v>
      </c>
      <c r="L29" s="6">
        <v>24000</v>
      </c>
      <c r="M29" s="5">
        <v>15961</v>
      </c>
      <c r="N29" s="5">
        <v>8039</v>
      </c>
      <c r="O29" s="6">
        <f t="shared" si="0"/>
        <v>-13365</v>
      </c>
      <c r="P29" s="66">
        <f t="shared" si="1"/>
        <v>-0.22797441364605545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259851</v>
      </c>
      <c r="D30" s="5">
        <v>317729</v>
      </c>
      <c r="E30" s="5">
        <v>-57878</v>
      </c>
      <c r="F30" s="6">
        <v>261167</v>
      </c>
      <c r="G30" s="5">
        <v>323038</v>
      </c>
      <c r="H30" s="5">
        <v>-61871</v>
      </c>
      <c r="I30" s="6">
        <v>527064</v>
      </c>
      <c r="J30" s="5">
        <v>327113</v>
      </c>
      <c r="K30" s="5">
        <v>199951</v>
      </c>
      <c r="L30" s="6">
        <v>305333</v>
      </c>
      <c r="M30" s="5">
        <v>309377</v>
      </c>
      <c r="N30" s="5">
        <v>-4044</v>
      </c>
      <c r="O30" s="6">
        <f t="shared" si="0"/>
        <v>80202</v>
      </c>
      <c r="P30" s="66">
        <f t="shared" si="1"/>
        <v>8.2863492516125431E-2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12781</v>
      </c>
      <c r="D31" s="5">
        <v>32028</v>
      </c>
      <c r="E31" s="5">
        <v>-19247</v>
      </c>
      <c r="F31" s="6">
        <v>25520</v>
      </c>
      <c r="G31" s="5">
        <v>30710</v>
      </c>
      <c r="H31" s="5">
        <v>-5190</v>
      </c>
      <c r="I31" s="6">
        <v>13836</v>
      </c>
      <c r="J31" s="5">
        <v>31029</v>
      </c>
      <c r="K31" s="5">
        <v>-17193</v>
      </c>
      <c r="L31" s="6">
        <v>14270</v>
      </c>
      <c r="M31" s="5">
        <v>29731</v>
      </c>
      <c r="N31" s="5">
        <v>-15461</v>
      </c>
      <c r="O31" s="6">
        <f t="shared" si="0"/>
        <v>-41630</v>
      </c>
      <c r="P31" s="66">
        <f t="shared" si="1"/>
        <v>-0.44396809145977306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19000</v>
      </c>
      <c r="D32" s="5">
        <v>12899</v>
      </c>
      <c r="E32" s="5">
        <v>6101</v>
      </c>
      <c r="F32" s="6">
        <v>18492</v>
      </c>
      <c r="G32" s="5">
        <v>13914</v>
      </c>
      <c r="H32" s="5">
        <v>4578</v>
      </c>
      <c r="I32" s="6">
        <v>16000</v>
      </c>
      <c r="J32" s="5">
        <v>13954</v>
      </c>
      <c r="K32" s="5">
        <v>2046</v>
      </c>
      <c r="L32" s="6">
        <v>15000</v>
      </c>
      <c r="M32" s="5">
        <v>16077</v>
      </c>
      <c r="N32" s="5">
        <v>-1077</v>
      </c>
      <c r="O32" s="6">
        <f t="shared" si="0"/>
        <v>12725</v>
      </c>
      <c r="P32" s="66">
        <f t="shared" si="1"/>
        <v>0.31213206436420721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11728</v>
      </c>
      <c r="D33" s="104">
        <v>11563</v>
      </c>
      <c r="E33" s="104">
        <v>165</v>
      </c>
      <c r="F33" s="103">
        <v>11728</v>
      </c>
      <c r="G33" s="104">
        <v>11320</v>
      </c>
      <c r="H33" s="104">
        <v>408</v>
      </c>
      <c r="I33" s="103">
        <v>11728</v>
      </c>
      <c r="J33" s="104">
        <v>11322</v>
      </c>
      <c r="K33" s="104">
        <v>406</v>
      </c>
      <c r="L33" s="103">
        <v>11728</v>
      </c>
      <c r="M33" s="104">
        <v>10560</v>
      </c>
      <c r="N33" s="104">
        <v>1168</v>
      </c>
      <c r="O33" s="6">
        <f t="shared" si="0"/>
        <v>979</v>
      </c>
      <c r="P33" s="66">
        <f t="shared" si="1"/>
        <v>2.862070981699117E-2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57081</v>
      </c>
      <c r="D34" s="5">
        <v>55633</v>
      </c>
      <c r="E34" s="5">
        <v>1448</v>
      </c>
      <c r="F34" s="6">
        <v>81718</v>
      </c>
      <c r="G34" s="5">
        <v>56769</v>
      </c>
      <c r="H34" s="5">
        <v>24949</v>
      </c>
      <c r="I34" s="6">
        <v>52137</v>
      </c>
      <c r="J34" s="5">
        <v>56317</v>
      </c>
      <c r="K34" s="5">
        <v>-4180</v>
      </c>
      <c r="L34" s="6">
        <v>52099</v>
      </c>
      <c r="M34" s="5">
        <v>56240</v>
      </c>
      <c r="N34" s="5">
        <v>-4141</v>
      </c>
      <c r="O34" s="6">
        <f t="shared" si="0"/>
        <v>22217</v>
      </c>
      <c r="P34" s="66">
        <f t="shared" si="1"/>
        <v>0.13167970602181128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55686</v>
      </c>
      <c r="D35" s="5">
        <v>32374</v>
      </c>
      <c r="E35" s="5">
        <v>23312</v>
      </c>
      <c r="F35" s="6">
        <v>40966</v>
      </c>
      <c r="G35" s="5">
        <v>33007</v>
      </c>
      <c r="H35" s="5">
        <v>7959</v>
      </c>
      <c r="I35" s="6">
        <v>41215</v>
      </c>
      <c r="J35" s="5">
        <v>32733</v>
      </c>
      <c r="K35" s="5">
        <v>8482</v>
      </c>
      <c r="L35" s="6">
        <v>34498</v>
      </c>
      <c r="M35" s="5">
        <v>30524</v>
      </c>
      <c r="N35" s="5">
        <v>3974</v>
      </c>
      <c r="O35" s="6">
        <f t="shared" si="0"/>
        <v>39753</v>
      </c>
      <c r="P35" s="66">
        <f t="shared" si="1"/>
        <v>0.40516740559547471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1550</v>
      </c>
      <c r="E36" s="5">
        <v>-1550</v>
      </c>
      <c r="F36" s="6">
        <v>0</v>
      </c>
      <c r="G36" s="5">
        <v>1571</v>
      </c>
      <c r="H36" s="5">
        <v>-1571</v>
      </c>
      <c r="I36" s="6">
        <v>0</v>
      </c>
      <c r="J36" s="5">
        <v>4509</v>
      </c>
      <c r="K36" s="5">
        <v>-4509</v>
      </c>
      <c r="L36" s="6">
        <v>0</v>
      </c>
      <c r="M36" s="5">
        <v>1195</v>
      </c>
      <c r="N36" s="5">
        <v>-1195</v>
      </c>
      <c r="O36" s="6">
        <f t="shared" ref="O36:O46" si="3">K36+H36+E36</f>
        <v>-7630</v>
      </c>
      <c r="P36" s="66">
        <f t="shared" si="1"/>
        <v>-0.99986895557594024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357</v>
      </c>
      <c r="D37" s="5">
        <v>388</v>
      </c>
      <c r="E37" s="5">
        <v>-31</v>
      </c>
      <c r="F37" s="6">
        <v>254</v>
      </c>
      <c r="G37" s="5">
        <v>376</v>
      </c>
      <c r="H37" s="5">
        <v>-122</v>
      </c>
      <c r="I37" s="6">
        <v>239</v>
      </c>
      <c r="J37" s="5">
        <v>387</v>
      </c>
      <c r="K37" s="5">
        <v>-148</v>
      </c>
      <c r="L37" s="6">
        <v>241</v>
      </c>
      <c r="M37" s="5">
        <v>381</v>
      </c>
      <c r="N37" s="5">
        <v>-140</v>
      </c>
      <c r="O37" s="6">
        <f t="shared" si="3"/>
        <v>-301</v>
      </c>
      <c r="P37" s="66">
        <f t="shared" ref="P37:P46" si="4">O37/(J37+G37+D37+1)</f>
        <v>-0.26128472222222221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31633</v>
      </c>
      <c r="D38" s="5">
        <v>18295</v>
      </c>
      <c r="E38" s="5">
        <v>13338</v>
      </c>
      <c r="F38" s="6">
        <v>21877</v>
      </c>
      <c r="G38" s="5">
        <v>16796</v>
      </c>
      <c r="H38" s="5">
        <v>5081</v>
      </c>
      <c r="I38" s="6">
        <v>31749</v>
      </c>
      <c r="J38" s="5">
        <v>18366</v>
      </c>
      <c r="K38" s="5">
        <v>13383</v>
      </c>
      <c r="L38" s="6">
        <v>19682</v>
      </c>
      <c r="M38" s="5">
        <v>18070</v>
      </c>
      <c r="N38" s="5">
        <v>1612</v>
      </c>
      <c r="O38" s="6">
        <f t="shared" si="3"/>
        <v>31802</v>
      </c>
      <c r="P38" s="66">
        <f t="shared" si="4"/>
        <v>0.59489692842979536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2422</v>
      </c>
      <c r="D39" s="5">
        <v>5386</v>
      </c>
      <c r="E39" s="5">
        <v>-2964</v>
      </c>
      <c r="F39" s="6">
        <v>39842</v>
      </c>
      <c r="G39" s="5">
        <v>920</v>
      </c>
      <c r="H39" s="5">
        <v>38922</v>
      </c>
      <c r="I39" s="6">
        <v>7177</v>
      </c>
      <c r="J39" s="5">
        <v>13515</v>
      </c>
      <c r="K39" s="5">
        <v>-6338</v>
      </c>
      <c r="L39" s="6">
        <v>12321</v>
      </c>
      <c r="M39" s="5">
        <v>17327</v>
      </c>
      <c r="N39" s="5">
        <v>-5006</v>
      </c>
      <c r="O39" s="6">
        <f t="shared" si="3"/>
        <v>29620</v>
      </c>
      <c r="P39" s="66">
        <f t="shared" si="4"/>
        <v>1.4942992634446575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6735</v>
      </c>
      <c r="D40" s="5">
        <v>6204</v>
      </c>
      <c r="E40" s="5">
        <v>531</v>
      </c>
      <c r="F40" s="6">
        <v>6735</v>
      </c>
      <c r="G40" s="5">
        <v>6257</v>
      </c>
      <c r="H40" s="5">
        <v>478</v>
      </c>
      <c r="I40" s="6">
        <v>6159</v>
      </c>
      <c r="J40" s="5">
        <v>5989</v>
      </c>
      <c r="K40" s="5">
        <v>170</v>
      </c>
      <c r="L40" s="6">
        <v>5835</v>
      </c>
      <c r="M40" s="5">
        <v>6184</v>
      </c>
      <c r="N40" s="5">
        <v>-349</v>
      </c>
      <c r="O40" s="6">
        <f t="shared" si="3"/>
        <v>1179</v>
      </c>
      <c r="P40" s="66">
        <f t="shared" si="4"/>
        <v>6.3898975665275595E-2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460255</v>
      </c>
      <c r="D41" s="5">
        <v>424587</v>
      </c>
      <c r="E41" s="5">
        <v>35668</v>
      </c>
      <c r="F41" s="6">
        <v>444127</v>
      </c>
      <c r="G41" s="5">
        <v>391145</v>
      </c>
      <c r="H41" s="5">
        <v>52982</v>
      </c>
      <c r="I41" s="6">
        <v>325826</v>
      </c>
      <c r="J41" s="5">
        <v>352439</v>
      </c>
      <c r="K41" s="5">
        <v>-26613</v>
      </c>
      <c r="L41" s="6">
        <v>375516</v>
      </c>
      <c r="M41" s="5">
        <v>430807</v>
      </c>
      <c r="N41" s="5">
        <v>-55291</v>
      </c>
      <c r="O41" s="6">
        <f t="shared" si="3"/>
        <v>62037</v>
      </c>
      <c r="P41" s="66">
        <f t="shared" si="4"/>
        <v>5.3106049451621853E-2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475</v>
      </c>
      <c r="E42" s="5">
        <v>-25</v>
      </c>
      <c r="F42" s="6">
        <v>450</v>
      </c>
      <c r="G42" s="5">
        <v>467</v>
      </c>
      <c r="H42" s="5">
        <v>-17</v>
      </c>
      <c r="I42" s="6">
        <v>450</v>
      </c>
      <c r="J42" s="5">
        <v>452</v>
      </c>
      <c r="K42" s="5">
        <v>-2</v>
      </c>
      <c r="L42" s="6">
        <v>450</v>
      </c>
      <c r="M42" s="5">
        <v>433</v>
      </c>
      <c r="N42" s="5">
        <v>17</v>
      </c>
      <c r="O42" s="6">
        <f t="shared" si="3"/>
        <v>-44</v>
      </c>
      <c r="P42" s="66">
        <f t="shared" si="4"/>
        <v>-3.1541218637992835E-2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12194</v>
      </c>
      <c r="E43" s="5">
        <v>-1194</v>
      </c>
      <c r="F43" s="6">
        <v>16000</v>
      </c>
      <c r="G43" s="5">
        <v>11247</v>
      </c>
      <c r="H43" s="5">
        <v>4753</v>
      </c>
      <c r="I43" s="6">
        <v>11000</v>
      </c>
      <c r="J43" s="5">
        <v>11051</v>
      </c>
      <c r="K43" s="5">
        <v>-51</v>
      </c>
      <c r="L43" s="6">
        <v>11000</v>
      </c>
      <c r="M43" s="5">
        <v>10474</v>
      </c>
      <c r="N43" s="5">
        <v>526</v>
      </c>
      <c r="O43" s="6">
        <f t="shared" si="3"/>
        <v>3508</v>
      </c>
      <c r="P43" s="66">
        <f t="shared" si="4"/>
        <v>0.1017017945670136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>X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5440</v>
      </c>
      <c r="D44" s="5">
        <v>4868</v>
      </c>
      <c r="E44" s="5">
        <v>572</v>
      </c>
      <c r="F44" s="6">
        <v>5442</v>
      </c>
      <c r="G44" s="5">
        <v>4730</v>
      </c>
      <c r="H44" s="5">
        <v>712</v>
      </c>
      <c r="I44" s="6">
        <v>2736</v>
      </c>
      <c r="J44" s="5">
        <v>4628</v>
      </c>
      <c r="K44" s="5">
        <v>-1892</v>
      </c>
      <c r="L44" s="6">
        <v>3389</v>
      </c>
      <c r="M44" s="5">
        <v>4308</v>
      </c>
      <c r="N44" s="5">
        <v>-919</v>
      </c>
      <c r="O44" s="6">
        <f t="shared" si="3"/>
        <v>-608</v>
      </c>
      <c r="P44" s="66">
        <f t="shared" si="4"/>
        <v>-4.2735643494763477E-2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55622</v>
      </c>
      <c r="D45" s="5">
        <v>60995</v>
      </c>
      <c r="E45" s="5">
        <v>-5373</v>
      </c>
      <c r="F45" s="6">
        <v>81767</v>
      </c>
      <c r="G45" s="5">
        <v>61139</v>
      </c>
      <c r="H45" s="5">
        <v>20628</v>
      </c>
      <c r="I45" s="6">
        <v>59528</v>
      </c>
      <c r="J45" s="5">
        <v>61736</v>
      </c>
      <c r="K45" s="5">
        <v>-2208</v>
      </c>
      <c r="L45" s="6">
        <v>56827</v>
      </c>
      <c r="M45" s="5">
        <v>60232</v>
      </c>
      <c r="N45" s="5">
        <v>-3405</v>
      </c>
      <c r="O45" s="6">
        <f t="shared" si="3"/>
        <v>13047</v>
      </c>
      <c r="P45" s="66">
        <f t="shared" si="4"/>
        <v>7.0957355972393693E-2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1311</v>
      </c>
      <c r="D46" s="5">
        <v>269</v>
      </c>
      <c r="E46" s="5">
        <v>1042</v>
      </c>
      <c r="F46" s="6">
        <v>0</v>
      </c>
      <c r="G46" s="5">
        <v>275</v>
      </c>
      <c r="H46" s="5">
        <v>-275</v>
      </c>
      <c r="I46" s="6">
        <v>917</v>
      </c>
      <c r="J46" s="5">
        <v>279</v>
      </c>
      <c r="K46" s="5">
        <v>638</v>
      </c>
      <c r="L46" s="6">
        <v>1089</v>
      </c>
      <c r="M46" s="5">
        <v>298</v>
      </c>
      <c r="N46" s="5">
        <v>791</v>
      </c>
      <c r="O46" s="6">
        <f t="shared" si="3"/>
        <v>1405</v>
      </c>
      <c r="P46" s="66">
        <f t="shared" si="4"/>
        <v>1.7050970873786409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1420</v>
      </c>
      <c r="D47" s="5">
        <v>6759</v>
      </c>
      <c r="E47" s="5">
        <v>-5339</v>
      </c>
      <c r="F47" s="6">
        <v>4125</v>
      </c>
      <c r="G47" s="5">
        <v>6910</v>
      </c>
      <c r="H47" s="5">
        <v>-2785</v>
      </c>
      <c r="I47" s="6">
        <v>4733</v>
      </c>
      <c r="J47" s="5">
        <v>6809</v>
      </c>
      <c r="K47" s="5">
        <v>-2076</v>
      </c>
      <c r="L47" s="6">
        <v>4741</v>
      </c>
      <c r="M47" s="5">
        <v>6906</v>
      </c>
      <c r="N47" s="5">
        <v>-2165</v>
      </c>
      <c r="O47" s="6">
        <f t="shared" ref="O47:O78" si="6">K47+H47+E47</f>
        <v>-10200</v>
      </c>
      <c r="P47" s="66">
        <f t="shared" ref="P47:P78" si="7">O47/(J47+G47+D47+1)</f>
        <v>-0.49807119488256263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-32</v>
      </c>
      <c r="P53" s="66">
        <f t="shared" si="7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-2</v>
      </c>
      <c r="P56" s="66">
        <f t="shared" si="7"/>
        <v>-0.66666666666666663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219</v>
      </c>
      <c r="E58" s="5">
        <v>-219</v>
      </c>
      <c r="F58" s="6">
        <v>0</v>
      </c>
      <c r="G58" s="5">
        <v>213</v>
      </c>
      <c r="H58" s="5">
        <v>-213</v>
      </c>
      <c r="I58" s="6">
        <v>0</v>
      </c>
      <c r="J58" s="5">
        <v>215</v>
      </c>
      <c r="K58" s="5">
        <v>-215</v>
      </c>
      <c r="L58" s="6">
        <v>0</v>
      </c>
      <c r="M58" s="5">
        <v>210</v>
      </c>
      <c r="N58" s="5">
        <v>-210</v>
      </c>
      <c r="O58" s="6">
        <f t="shared" si="6"/>
        <v>-647</v>
      </c>
      <c r="P58" s="66">
        <f t="shared" si="7"/>
        <v>-0.99845679012345678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198</v>
      </c>
      <c r="E61" s="5">
        <v>-198</v>
      </c>
      <c r="F61" s="6">
        <v>0</v>
      </c>
      <c r="G61" s="5">
        <v>182</v>
      </c>
      <c r="H61" s="5">
        <v>-182</v>
      </c>
      <c r="I61" s="6">
        <v>0</v>
      </c>
      <c r="J61" s="5">
        <v>200</v>
      </c>
      <c r="K61" s="5">
        <v>-200</v>
      </c>
      <c r="L61" s="6">
        <v>0</v>
      </c>
      <c r="M61" s="5">
        <v>149</v>
      </c>
      <c r="N61" s="5">
        <v>-149</v>
      </c>
      <c r="O61" s="6">
        <f t="shared" si="6"/>
        <v>-580</v>
      </c>
      <c r="P61" s="66">
        <f t="shared" si="7"/>
        <v>-0.99827882960413084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96</v>
      </c>
      <c r="H64" s="5">
        <v>-96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-96</v>
      </c>
      <c r="P64" s="66">
        <f t="shared" si="7"/>
        <v>-0.98969072164948457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41</v>
      </c>
      <c r="N65" s="5">
        <v>-41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254</v>
      </c>
      <c r="B66" s="51" t="s">
        <v>17</v>
      </c>
      <c r="C66" s="6">
        <v>8904</v>
      </c>
      <c r="D66" s="5">
        <v>12926</v>
      </c>
      <c r="E66" s="5">
        <v>-4022</v>
      </c>
      <c r="F66" s="6">
        <v>12434</v>
      </c>
      <c r="G66" s="5">
        <v>11243</v>
      </c>
      <c r="H66" s="5">
        <v>1191</v>
      </c>
      <c r="I66" s="6">
        <v>12434</v>
      </c>
      <c r="J66" s="5">
        <v>10825</v>
      </c>
      <c r="K66" s="5">
        <v>1609</v>
      </c>
      <c r="L66" s="6">
        <v>12000</v>
      </c>
      <c r="M66" s="5">
        <v>12090</v>
      </c>
      <c r="N66" s="5">
        <v>-90</v>
      </c>
      <c r="O66" s="6">
        <f t="shared" si="6"/>
        <v>-1222</v>
      </c>
      <c r="P66" s="66">
        <f t="shared" si="7"/>
        <v>-3.4919274182026006E-2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8</v>
      </c>
      <c r="H71" s="5">
        <v>-8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-8</v>
      </c>
      <c r="P71" s="66">
        <f t="shared" si="7"/>
        <v>-0.88888888888888884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308</v>
      </c>
      <c r="B72" s="51" t="s">
        <v>17</v>
      </c>
      <c r="C72" s="6">
        <v>400</v>
      </c>
      <c r="D72" s="5">
        <v>1221</v>
      </c>
      <c r="E72" s="5">
        <v>-821</v>
      </c>
      <c r="F72" s="6">
        <v>800</v>
      </c>
      <c r="G72" s="5">
        <v>1249</v>
      </c>
      <c r="H72" s="5">
        <v>-449</v>
      </c>
      <c r="I72" s="6">
        <v>1500</v>
      </c>
      <c r="J72" s="5">
        <v>1719</v>
      </c>
      <c r="K72" s="5">
        <v>-219</v>
      </c>
      <c r="L72" s="6">
        <v>800</v>
      </c>
      <c r="M72" s="5">
        <v>878</v>
      </c>
      <c r="N72" s="5">
        <v>-78</v>
      </c>
      <c r="O72" s="6">
        <f t="shared" si="6"/>
        <v>-1489</v>
      </c>
      <c r="P72" s="66">
        <f t="shared" si="7"/>
        <v>-0.35536992840095466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399</v>
      </c>
      <c r="B74" s="51" t="s">
        <v>17</v>
      </c>
      <c r="C74" s="6">
        <v>100</v>
      </c>
      <c r="D74" s="5">
        <v>123</v>
      </c>
      <c r="E74" s="5">
        <v>-23</v>
      </c>
      <c r="F74" s="6">
        <v>100</v>
      </c>
      <c r="G74" s="5">
        <v>143</v>
      </c>
      <c r="H74" s="5">
        <v>-43</v>
      </c>
      <c r="I74" s="6">
        <v>100</v>
      </c>
      <c r="J74" s="5">
        <v>131</v>
      </c>
      <c r="K74" s="5">
        <v>-31</v>
      </c>
      <c r="L74" s="6">
        <v>100</v>
      </c>
      <c r="M74" s="5">
        <v>122</v>
      </c>
      <c r="N74" s="5">
        <v>-22</v>
      </c>
      <c r="O74" s="6">
        <f t="shared" si="6"/>
        <v>-97</v>
      </c>
      <c r="P74" s="66">
        <f t="shared" si="7"/>
        <v>-0.24371859296482412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5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110</v>
      </c>
      <c r="G75" s="5">
        <v>0</v>
      </c>
      <c r="H75" s="5">
        <v>110</v>
      </c>
      <c r="I75" s="6">
        <v>110</v>
      </c>
      <c r="J75" s="5">
        <v>0</v>
      </c>
      <c r="K75" s="5">
        <v>110</v>
      </c>
      <c r="L75" s="6">
        <v>100</v>
      </c>
      <c r="M75" s="5">
        <v>0</v>
      </c>
      <c r="N75" s="5">
        <v>100</v>
      </c>
      <c r="O75" s="6">
        <f t="shared" si="6"/>
        <v>320</v>
      </c>
      <c r="P75" s="66">
        <f t="shared" si="7"/>
        <v>320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5">
      <c r="A76" s="26">
        <v>447</v>
      </c>
      <c r="B76" s="51" t="s">
        <v>17</v>
      </c>
      <c r="C76" s="6">
        <v>0</v>
      </c>
      <c r="D76" s="5">
        <v>51</v>
      </c>
      <c r="E76" s="5">
        <v>-51</v>
      </c>
      <c r="F76" s="6">
        <v>0</v>
      </c>
      <c r="G76" s="5">
        <v>44</v>
      </c>
      <c r="H76" s="5">
        <v>-44</v>
      </c>
      <c r="I76" s="6">
        <v>0</v>
      </c>
      <c r="J76" s="5">
        <v>56</v>
      </c>
      <c r="K76" s="5">
        <v>-56</v>
      </c>
      <c r="L76" s="6">
        <v>0</v>
      </c>
      <c r="M76" s="5">
        <v>52</v>
      </c>
      <c r="N76" s="5">
        <v>-52</v>
      </c>
      <c r="O76" s="6">
        <f t="shared" si="6"/>
        <v>-151</v>
      </c>
      <c r="P76" s="66">
        <f t="shared" si="7"/>
        <v>-0.99342105263157898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0</v>
      </c>
      <c r="M77" s="5">
        <v>225</v>
      </c>
      <c r="N77" s="5">
        <v>-225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5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5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0</v>
      </c>
      <c r="P79" s="66">
        <f t="shared" ref="P79:P110" si="10">O79/(J79+G79+D79+1)</f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5">
      <c r="A80" s="26">
        <v>543</v>
      </c>
      <c r="B80" s="51" t="s">
        <v>17</v>
      </c>
      <c r="C80" s="6">
        <v>500</v>
      </c>
      <c r="D80" s="5">
        <v>0</v>
      </c>
      <c r="E80" s="5">
        <v>500</v>
      </c>
      <c r="F80" s="6">
        <v>1000</v>
      </c>
      <c r="G80" s="5">
        <v>0</v>
      </c>
      <c r="H80" s="5">
        <v>1000</v>
      </c>
      <c r="I80" s="6">
        <v>500</v>
      </c>
      <c r="J80" s="5">
        <v>1</v>
      </c>
      <c r="K80" s="5">
        <v>499</v>
      </c>
      <c r="L80" s="6">
        <v>0</v>
      </c>
      <c r="M80" s="5">
        <v>0</v>
      </c>
      <c r="N80" s="5">
        <v>0</v>
      </c>
      <c r="O80" s="6">
        <f t="shared" si="9"/>
        <v>1999</v>
      </c>
      <c r="P80" s="66">
        <f t="shared" si="10"/>
        <v>999.5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5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5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5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5">
      <c r="A84" s="26">
        <v>635</v>
      </c>
      <c r="B84" s="51" t="s">
        <v>17</v>
      </c>
      <c r="C84" s="6">
        <v>900</v>
      </c>
      <c r="D84" s="5">
        <v>751</v>
      </c>
      <c r="E84" s="5">
        <v>149</v>
      </c>
      <c r="F84" s="6">
        <v>800</v>
      </c>
      <c r="G84" s="5">
        <v>283</v>
      </c>
      <c r="H84" s="5">
        <v>517</v>
      </c>
      <c r="I84" s="6">
        <v>1000</v>
      </c>
      <c r="J84" s="5">
        <v>653</v>
      </c>
      <c r="K84" s="5">
        <v>347</v>
      </c>
      <c r="L84" s="6">
        <v>705</v>
      </c>
      <c r="M84" s="5">
        <v>755</v>
      </c>
      <c r="N84" s="5">
        <v>-50</v>
      </c>
      <c r="O84" s="6">
        <f t="shared" si="9"/>
        <v>1013</v>
      </c>
      <c r="P84" s="66">
        <f t="shared" si="10"/>
        <v>0.60011848341232232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11"/>
        <v xml:space="preserve"> </v>
      </c>
    </row>
    <row r="85" spans="1:22" x14ac:dyDescent="0.25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654</v>
      </c>
      <c r="B86" s="51" t="s">
        <v>17</v>
      </c>
      <c r="C86" s="6">
        <v>575</v>
      </c>
      <c r="D86" s="5">
        <v>546</v>
      </c>
      <c r="E86" s="5">
        <v>29</v>
      </c>
      <c r="F86" s="6">
        <v>0</v>
      </c>
      <c r="G86" s="5">
        <v>490</v>
      </c>
      <c r="H86" s="5">
        <v>-490</v>
      </c>
      <c r="I86" s="6">
        <v>840</v>
      </c>
      <c r="J86" s="5">
        <v>512</v>
      </c>
      <c r="K86" s="5">
        <v>328</v>
      </c>
      <c r="L86" s="6">
        <v>400</v>
      </c>
      <c r="M86" s="5">
        <v>520</v>
      </c>
      <c r="N86" s="5">
        <v>-120</v>
      </c>
      <c r="O86" s="6">
        <f t="shared" si="9"/>
        <v>-133</v>
      </c>
      <c r="P86" s="66">
        <f t="shared" si="10"/>
        <v>-8.5861846352485477E-2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/>
      <c r="G87" s="5"/>
      <c r="H87" s="5"/>
      <c r="I87" s="6"/>
      <c r="J87" s="5"/>
      <c r="K87" s="5"/>
      <c r="L87" s="6"/>
      <c r="M87" s="5"/>
      <c r="N87" s="5"/>
      <c r="O87" s="6">
        <f t="shared" si="9"/>
        <v>-15</v>
      </c>
      <c r="P87" s="66">
        <f t="shared" si="10"/>
        <v>-0.9375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779</v>
      </c>
      <c r="B89" s="51" t="s">
        <v>17</v>
      </c>
      <c r="C89" s="6">
        <v>800</v>
      </c>
      <c r="D89" s="5">
        <v>1241</v>
      </c>
      <c r="E89" s="5">
        <v>-441</v>
      </c>
      <c r="F89" s="6">
        <v>800</v>
      </c>
      <c r="G89" s="5">
        <v>1120</v>
      </c>
      <c r="H89" s="5">
        <v>-320</v>
      </c>
      <c r="I89" s="6">
        <v>800</v>
      </c>
      <c r="J89" s="5">
        <v>1260</v>
      </c>
      <c r="K89" s="5">
        <v>-460</v>
      </c>
      <c r="L89" s="6">
        <v>800</v>
      </c>
      <c r="M89" s="5">
        <v>1029</v>
      </c>
      <c r="N89" s="5">
        <v>-229</v>
      </c>
      <c r="O89" s="6">
        <f t="shared" si="9"/>
        <v>-1221</v>
      </c>
      <c r="P89" s="66">
        <f t="shared" si="10"/>
        <v>-0.33710657095527335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858</v>
      </c>
      <c r="B90" s="51" t="s">
        <v>17</v>
      </c>
      <c r="C90" s="6">
        <v>1000</v>
      </c>
      <c r="D90" s="5">
        <v>1124</v>
      </c>
      <c r="E90" s="5">
        <v>-124</v>
      </c>
      <c r="F90" s="6">
        <v>1000</v>
      </c>
      <c r="G90" s="5">
        <v>1120</v>
      </c>
      <c r="H90" s="5">
        <v>-120</v>
      </c>
      <c r="I90" s="6">
        <v>1000</v>
      </c>
      <c r="J90" s="5">
        <v>1120</v>
      </c>
      <c r="K90" s="5">
        <v>-120</v>
      </c>
      <c r="L90" s="6">
        <v>748</v>
      </c>
      <c r="M90" s="5">
        <v>1122</v>
      </c>
      <c r="N90" s="5">
        <v>-374</v>
      </c>
      <c r="O90" s="6">
        <f t="shared" si="9"/>
        <v>-364</v>
      </c>
      <c r="P90" s="66">
        <f t="shared" si="10"/>
        <v>-0.10817236255572066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877</v>
      </c>
      <c r="B91" s="51" t="s">
        <v>17</v>
      </c>
      <c r="C91" s="6">
        <v>0</v>
      </c>
      <c r="D91" s="5">
        <v>180</v>
      </c>
      <c r="E91" s="5">
        <v>-180</v>
      </c>
      <c r="F91" s="6">
        <v>0</v>
      </c>
      <c r="G91" s="5">
        <v>219</v>
      </c>
      <c r="H91" s="5">
        <v>-219</v>
      </c>
      <c r="I91" s="6">
        <v>0</v>
      </c>
      <c r="J91" s="5">
        <v>192</v>
      </c>
      <c r="K91" s="5">
        <v>-192</v>
      </c>
      <c r="L91" s="6">
        <v>0</v>
      </c>
      <c r="M91" s="5">
        <v>315</v>
      </c>
      <c r="N91" s="5">
        <v>-315</v>
      </c>
      <c r="O91" s="6">
        <f t="shared" si="9"/>
        <v>-591</v>
      </c>
      <c r="P91" s="66">
        <f t="shared" si="10"/>
        <v>-0.99831081081081086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886</v>
      </c>
      <c r="B92" s="51" t="s">
        <v>17</v>
      </c>
      <c r="C92" s="6">
        <v>175</v>
      </c>
      <c r="D92" s="5">
        <v>518</v>
      </c>
      <c r="E92" s="5">
        <v>-343</v>
      </c>
      <c r="F92" s="6">
        <v>300</v>
      </c>
      <c r="G92" s="5">
        <v>536</v>
      </c>
      <c r="H92" s="5">
        <v>-236</v>
      </c>
      <c r="I92" s="6">
        <v>400</v>
      </c>
      <c r="J92" s="5">
        <v>801</v>
      </c>
      <c r="K92" s="5">
        <v>-401</v>
      </c>
      <c r="L92" s="6">
        <v>175</v>
      </c>
      <c r="M92" s="5">
        <v>831</v>
      </c>
      <c r="N92" s="5">
        <v>-656</v>
      </c>
      <c r="O92" s="6">
        <f t="shared" si="9"/>
        <v>-980</v>
      </c>
      <c r="P92" s="66">
        <f t="shared" si="10"/>
        <v>-0.52801724137931039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944</v>
      </c>
      <c r="B94" s="51" t="s">
        <v>17</v>
      </c>
      <c r="C94" s="6">
        <v>2200</v>
      </c>
      <c r="D94" s="5">
        <v>2809</v>
      </c>
      <c r="E94" s="5">
        <v>-609</v>
      </c>
      <c r="F94" s="6">
        <v>2900</v>
      </c>
      <c r="G94" s="5">
        <v>2798</v>
      </c>
      <c r="H94" s="5">
        <v>102</v>
      </c>
      <c r="I94" s="6">
        <v>2900</v>
      </c>
      <c r="J94" s="5">
        <v>2689</v>
      </c>
      <c r="K94" s="5">
        <v>211</v>
      </c>
      <c r="L94" s="6">
        <v>2700</v>
      </c>
      <c r="M94" s="5">
        <v>2525</v>
      </c>
      <c r="N94" s="5">
        <v>175</v>
      </c>
      <c r="O94" s="6">
        <f t="shared" si="9"/>
        <v>-296</v>
      </c>
      <c r="P94" s="66">
        <f t="shared" si="10"/>
        <v>-3.5675545377847416E-2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949</v>
      </c>
      <c r="B95" s="51" t="s">
        <v>17</v>
      </c>
      <c r="C95" s="6">
        <v>50</v>
      </c>
      <c r="D95" s="5">
        <v>108</v>
      </c>
      <c r="E95" s="5">
        <v>-58</v>
      </c>
      <c r="F95" s="6">
        <v>100</v>
      </c>
      <c r="G95" s="5">
        <v>120</v>
      </c>
      <c r="H95" s="5">
        <v>-20</v>
      </c>
      <c r="I95" s="6">
        <v>150</v>
      </c>
      <c r="J95" s="5">
        <v>85</v>
      </c>
      <c r="K95" s="5">
        <v>65</v>
      </c>
      <c r="L95" s="6">
        <v>100</v>
      </c>
      <c r="M95" s="5">
        <v>34</v>
      </c>
      <c r="N95" s="5">
        <v>66</v>
      </c>
      <c r="O95" s="6">
        <f t="shared" si="9"/>
        <v>-13</v>
      </c>
      <c r="P95" s="66">
        <f t="shared" si="10"/>
        <v>-4.1401273885350316E-2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995</v>
      </c>
      <c r="B96" s="51" t="s">
        <v>17</v>
      </c>
      <c r="C96" s="6">
        <v>1000</v>
      </c>
      <c r="D96" s="5">
        <v>0</v>
      </c>
      <c r="E96" s="5">
        <v>1000</v>
      </c>
      <c r="F96" s="6">
        <v>1500</v>
      </c>
      <c r="G96" s="5">
        <v>0</v>
      </c>
      <c r="H96" s="5">
        <v>1500</v>
      </c>
      <c r="I96" s="6">
        <v>300</v>
      </c>
      <c r="J96" s="5">
        <v>0</v>
      </c>
      <c r="K96" s="5">
        <v>300</v>
      </c>
      <c r="L96" s="6">
        <v>0</v>
      </c>
      <c r="M96" s="5">
        <v>3</v>
      </c>
      <c r="N96" s="5">
        <v>-3</v>
      </c>
      <c r="O96" s="6">
        <f t="shared" si="9"/>
        <v>2800</v>
      </c>
      <c r="P96" s="66">
        <f t="shared" si="10"/>
        <v>2800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5">
      <c r="A97" s="26">
        <v>1011</v>
      </c>
      <c r="B97" s="51" t="s">
        <v>17</v>
      </c>
      <c r="C97" s="6">
        <v>600</v>
      </c>
      <c r="D97" s="5">
        <v>1434</v>
      </c>
      <c r="E97" s="5">
        <v>-834</v>
      </c>
      <c r="F97" s="6">
        <v>1500</v>
      </c>
      <c r="G97" s="5">
        <v>1563</v>
      </c>
      <c r="H97" s="5">
        <v>-63</v>
      </c>
      <c r="I97" s="6">
        <v>1500</v>
      </c>
      <c r="J97" s="5">
        <v>1178</v>
      </c>
      <c r="K97" s="5">
        <v>322</v>
      </c>
      <c r="L97" s="6">
        <v>800</v>
      </c>
      <c r="M97" s="5">
        <v>559</v>
      </c>
      <c r="N97" s="5">
        <v>241</v>
      </c>
      <c r="O97" s="6">
        <f t="shared" si="9"/>
        <v>-575</v>
      </c>
      <c r="P97" s="66">
        <f t="shared" si="10"/>
        <v>-0.13769157088122605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5361</v>
      </c>
      <c r="B100" s="51" t="s">
        <v>17</v>
      </c>
      <c r="C100" s="6">
        <v>9550</v>
      </c>
      <c r="D100" s="5">
        <v>6177</v>
      </c>
      <c r="E100" s="5">
        <v>3373</v>
      </c>
      <c r="F100" s="6">
        <v>9550</v>
      </c>
      <c r="G100" s="5">
        <v>6150</v>
      </c>
      <c r="H100" s="5">
        <v>3400</v>
      </c>
      <c r="I100" s="6">
        <v>9550</v>
      </c>
      <c r="J100" s="5">
        <v>6161</v>
      </c>
      <c r="K100" s="5">
        <v>3389</v>
      </c>
      <c r="L100" s="6">
        <v>6000</v>
      </c>
      <c r="M100" s="5">
        <v>6235</v>
      </c>
      <c r="N100" s="5">
        <v>-235</v>
      </c>
      <c r="O100" s="6">
        <f t="shared" si="9"/>
        <v>10162</v>
      </c>
      <c r="P100" s="66">
        <f t="shared" si="10"/>
        <v>0.54962410081670188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5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7602</v>
      </c>
      <c r="B103" s="51" t="s">
        <v>17</v>
      </c>
      <c r="C103" s="6">
        <v>47447</v>
      </c>
      <c r="D103" s="5">
        <v>38285</v>
      </c>
      <c r="E103" s="5">
        <v>9162</v>
      </c>
      <c r="F103" s="6">
        <v>44556</v>
      </c>
      <c r="G103" s="5">
        <v>45792</v>
      </c>
      <c r="H103" s="5">
        <v>-1236</v>
      </c>
      <c r="I103" s="6">
        <v>48550</v>
      </c>
      <c r="J103" s="5">
        <v>46118</v>
      </c>
      <c r="K103" s="5">
        <v>2432</v>
      </c>
      <c r="L103" s="6">
        <v>44254</v>
      </c>
      <c r="M103" s="5">
        <v>45420</v>
      </c>
      <c r="N103" s="5">
        <v>-1166</v>
      </c>
      <c r="O103" s="6">
        <f t="shared" si="9"/>
        <v>10358</v>
      </c>
      <c r="P103" s="66">
        <f t="shared" si="10"/>
        <v>7.9556975636732308E-2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7604</v>
      </c>
      <c r="B104" s="51" t="s">
        <v>17</v>
      </c>
      <c r="C104" s="6">
        <v>52131</v>
      </c>
      <c r="D104" s="5">
        <v>42778</v>
      </c>
      <c r="E104" s="5">
        <v>9353</v>
      </c>
      <c r="F104" s="6">
        <v>89021</v>
      </c>
      <c r="G104" s="5">
        <v>42212</v>
      </c>
      <c r="H104" s="5">
        <v>46809</v>
      </c>
      <c r="I104" s="6">
        <v>12873</v>
      </c>
      <c r="J104" s="5">
        <v>45823</v>
      </c>
      <c r="K104" s="5">
        <v>-32950</v>
      </c>
      <c r="L104" s="6">
        <v>27054</v>
      </c>
      <c r="M104" s="5">
        <v>51445</v>
      </c>
      <c r="N104" s="5">
        <v>-24391</v>
      </c>
      <c r="O104" s="6">
        <f t="shared" si="9"/>
        <v>23212</v>
      </c>
      <c r="P104" s="66">
        <f t="shared" si="10"/>
        <v>0.17744278135367775</v>
      </c>
      <c r="Q104" s="123"/>
      <c r="R104" s="62" t="s">
        <v>44</v>
      </c>
      <c r="S104" s="72" t="s">
        <v>15</v>
      </c>
      <c r="T104" s="8" t="str">
        <f>IF($C$4="High Inventory",IF(AND($O104&gt;=Summary!$C$149,$P104&gt;=0%),"X"," "),IF(AND($O104&lt;=-Summary!$C$149,$P104&lt;=0%),"X"," "))</f>
        <v>X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5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8217</v>
      </c>
      <c r="B106" s="51" t="s">
        <v>17</v>
      </c>
      <c r="C106" s="6">
        <v>0</v>
      </c>
      <c r="D106" s="5">
        <v>96</v>
      </c>
      <c r="E106" s="5">
        <v>-96</v>
      </c>
      <c r="F106" s="6">
        <v>0</v>
      </c>
      <c r="G106" s="5">
        <v>78</v>
      </c>
      <c r="H106" s="5">
        <v>-78</v>
      </c>
      <c r="I106" s="6">
        <v>0</v>
      </c>
      <c r="J106" s="5">
        <v>76</v>
      </c>
      <c r="K106" s="5">
        <v>-76</v>
      </c>
      <c r="L106" s="6">
        <v>0</v>
      </c>
      <c r="M106" s="5">
        <v>77</v>
      </c>
      <c r="N106" s="5">
        <v>-77</v>
      </c>
      <c r="O106" s="6">
        <f t="shared" si="9"/>
        <v>-250</v>
      </c>
      <c r="P106" s="66">
        <f t="shared" si="10"/>
        <v>-0.99601593625498008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12">K111+H111+E111</f>
        <v>0</v>
      </c>
      <c r="P111" s="66">
        <f t="shared" ref="P111:P129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4">IF(S111 = "X",L111-I111," ")</f>
        <v xml:space="preserve"> </v>
      </c>
    </row>
    <row r="112" spans="1:22" x14ac:dyDescent="0.25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5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5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5">
      <c r="A115" s="26">
        <v>13556</v>
      </c>
      <c r="B115" s="51" t="s">
        <v>17</v>
      </c>
      <c r="C115" s="6">
        <v>50</v>
      </c>
      <c r="D115" s="5">
        <v>96</v>
      </c>
      <c r="E115" s="5">
        <v>-46</v>
      </c>
      <c r="F115" s="6">
        <v>50</v>
      </c>
      <c r="G115" s="5">
        <v>98</v>
      </c>
      <c r="H115" s="5">
        <v>-48</v>
      </c>
      <c r="I115" s="6">
        <v>50</v>
      </c>
      <c r="J115" s="5">
        <v>45</v>
      </c>
      <c r="K115" s="5">
        <v>5</v>
      </c>
      <c r="L115" s="6">
        <v>50</v>
      </c>
      <c r="M115" s="5">
        <v>0</v>
      </c>
      <c r="N115" s="5">
        <v>50</v>
      </c>
      <c r="O115" s="6">
        <f t="shared" si="12"/>
        <v>-89</v>
      </c>
      <c r="P115" s="66">
        <f t="shared" si="13"/>
        <v>-0.37083333333333335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5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19</v>
      </c>
      <c r="K116" s="5">
        <v>-19</v>
      </c>
      <c r="L116" s="6">
        <v>0</v>
      </c>
      <c r="M116" s="5">
        <v>56</v>
      </c>
      <c r="N116" s="5">
        <v>-56</v>
      </c>
      <c r="O116" s="6">
        <f t="shared" si="12"/>
        <v>-19</v>
      </c>
      <c r="P116" s="66">
        <f t="shared" si="13"/>
        <v>-0.95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5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5">
      <c r="A118" s="26">
        <v>19307</v>
      </c>
      <c r="B118" s="51" t="s">
        <v>17</v>
      </c>
      <c r="C118" s="6">
        <v>100</v>
      </c>
      <c r="D118" s="5">
        <v>80</v>
      </c>
      <c r="E118" s="5">
        <v>20</v>
      </c>
      <c r="F118" s="6">
        <v>200</v>
      </c>
      <c r="G118" s="5">
        <v>81</v>
      </c>
      <c r="H118" s="5">
        <v>119</v>
      </c>
      <c r="I118" s="6">
        <v>200</v>
      </c>
      <c r="J118" s="5">
        <v>82</v>
      </c>
      <c r="K118" s="5">
        <v>118</v>
      </c>
      <c r="L118" s="6">
        <v>60</v>
      </c>
      <c r="M118" s="5">
        <v>124</v>
      </c>
      <c r="N118" s="5">
        <v>-64</v>
      </c>
      <c r="O118" s="6">
        <f t="shared" si="12"/>
        <v>257</v>
      </c>
      <c r="P118" s="66">
        <f t="shared" si="13"/>
        <v>1.0532786885245902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</row>
    <row r="119" spans="1:22" x14ac:dyDescent="0.25">
      <c r="A119" s="26">
        <v>26669</v>
      </c>
      <c r="B119" s="51" t="s">
        <v>17</v>
      </c>
      <c r="C119" s="6">
        <v>0</v>
      </c>
      <c r="D119" s="5">
        <v>20</v>
      </c>
      <c r="E119" s="5">
        <v>-20</v>
      </c>
      <c r="F119" s="6">
        <v>0</v>
      </c>
      <c r="G119" s="5">
        <v>17</v>
      </c>
      <c r="H119" s="5">
        <v>-17</v>
      </c>
      <c r="I119" s="6">
        <v>0</v>
      </c>
      <c r="J119" s="5">
        <v>26</v>
      </c>
      <c r="K119" s="5">
        <v>-26</v>
      </c>
      <c r="L119" s="6">
        <v>0</v>
      </c>
      <c r="M119" s="5">
        <v>27</v>
      </c>
      <c r="N119" s="5">
        <v>-27</v>
      </c>
      <c r="O119" s="6">
        <f t="shared" si="12"/>
        <v>-63</v>
      </c>
      <c r="P119" s="66">
        <f t="shared" si="13"/>
        <v>-0.984375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28030</v>
      </c>
      <c r="B121" s="51" t="s">
        <v>17</v>
      </c>
      <c r="C121" s="6">
        <v>0</v>
      </c>
      <c r="D121" s="5">
        <v>20</v>
      </c>
      <c r="E121" s="5">
        <v>-20</v>
      </c>
      <c r="F121" s="6">
        <v>0</v>
      </c>
      <c r="G121" s="5">
        <v>18</v>
      </c>
      <c r="H121" s="5">
        <v>-18</v>
      </c>
      <c r="I121" s="6">
        <v>0</v>
      </c>
      <c r="J121" s="5">
        <v>33</v>
      </c>
      <c r="K121" s="5">
        <v>-33</v>
      </c>
      <c r="L121" s="6">
        <v>0</v>
      </c>
      <c r="M121" s="5">
        <v>33</v>
      </c>
      <c r="N121" s="5">
        <v>-33</v>
      </c>
      <c r="O121" s="6">
        <f t="shared" si="12"/>
        <v>-71</v>
      </c>
      <c r="P121" s="66">
        <f t="shared" si="13"/>
        <v>-0.98611111111111116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30511</v>
      </c>
      <c r="B122" s="51" t="s">
        <v>17</v>
      </c>
      <c r="C122" s="6">
        <v>320</v>
      </c>
      <c r="D122" s="5">
        <v>440</v>
      </c>
      <c r="E122" s="5">
        <v>-120</v>
      </c>
      <c r="F122" s="6">
        <v>320</v>
      </c>
      <c r="G122" s="5">
        <v>173</v>
      </c>
      <c r="H122" s="5">
        <v>147</v>
      </c>
      <c r="I122" s="6">
        <v>320</v>
      </c>
      <c r="J122" s="5">
        <v>199</v>
      </c>
      <c r="K122" s="5">
        <v>121</v>
      </c>
      <c r="L122" s="6">
        <v>100</v>
      </c>
      <c r="M122" s="5">
        <v>191</v>
      </c>
      <c r="N122" s="5">
        <v>-91</v>
      </c>
      <c r="O122" s="6">
        <f t="shared" si="12"/>
        <v>148</v>
      </c>
      <c r="P122" s="66">
        <f t="shared" si="13"/>
        <v>0.18204182041820419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>X</v>
      </c>
      <c r="V122" t="str">
        <f t="shared" si="14"/>
        <v xml:space="preserve"> </v>
      </c>
    </row>
    <row r="123" spans="1:22" x14ac:dyDescent="0.25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5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5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5">
      <c r="A127" s="26">
        <v>35930</v>
      </c>
      <c r="B127" s="51" t="s">
        <v>17</v>
      </c>
      <c r="C127" s="6">
        <v>200</v>
      </c>
      <c r="D127" s="5">
        <v>248</v>
      </c>
      <c r="E127" s="5">
        <v>-48</v>
      </c>
      <c r="F127" s="6">
        <v>300</v>
      </c>
      <c r="G127" s="5">
        <v>225</v>
      </c>
      <c r="H127" s="5">
        <v>75</v>
      </c>
      <c r="I127" s="6">
        <v>400</v>
      </c>
      <c r="J127" s="5">
        <v>188</v>
      </c>
      <c r="K127" s="5">
        <v>212</v>
      </c>
      <c r="L127" s="6">
        <v>110</v>
      </c>
      <c r="M127" s="5">
        <v>135</v>
      </c>
      <c r="N127" s="5">
        <v>-25</v>
      </c>
      <c r="O127" s="6">
        <f t="shared" si="12"/>
        <v>239</v>
      </c>
      <c r="P127" s="66">
        <f t="shared" si="13"/>
        <v>0.36102719033232628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5">
      <c r="A128" s="26">
        <v>40016</v>
      </c>
      <c r="B128" s="51" t="s">
        <v>17</v>
      </c>
      <c r="C128" s="6">
        <v>150</v>
      </c>
      <c r="D128" s="5">
        <v>24</v>
      </c>
      <c r="E128" s="5">
        <v>126</v>
      </c>
      <c r="F128" s="6">
        <v>40</v>
      </c>
      <c r="G128" s="5">
        <v>5</v>
      </c>
      <c r="H128" s="5">
        <v>35</v>
      </c>
      <c r="I128" s="6">
        <v>150</v>
      </c>
      <c r="J128" s="5">
        <v>6</v>
      </c>
      <c r="K128" s="5">
        <v>144</v>
      </c>
      <c r="L128" s="6">
        <v>0</v>
      </c>
      <c r="M128" s="5">
        <v>6</v>
      </c>
      <c r="N128" s="5">
        <v>-6</v>
      </c>
      <c r="O128" s="6">
        <f t="shared" si="12"/>
        <v>305</v>
      </c>
      <c r="P128" s="66">
        <f t="shared" si="13"/>
        <v>8.4722222222222214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5">
      <c r="A129" s="26">
        <v>40018</v>
      </c>
      <c r="B129" s="51" t="s">
        <v>17</v>
      </c>
      <c r="C129" s="6">
        <v>0</v>
      </c>
      <c r="D129" s="5">
        <v>982</v>
      </c>
      <c r="E129" s="5">
        <v>-982</v>
      </c>
      <c r="F129" s="6">
        <v>0</v>
      </c>
      <c r="G129" s="5">
        <v>980</v>
      </c>
      <c r="H129" s="5">
        <v>-980</v>
      </c>
      <c r="I129" s="6">
        <v>0</v>
      </c>
      <c r="J129" s="5">
        <v>0</v>
      </c>
      <c r="K129" s="5">
        <v>0</v>
      </c>
      <c r="L129" s="6">
        <v>0</v>
      </c>
      <c r="M129" s="5">
        <v>1023</v>
      </c>
      <c r="N129" s="5">
        <v>-1023</v>
      </c>
      <c r="O129" s="6">
        <f t="shared" si="12"/>
        <v>-1962</v>
      </c>
      <c r="P129" s="66">
        <f t="shared" si="13"/>
        <v>-0.99949057564951604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5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5">
      <c r="A131" s="2" t="s">
        <v>18</v>
      </c>
      <c r="B131" s="2"/>
      <c r="C131" s="3"/>
      <c r="D131" s="3"/>
      <c r="E131" s="3">
        <f>SUM(E10:E130)</f>
        <v>66647</v>
      </c>
      <c r="F131" s="3"/>
      <c r="G131" s="3"/>
      <c r="H131" s="3">
        <f>SUM(H10:H130)</f>
        <v>183567</v>
      </c>
      <c r="I131" s="3"/>
      <c r="J131" s="3"/>
      <c r="K131" s="3">
        <f>SUM(K10:K130)</f>
        <v>80081</v>
      </c>
      <c r="L131" s="3"/>
      <c r="M131" s="3">
        <f>SUM(M10:M130)</f>
        <v>1919768</v>
      </c>
      <c r="N131" s="3">
        <f>SUM(N10:N130)</f>
        <v>-139666</v>
      </c>
      <c r="O131" s="3"/>
      <c r="P131" s="12"/>
      <c r="Q131" s="2">
        <f>COUNTIF(Q10:Q130,"X")</f>
        <v>0</v>
      </c>
      <c r="R131" s="2">
        <f>COUNTIF(R10:R130,"X")</f>
        <v>7</v>
      </c>
      <c r="S131" s="2">
        <f>COUNTIF(S10:S130,"X")</f>
        <v>0</v>
      </c>
    </row>
    <row r="132" spans="1:22" x14ac:dyDescent="0.25">
      <c r="N132" s="76">
        <f>N131/M131</f>
        <v>-7.2751499139479356E-2</v>
      </c>
    </row>
  </sheetData>
  <pageMargins left="0.25" right="0.25" top="0.62" bottom="0.89" header="0.46" footer="0.3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31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6" sqref="B6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40" width="7.88671875" style="13"/>
    <col min="41" max="250" width="8.88671875" customWidth="1"/>
  </cols>
  <sheetData>
    <row r="1" spans="1:40" ht="17.399999999999999" x14ac:dyDescent="0.3">
      <c r="A1" s="52" t="s">
        <v>0</v>
      </c>
    </row>
    <row r="2" spans="1:40" ht="20.25" customHeight="1" x14ac:dyDescent="0.25">
      <c r="A2" s="73" t="s">
        <v>26</v>
      </c>
    </row>
    <row r="3" spans="1:40" ht="15.6" x14ac:dyDescent="0.3">
      <c r="A3" s="53" t="s">
        <v>27</v>
      </c>
      <c r="C3" s="10">
        <f>L8</f>
        <v>37030</v>
      </c>
      <c r="D3" s="9"/>
    </row>
    <row r="4" spans="1:40" ht="15.6" x14ac:dyDescent="0.3">
      <c r="A4" s="53" t="s">
        <v>28</v>
      </c>
      <c r="C4" s="4" t="s">
        <v>29</v>
      </c>
      <c r="E4" s="78" t="s">
        <v>50</v>
      </c>
      <c r="G4" s="4" t="s">
        <v>31</v>
      </c>
    </row>
    <row r="5" spans="1:40" ht="16.2" thickBot="1" x14ac:dyDescent="0.35">
      <c r="A5" s="53" t="s">
        <v>32</v>
      </c>
      <c r="C5" s="4" t="s">
        <v>49</v>
      </c>
      <c r="E5" s="53"/>
    </row>
    <row r="6" spans="1:40" ht="21.75" customHeight="1" thickBot="1" x14ac:dyDescent="0.3">
      <c r="R6" s="91" t="s">
        <v>34</v>
      </c>
      <c r="S6" s="92"/>
    </row>
    <row r="7" spans="1:40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" customHeight="1" thickBot="1" x14ac:dyDescent="0.3">
      <c r="A8" s="110"/>
      <c r="B8" s="111"/>
      <c r="C8" s="114">
        <f>C9</f>
        <v>37027</v>
      </c>
      <c r="D8" s="112"/>
      <c r="E8" s="113" t="str">
        <f>TEXT(WEEKDAY(C8),"dddd")</f>
        <v>Wednesday</v>
      </c>
      <c r="F8" s="114">
        <f>F9</f>
        <v>37028</v>
      </c>
      <c r="G8" s="112"/>
      <c r="H8" s="113" t="str">
        <f>TEXT(WEEKDAY(F8),"dddd")</f>
        <v>Thursday</v>
      </c>
      <c r="I8" s="114">
        <f>I9</f>
        <v>37029</v>
      </c>
      <c r="J8" s="112"/>
      <c r="K8" s="113" t="str">
        <f>TEXT(WEEKDAY(I8),"dddd")</f>
        <v>Friday</v>
      </c>
      <c r="L8" s="114">
        <f>L9</f>
        <v>37030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.6" hidden="1" x14ac:dyDescent="0.25">
      <c r="A9" s="26"/>
      <c r="B9" s="51"/>
      <c r="C9" s="94">
        <v>37027</v>
      </c>
      <c r="D9" s="96">
        <v>37027</v>
      </c>
      <c r="E9" s="96">
        <v>37027</v>
      </c>
      <c r="F9" s="97">
        <v>37028</v>
      </c>
      <c r="G9" s="96">
        <v>37028</v>
      </c>
      <c r="H9" s="96">
        <v>37028</v>
      </c>
      <c r="I9" s="97">
        <v>37029</v>
      </c>
      <c r="J9" s="96">
        <v>37029</v>
      </c>
      <c r="K9" s="96">
        <v>37029</v>
      </c>
      <c r="L9" s="97">
        <v>37030</v>
      </c>
      <c r="M9" s="96">
        <v>37030</v>
      </c>
      <c r="N9" s="96">
        <v>37030</v>
      </c>
      <c r="O9" s="6">
        <f t="shared" ref="O9:O35" si="0">K9+H9+E9</f>
        <v>111084</v>
      </c>
      <c r="P9" s="64"/>
      <c r="Q9" s="61"/>
      <c r="R9" s="59"/>
      <c r="S9" s="65"/>
      <c r="T9" s="61"/>
      <c r="U9" s="60"/>
    </row>
    <row r="10" spans="1:40" x14ac:dyDescent="0.25">
      <c r="A10" s="26">
        <v>1117</v>
      </c>
      <c r="B10" s="51" t="s">
        <v>14</v>
      </c>
      <c r="C10" s="6">
        <v>275</v>
      </c>
      <c r="D10" s="5">
        <v>311</v>
      </c>
      <c r="E10" s="5">
        <v>-36</v>
      </c>
      <c r="F10" s="6">
        <v>275</v>
      </c>
      <c r="G10" s="5">
        <v>306</v>
      </c>
      <c r="H10" s="5">
        <v>-31</v>
      </c>
      <c r="I10" s="6">
        <v>0</v>
      </c>
      <c r="J10" s="5">
        <v>295</v>
      </c>
      <c r="K10" s="5">
        <v>-295</v>
      </c>
      <c r="L10" s="6">
        <v>200</v>
      </c>
      <c r="M10" s="5">
        <v>283</v>
      </c>
      <c r="N10" s="5">
        <v>-83</v>
      </c>
      <c r="O10" s="6">
        <f t="shared" si="0"/>
        <v>-362</v>
      </c>
      <c r="P10" s="66">
        <f t="shared" ref="P10:P36" si="1">O10/(J10+G10+D10+1)</f>
        <v>-0.3964950711938664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5">
      <c r="A11" s="26">
        <v>1126</v>
      </c>
      <c r="B11" s="51" t="s">
        <v>14</v>
      </c>
      <c r="C11" s="6">
        <v>700</v>
      </c>
      <c r="D11" s="5">
        <v>769</v>
      </c>
      <c r="E11" s="5">
        <v>-69</v>
      </c>
      <c r="F11" s="6">
        <v>147</v>
      </c>
      <c r="G11" s="5">
        <v>768</v>
      </c>
      <c r="H11" s="5">
        <v>-621</v>
      </c>
      <c r="I11" s="6">
        <v>600</v>
      </c>
      <c r="J11" s="5">
        <v>718</v>
      </c>
      <c r="K11" s="5">
        <v>-118</v>
      </c>
      <c r="L11" s="6">
        <v>600</v>
      </c>
      <c r="M11" s="5">
        <v>679</v>
      </c>
      <c r="N11" s="5">
        <v>-79</v>
      </c>
      <c r="O11" s="6">
        <f t="shared" si="0"/>
        <v>-808</v>
      </c>
      <c r="P11" s="66">
        <f t="shared" si="1"/>
        <v>-0.35815602836879434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5">
      <c r="A12" s="26">
        <v>1157</v>
      </c>
      <c r="B12" s="51" t="s">
        <v>14</v>
      </c>
      <c r="C12" s="6">
        <v>100</v>
      </c>
      <c r="D12" s="5">
        <v>118</v>
      </c>
      <c r="E12" s="5">
        <v>-18</v>
      </c>
      <c r="F12" s="6">
        <v>100</v>
      </c>
      <c r="G12" s="5">
        <v>116</v>
      </c>
      <c r="H12" s="5">
        <v>-16</v>
      </c>
      <c r="I12" s="6">
        <v>100</v>
      </c>
      <c r="J12" s="5">
        <v>109</v>
      </c>
      <c r="K12" s="5">
        <v>-9</v>
      </c>
      <c r="L12" s="6">
        <v>100</v>
      </c>
      <c r="M12" s="5">
        <v>104</v>
      </c>
      <c r="N12" s="5">
        <v>-4</v>
      </c>
      <c r="O12" s="6">
        <f t="shared" si="0"/>
        <v>-43</v>
      </c>
      <c r="P12" s="66">
        <f t="shared" si="1"/>
        <v>-0.125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5">
      <c r="A13" s="26">
        <v>1780</v>
      </c>
      <c r="B13" s="51" t="s">
        <v>14</v>
      </c>
      <c r="C13" s="6">
        <v>1150</v>
      </c>
      <c r="D13" s="5">
        <v>1262</v>
      </c>
      <c r="E13" s="5">
        <v>-112</v>
      </c>
      <c r="F13" s="6">
        <v>1286</v>
      </c>
      <c r="G13" s="5">
        <v>1234</v>
      </c>
      <c r="H13" s="5">
        <v>52</v>
      </c>
      <c r="I13" s="6">
        <v>1162</v>
      </c>
      <c r="J13" s="5">
        <v>1161</v>
      </c>
      <c r="K13" s="5">
        <v>1</v>
      </c>
      <c r="L13" s="6">
        <v>1094</v>
      </c>
      <c r="M13" s="5">
        <v>1095</v>
      </c>
      <c r="N13" s="5">
        <v>-1</v>
      </c>
      <c r="O13" s="6">
        <f t="shared" si="0"/>
        <v>-59</v>
      </c>
      <c r="P13" s="66">
        <f t="shared" si="1"/>
        <v>-1.6129032258064516E-2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5">
      <c r="A14" s="26">
        <v>2280</v>
      </c>
      <c r="B14" s="51" t="s">
        <v>14</v>
      </c>
      <c r="C14" s="6">
        <v>494</v>
      </c>
      <c r="D14" s="5">
        <v>505</v>
      </c>
      <c r="E14" s="5">
        <v>-11</v>
      </c>
      <c r="F14" s="6">
        <v>463</v>
      </c>
      <c r="G14" s="5">
        <v>499</v>
      </c>
      <c r="H14" s="5">
        <v>-36</v>
      </c>
      <c r="I14" s="6">
        <v>494</v>
      </c>
      <c r="J14" s="5">
        <v>485</v>
      </c>
      <c r="K14" s="5">
        <v>9</v>
      </c>
      <c r="L14" s="6">
        <v>420</v>
      </c>
      <c r="M14" s="5">
        <v>472</v>
      </c>
      <c r="N14" s="5">
        <v>-52</v>
      </c>
      <c r="O14" s="6">
        <f t="shared" si="0"/>
        <v>-38</v>
      </c>
      <c r="P14" s="66">
        <f t="shared" si="1"/>
        <v>-2.5503355704697986E-2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5">
      <c r="A15" s="26">
        <v>2584</v>
      </c>
      <c r="B15" s="51" t="s">
        <v>14</v>
      </c>
      <c r="C15" s="6">
        <v>3000</v>
      </c>
      <c r="D15" s="5">
        <v>3191</v>
      </c>
      <c r="E15" s="5">
        <v>-191</v>
      </c>
      <c r="F15" s="6">
        <v>6662</v>
      </c>
      <c r="G15" s="5">
        <v>3152</v>
      </c>
      <c r="H15" s="5">
        <v>3510</v>
      </c>
      <c r="I15" s="6">
        <v>3040</v>
      </c>
      <c r="J15" s="5">
        <v>3044</v>
      </c>
      <c r="K15" s="5">
        <v>-4</v>
      </c>
      <c r="L15" s="6">
        <v>2945</v>
      </c>
      <c r="M15" s="5">
        <v>2944</v>
      </c>
      <c r="N15" s="5">
        <v>1</v>
      </c>
      <c r="O15" s="6">
        <f t="shared" si="0"/>
        <v>3315</v>
      </c>
      <c r="P15" s="66">
        <f t="shared" si="1"/>
        <v>0.35311035364294846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5">
      <c r="A16" s="26">
        <v>2771</v>
      </c>
      <c r="B16" s="51" t="s">
        <v>14</v>
      </c>
      <c r="C16" s="6">
        <v>6000</v>
      </c>
      <c r="D16" s="5">
        <v>6189</v>
      </c>
      <c r="E16" s="5">
        <v>-189</v>
      </c>
      <c r="F16" s="6">
        <v>6000</v>
      </c>
      <c r="G16" s="5">
        <v>6132</v>
      </c>
      <c r="H16" s="5">
        <v>-132</v>
      </c>
      <c r="I16" s="6">
        <v>3000</v>
      </c>
      <c r="J16" s="5">
        <v>5933</v>
      </c>
      <c r="K16" s="5">
        <v>-2933</v>
      </c>
      <c r="L16" s="6">
        <v>5000</v>
      </c>
      <c r="M16" s="5">
        <v>5755</v>
      </c>
      <c r="N16" s="5">
        <v>-755</v>
      </c>
      <c r="O16" s="6">
        <f t="shared" si="0"/>
        <v>-3254</v>
      </c>
      <c r="P16" s="66">
        <f t="shared" si="1"/>
        <v>-0.17825253355245138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260</v>
      </c>
      <c r="D17" s="5">
        <v>337</v>
      </c>
      <c r="E17" s="5">
        <v>-77</v>
      </c>
      <c r="F17" s="6">
        <v>0</v>
      </c>
      <c r="G17" s="5">
        <v>334</v>
      </c>
      <c r="H17" s="5">
        <v>-334</v>
      </c>
      <c r="I17" s="6">
        <v>0</v>
      </c>
      <c r="J17" s="5">
        <v>323</v>
      </c>
      <c r="K17" s="5">
        <v>-323</v>
      </c>
      <c r="L17" s="6">
        <v>0</v>
      </c>
      <c r="M17" s="5">
        <v>313</v>
      </c>
      <c r="N17" s="5">
        <v>-313</v>
      </c>
      <c r="O17" s="6">
        <f t="shared" si="0"/>
        <v>-734</v>
      </c>
      <c r="P17" s="66">
        <f t="shared" si="1"/>
        <v>-0.73768844221105523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3220</v>
      </c>
      <c r="D18" s="5">
        <v>4109</v>
      </c>
      <c r="E18" s="5">
        <v>-889</v>
      </c>
      <c r="F18" s="6">
        <v>3029</v>
      </c>
      <c r="G18" s="5">
        <v>4069</v>
      </c>
      <c r="H18" s="5">
        <v>-1040</v>
      </c>
      <c r="I18" s="6">
        <v>2588</v>
      </c>
      <c r="J18" s="5">
        <v>3960</v>
      </c>
      <c r="K18" s="5">
        <v>-1372</v>
      </c>
      <c r="L18" s="6">
        <v>3702</v>
      </c>
      <c r="M18" s="5">
        <v>3860</v>
      </c>
      <c r="N18" s="5">
        <v>-158</v>
      </c>
      <c r="O18" s="6">
        <f t="shared" si="0"/>
        <v>-3301</v>
      </c>
      <c r="P18" s="66">
        <f t="shared" si="1"/>
        <v>-0.27193343768020428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4300</v>
      </c>
      <c r="D19" s="5">
        <v>4712</v>
      </c>
      <c r="E19" s="5">
        <v>-412</v>
      </c>
      <c r="F19" s="6">
        <v>5163</v>
      </c>
      <c r="G19" s="5">
        <v>4596</v>
      </c>
      <c r="H19" s="5">
        <v>567</v>
      </c>
      <c r="I19" s="6">
        <v>4245</v>
      </c>
      <c r="J19" s="5">
        <v>4246</v>
      </c>
      <c r="K19" s="5">
        <v>-1</v>
      </c>
      <c r="L19" s="6">
        <v>3927</v>
      </c>
      <c r="M19" s="5">
        <v>3928</v>
      </c>
      <c r="N19" s="5">
        <v>-1</v>
      </c>
      <c r="O19" s="6">
        <f t="shared" si="0"/>
        <v>154</v>
      </c>
      <c r="P19" s="66">
        <f t="shared" si="1"/>
        <v>1.1361121357432682E-2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496479</v>
      </c>
      <c r="D20" s="5">
        <v>476829</v>
      </c>
      <c r="E20" s="5">
        <v>19650</v>
      </c>
      <c r="F20" s="6">
        <v>465475</v>
      </c>
      <c r="G20" s="5">
        <v>461601</v>
      </c>
      <c r="H20" s="5">
        <v>3874</v>
      </c>
      <c r="I20" s="6">
        <v>416663</v>
      </c>
      <c r="J20" s="5">
        <v>419065</v>
      </c>
      <c r="K20" s="5">
        <v>-2402</v>
      </c>
      <c r="L20" s="6">
        <v>371506</v>
      </c>
      <c r="M20" s="5">
        <v>379938</v>
      </c>
      <c r="N20" s="5">
        <v>-8432</v>
      </c>
      <c r="O20" s="6">
        <f t="shared" si="0"/>
        <v>21122</v>
      </c>
      <c r="P20" s="66">
        <f t="shared" si="1"/>
        <v>1.555953019382746E-2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1686</v>
      </c>
      <c r="D21" s="5">
        <v>1455</v>
      </c>
      <c r="E21" s="5">
        <v>231</v>
      </c>
      <c r="F21" s="6">
        <v>1686</v>
      </c>
      <c r="G21" s="5">
        <v>1425</v>
      </c>
      <c r="H21" s="5">
        <v>261</v>
      </c>
      <c r="I21" s="6">
        <v>1346</v>
      </c>
      <c r="J21" s="5">
        <v>1345</v>
      </c>
      <c r="K21" s="5">
        <v>1</v>
      </c>
      <c r="L21" s="6">
        <v>1272</v>
      </c>
      <c r="M21" s="5">
        <v>1273</v>
      </c>
      <c r="N21" s="5">
        <v>-1</v>
      </c>
      <c r="O21" s="6">
        <f t="shared" si="0"/>
        <v>493</v>
      </c>
      <c r="P21" s="66">
        <f t="shared" si="1"/>
        <v>0.11665877898722196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1157</v>
      </c>
      <c r="D22" s="5">
        <v>677</v>
      </c>
      <c r="E22" s="5">
        <v>480</v>
      </c>
      <c r="F22" s="6">
        <v>1138</v>
      </c>
      <c r="G22" s="5">
        <v>649</v>
      </c>
      <c r="H22" s="5">
        <v>489</v>
      </c>
      <c r="I22" s="6">
        <v>557</v>
      </c>
      <c r="J22" s="5">
        <v>570</v>
      </c>
      <c r="K22" s="5">
        <v>-13</v>
      </c>
      <c r="L22" s="6">
        <v>457</v>
      </c>
      <c r="M22" s="5">
        <v>498</v>
      </c>
      <c r="N22" s="5">
        <v>-41</v>
      </c>
      <c r="O22" s="6">
        <f t="shared" si="0"/>
        <v>956</v>
      </c>
      <c r="P22" s="66">
        <f t="shared" si="1"/>
        <v>0.50395361096468105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300</v>
      </c>
      <c r="D23" s="5">
        <v>366</v>
      </c>
      <c r="E23" s="5">
        <v>-66</v>
      </c>
      <c r="F23" s="6">
        <v>400</v>
      </c>
      <c r="G23" s="5">
        <v>355</v>
      </c>
      <c r="H23" s="5">
        <v>45</v>
      </c>
      <c r="I23" s="6">
        <v>328</v>
      </c>
      <c r="J23" s="5">
        <v>328</v>
      </c>
      <c r="K23" s="5">
        <v>0</v>
      </c>
      <c r="L23" s="6">
        <v>303</v>
      </c>
      <c r="M23" s="5">
        <v>303</v>
      </c>
      <c r="N23" s="5">
        <v>0</v>
      </c>
      <c r="O23" s="6">
        <f t="shared" si="0"/>
        <v>-21</v>
      </c>
      <c r="P23" s="66">
        <f t="shared" si="1"/>
        <v>-0.02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42410</v>
      </c>
      <c r="D24" s="5">
        <v>46119</v>
      </c>
      <c r="E24" s="5">
        <v>-3709</v>
      </c>
      <c r="F24" s="6">
        <v>11874</v>
      </c>
      <c r="G24" s="5">
        <v>45787</v>
      </c>
      <c r="H24" s="5">
        <v>-33913</v>
      </c>
      <c r="I24" s="6">
        <v>40937</v>
      </c>
      <c r="J24" s="5">
        <v>46928</v>
      </c>
      <c r="K24" s="5">
        <v>-5991</v>
      </c>
      <c r="L24" s="6">
        <v>37187</v>
      </c>
      <c r="M24" s="5">
        <v>39280</v>
      </c>
      <c r="N24" s="5">
        <v>-2093</v>
      </c>
      <c r="O24" s="6">
        <f t="shared" si="0"/>
        <v>-43613</v>
      </c>
      <c r="P24" s="66">
        <f t="shared" si="1"/>
        <v>-0.31413548456801238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30000</v>
      </c>
      <c r="D25" s="5">
        <v>24547</v>
      </c>
      <c r="E25" s="5">
        <v>5453</v>
      </c>
      <c r="F25" s="6">
        <v>20918</v>
      </c>
      <c r="G25" s="5">
        <v>28441</v>
      </c>
      <c r="H25" s="5">
        <v>-7523</v>
      </c>
      <c r="I25" s="6">
        <v>24918</v>
      </c>
      <c r="J25" s="5">
        <v>27650</v>
      </c>
      <c r="K25" s="5">
        <v>-2732</v>
      </c>
      <c r="L25" s="6">
        <v>23918</v>
      </c>
      <c r="M25" s="5">
        <v>24816</v>
      </c>
      <c r="N25" s="5">
        <v>-898</v>
      </c>
      <c r="O25" s="6">
        <f t="shared" si="0"/>
        <v>-4802</v>
      </c>
      <c r="P25" s="66">
        <f t="shared" si="1"/>
        <v>-5.9549349570307171E-2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161997</v>
      </c>
      <c r="D26" s="5">
        <v>142275</v>
      </c>
      <c r="E26" s="5">
        <v>19722</v>
      </c>
      <c r="F26" s="6">
        <v>137668</v>
      </c>
      <c r="G26" s="5">
        <v>144644</v>
      </c>
      <c r="H26" s="5">
        <v>-6976</v>
      </c>
      <c r="I26" s="6">
        <v>136138</v>
      </c>
      <c r="J26" s="5">
        <v>139618</v>
      </c>
      <c r="K26" s="5">
        <v>-3480</v>
      </c>
      <c r="L26" s="6">
        <v>116689</v>
      </c>
      <c r="M26" s="5">
        <v>115684</v>
      </c>
      <c r="N26" s="5">
        <v>1005</v>
      </c>
      <c r="O26" s="6">
        <f t="shared" si="0"/>
        <v>9266</v>
      </c>
      <c r="P26" s="66">
        <f t="shared" si="1"/>
        <v>2.1723738564910982E-2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7500</v>
      </c>
      <c r="D27" s="5">
        <v>11245</v>
      </c>
      <c r="E27" s="5">
        <v>-3745</v>
      </c>
      <c r="F27" s="6">
        <v>2848</v>
      </c>
      <c r="G27" s="5">
        <v>12714</v>
      </c>
      <c r="H27" s="5">
        <v>-9866</v>
      </c>
      <c r="I27" s="6">
        <v>11778</v>
      </c>
      <c r="J27" s="5">
        <v>12659</v>
      </c>
      <c r="K27" s="5">
        <v>-881</v>
      </c>
      <c r="L27" s="6">
        <v>6778</v>
      </c>
      <c r="M27" s="5">
        <v>9686</v>
      </c>
      <c r="N27" s="5">
        <v>-2908</v>
      </c>
      <c r="O27" s="6">
        <f t="shared" si="0"/>
        <v>-14492</v>
      </c>
      <c r="P27" s="66">
        <f t="shared" si="1"/>
        <v>-0.39575083972801006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105893</v>
      </c>
      <c r="D28" s="5">
        <v>94023</v>
      </c>
      <c r="E28" s="5">
        <v>11870</v>
      </c>
      <c r="F28" s="6">
        <v>86618</v>
      </c>
      <c r="G28" s="5">
        <v>100687</v>
      </c>
      <c r="H28" s="5">
        <v>-14069</v>
      </c>
      <c r="I28" s="6">
        <v>87083</v>
      </c>
      <c r="J28" s="5">
        <v>99755</v>
      </c>
      <c r="K28" s="5">
        <v>-12672</v>
      </c>
      <c r="L28" s="6">
        <v>77931</v>
      </c>
      <c r="M28" s="5">
        <v>97609</v>
      </c>
      <c r="N28" s="5">
        <v>-19678</v>
      </c>
      <c r="O28" s="6">
        <f t="shared" si="0"/>
        <v>-14871</v>
      </c>
      <c r="P28" s="66">
        <f t="shared" si="1"/>
        <v>-5.0501585921634416E-2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10000</v>
      </c>
      <c r="D29" s="5">
        <v>14049</v>
      </c>
      <c r="E29" s="5">
        <v>-4049</v>
      </c>
      <c r="F29" s="6">
        <v>30670</v>
      </c>
      <c r="G29" s="5">
        <v>19899</v>
      </c>
      <c r="H29" s="5">
        <v>10771</v>
      </c>
      <c r="I29" s="6">
        <v>24000</v>
      </c>
      <c r="J29" s="5">
        <v>15961</v>
      </c>
      <c r="K29" s="5">
        <v>8039</v>
      </c>
      <c r="L29" s="6">
        <v>15000</v>
      </c>
      <c r="M29" s="5">
        <v>14049</v>
      </c>
      <c r="N29" s="5">
        <v>951</v>
      </c>
      <c r="O29" s="6">
        <f t="shared" si="0"/>
        <v>14761</v>
      </c>
      <c r="P29" s="66">
        <f t="shared" si="1"/>
        <v>0.29575235423762775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261167</v>
      </c>
      <c r="D30" s="5">
        <v>323038</v>
      </c>
      <c r="E30" s="5">
        <v>-61871</v>
      </c>
      <c r="F30" s="6">
        <v>527064</v>
      </c>
      <c r="G30" s="5">
        <v>327113</v>
      </c>
      <c r="H30" s="5">
        <v>199951</v>
      </c>
      <c r="I30" s="6">
        <v>305333</v>
      </c>
      <c r="J30" s="5">
        <v>309377</v>
      </c>
      <c r="K30" s="5">
        <v>-4044</v>
      </c>
      <c r="L30" s="6">
        <v>287265</v>
      </c>
      <c r="M30" s="5">
        <v>325686</v>
      </c>
      <c r="N30" s="5">
        <v>-38421</v>
      </c>
      <c r="O30" s="6">
        <f t="shared" si="0"/>
        <v>134036</v>
      </c>
      <c r="P30" s="66">
        <f t="shared" si="1"/>
        <v>0.13968936842971916</v>
      </c>
      <c r="Q30" s="123"/>
      <c r="R30" s="62" t="s">
        <v>44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>X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25520</v>
      </c>
      <c r="D31" s="5">
        <v>30710</v>
      </c>
      <c r="E31" s="5">
        <v>-5190</v>
      </c>
      <c r="F31" s="6">
        <v>13836</v>
      </c>
      <c r="G31" s="5">
        <v>31029</v>
      </c>
      <c r="H31" s="5">
        <v>-17193</v>
      </c>
      <c r="I31" s="6">
        <v>14270</v>
      </c>
      <c r="J31" s="5">
        <v>29731</v>
      </c>
      <c r="K31" s="5">
        <v>-15461</v>
      </c>
      <c r="L31" s="6">
        <v>14270</v>
      </c>
      <c r="M31" s="5">
        <v>26052</v>
      </c>
      <c r="N31" s="5">
        <v>-11782</v>
      </c>
      <c r="O31" s="6">
        <f t="shared" si="0"/>
        <v>-37844</v>
      </c>
      <c r="P31" s="66">
        <f t="shared" si="1"/>
        <v>-0.41372675492779132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18492</v>
      </c>
      <c r="D32" s="5">
        <v>13914</v>
      </c>
      <c r="E32" s="5">
        <v>4578</v>
      </c>
      <c r="F32" s="6">
        <v>16000</v>
      </c>
      <c r="G32" s="5">
        <v>13954</v>
      </c>
      <c r="H32" s="5">
        <v>2046</v>
      </c>
      <c r="I32" s="6">
        <v>15000</v>
      </c>
      <c r="J32" s="5">
        <v>16077</v>
      </c>
      <c r="K32" s="5">
        <v>-1077</v>
      </c>
      <c r="L32" s="6">
        <v>15000</v>
      </c>
      <c r="M32" s="5">
        <v>17457</v>
      </c>
      <c r="N32" s="5">
        <v>-2457</v>
      </c>
      <c r="O32" s="6">
        <f t="shared" si="0"/>
        <v>5547</v>
      </c>
      <c r="P32" s="66">
        <f t="shared" si="1"/>
        <v>0.12622309197651663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11728</v>
      </c>
      <c r="D33" s="104">
        <v>11320</v>
      </c>
      <c r="E33" s="104">
        <v>408</v>
      </c>
      <c r="F33" s="103">
        <v>11728</v>
      </c>
      <c r="G33" s="104">
        <v>11322</v>
      </c>
      <c r="H33" s="104">
        <v>406</v>
      </c>
      <c r="I33" s="103">
        <v>11728</v>
      </c>
      <c r="J33" s="104">
        <v>10560</v>
      </c>
      <c r="K33" s="104">
        <v>1168</v>
      </c>
      <c r="L33" s="103">
        <v>11728</v>
      </c>
      <c r="M33" s="104">
        <v>7371</v>
      </c>
      <c r="N33" s="104">
        <v>4357</v>
      </c>
      <c r="O33" s="6">
        <f t="shared" si="0"/>
        <v>1982</v>
      </c>
      <c r="P33" s="66">
        <f t="shared" si="1"/>
        <v>5.9693401198686866E-2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81718</v>
      </c>
      <c r="D34" s="5">
        <v>56769</v>
      </c>
      <c r="E34" s="5">
        <v>24949</v>
      </c>
      <c r="F34" s="6">
        <v>52137</v>
      </c>
      <c r="G34" s="5">
        <v>56317</v>
      </c>
      <c r="H34" s="5">
        <v>-4180</v>
      </c>
      <c r="I34" s="6">
        <v>52099</v>
      </c>
      <c r="J34" s="5">
        <v>56240</v>
      </c>
      <c r="K34" s="5">
        <v>-4141</v>
      </c>
      <c r="L34" s="6">
        <v>44599</v>
      </c>
      <c r="M34" s="5">
        <v>49478</v>
      </c>
      <c r="N34" s="5">
        <v>-4879</v>
      </c>
      <c r="O34" s="6">
        <f t="shared" si="0"/>
        <v>16628</v>
      </c>
      <c r="P34" s="66">
        <f t="shared" si="1"/>
        <v>9.8200523247916754E-2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40966</v>
      </c>
      <c r="D35" s="5">
        <v>33007</v>
      </c>
      <c r="E35" s="5">
        <v>7959</v>
      </c>
      <c r="F35" s="6">
        <v>41215</v>
      </c>
      <c r="G35" s="5">
        <v>32733</v>
      </c>
      <c r="H35" s="5">
        <v>8482</v>
      </c>
      <c r="I35" s="6">
        <v>34498</v>
      </c>
      <c r="J35" s="5">
        <v>30524</v>
      </c>
      <c r="K35" s="5">
        <v>3974</v>
      </c>
      <c r="L35" s="6">
        <v>32557</v>
      </c>
      <c r="M35" s="5">
        <v>21531</v>
      </c>
      <c r="N35" s="5">
        <v>11026</v>
      </c>
      <c r="O35" s="6">
        <f t="shared" si="0"/>
        <v>20415</v>
      </c>
      <c r="P35" s="66">
        <f t="shared" si="1"/>
        <v>0.21207084610190619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1571</v>
      </c>
      <c r="E36" s="5">
        <v>-1571</v>
      </c>
      <c r="F36" s="6">
        <v>0</v>
      </c>
      <c r="G36" s="5">
        <v>4509</v>
      </c>
      <c r="H36" s="5">
        <v>-4509</v>
      </c>
      <c r="I36" s="6">
        <v>0</v>
      </c>
      <c r="J36" s="5">
        <v>1195</v>
      </c>
      <c r="K36" s="5">
        <v>-1195</v>
      </c>
      <c r="L36" s="6">
        <v>0</v>
      </c>
      <c r="M36" s="5">
        <v>627</v>
      </c>
      <c r="N36" s="5">
        <v>-627</v>
      </c>
      <c r="O36" s="6">
        <f t="shared" ref="O36:O46" si="3">K36+H36+E36</f>
        <v>-7275</v>
      </c>
      <c r="P36" s="66">
        <f t="shared" si="1"/>
        <v>-0.99986256184716882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254</v>
      </c>
      <c r="D37" s="5">
        <v>376</v>
      </c>
      <c r="E37" s="5">
        <v>-122</v>
      </c>
      <c r="F37" s="6">
        <v>239</v>
      </c>
      <c r="G37" s="5">
        <v>387</v>
      </c>
      <c r="H37" s="5">
        <v>-148</v>
      </c>
      <c r="I37" s="6">
        <v>241</v>
      </c>
      <c r="J37" s="5">
        <v>381</v>
      </c>
      <c r="K37" s="5">
        <v>-140</v>
      </c>
      <c r="L37" s="6">
        <v>361</v>
      </c>
      <c r="M37" s="5">
        <v>374</v>
      </c>
      <c r="N37" s="5">
        <v>-13</v>
      </c>
      <c r="O37" s="6">
        <f t="shared" si="3"/>
        <v>-410</v>
      </c>
      <c r="P37" s="66">
        <f t="shared" ref="P37:P46" si="4">O37/(J37+G37+D37+1)</f>
        <v>-0.35807860262008734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21877</v>
      </c>
      <c r="D38" s="5">
        <v>16796</v>
      </c>
      <c r="E38" s="5">
        <v>5081</v>
      </c>
      <c r="F38" s="6">
        <v>31749</v>
      </c>
      <c r="G38" s="5">
        <v>18366</v>
      </c>
      <c r="H38" s="5">
        <v>13383</v>
      </c>
      <c r="I38" s="6">
        <v>19682</v>
      </c>
      <c r="J38" s="5">
        <v>18070</v>
      </c>
      <c r="K38" s="5">
        <v>1612</v>
      </c>
      <c r="L38" s="6">
        <v>21988</v>
      </c>
      <c r="M38" s="5">
        <v>15091</v>
      </c>
      <c r="N38" s="5">
        <v>6897</v>
      </c>
      <c r="O38" s="6">
        <f t="shared" si="3"/>
        <v>20076</v>
      </c>
      <c r="P38" s="66">
        <f t="shared" si="4"/>
        <v>0.3771344842484925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39842</v>
      </c>
      <c r="D39" s="5">
        <v>920</v>
      </c>
      <c r="E39" s="5">
        <v>38922</v>
      </c>
      <c r="F39" s="6">
        <v>7177</v>
      </c>
      <c r="G39" s="5">
        <v>13515</v>
      </c>
      <c r="H39" s="5">
        <v>-6338</v>
      </c>
      <c r="I39" s="6">
        <v>12321</v>
      </c>
      <c r="J39" s="5">
        <v>17327</v>
      </c>
      <c r="K39" s="5">
        <v>-5006</v>
      </c>
      <c r="L39" s="6">
        <v>9780</v>
      </c>
      <c r="M39" s="5">
        <v>17096</v>
      </c>
      <c r="N39" s="5">
        <v>-7316</v>
      </c>
      <c r="O39" s="6">
        <f t="shared" si="3"/>
        <v>27578</v>
      </c>
      <c r="P39" s="66">
        <f t="shared" si="4"/>
        <v>0.86824292415703808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6735</v>
      </c>
      <c r="D40" s="5">
        <v>6257</v>
      </c>
      <c r="E40" s="5">
        <v>478</v>
      </c>
      <c r="F40" s="6">
        <v>6159</v>
      </c>
      <c r="G40" s="5">
        <v>5989</v>
      </c>
      <c r="H40" s="5">
        <v>170</v>
      </c>
      <c r="I40" s="6">
        <v>5835</v>
      </c>
      <c r="J40" s="5">
        <v>6184</v>
      </c>
      <c r="K40" s="5">
        <v>-349</v>
      </c>
      <c r="L40" s="6">
        <v>5801</v>
      </c>
      <c r="M40" s="5">
        <v>6228</v>
      </c>
      <c r="N40" s="5">
        <v>-427</v>
      </c>
      <c r="O40" s="6">
        <f t="shared" si="3"/>
        <v>299</v>
      </c>
      <c r="P40" s="66">
        <f t="shared" si="4"/>
        <v>1.6222668330530085E-2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444127</v>
      </c>
      <c r="D41" s="5">
        <v>391145</v>
      </c>
      <c r="E41" s="5">
        <v>52982</v>
      </c>
      <c r="F41" s="6">
        <v>325826</v>
      </c>
      <c r="G41" s="5">
        <v>352439</v>
      </c>
      <c r="H41" s="5">
        <v>-26613</v>
      </c>
      <c r="I41" s="6">
        <v>375516</v>
      </c>
      <c r="J41" s="5">
        <v>430807</v>
      </c>
      <c r="K41" s="5">
        <v>-55291</v>
      </c>
      <c r="L41" s="6">
        <v>367809</v>
      </c>
      <c r="M41" s="5">
        <v>440993</v>
      </c>
      <c r="N41" s="5">
        <v>-73184</v>
      </c>
      <c r="O41" s="6">
        <f t="shared" si="3"/>
        <v>-28922</v>
      </c>
      <c r="P41" s="66">
        <f t="shared" si="4"/>
        <v>-2.4627211357025593E-2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467</v>
      </c>
      <c r="E42" s="5">
        <v>-17</v>
      </c>
      <c r="F42" s="6">
        <v>450</v>
      </c>
      <c r="G42" s="5">
        <v>452</v>
      </c>
      <c r="H42" s="5">
        <v>-2</v>
      </c>
      <c r="I42" s="6">
        <v>450</v>
      </c>
      <c r="J42" s="5">
        <v>433</v>
      </c>
      <c r="K42" s="5">
        <v>17</v>
      </c>
      <c r="L42" s="6">
        <v>450</v>
      </c>
      <c r="M42" s="5">
        <v>442</v>
      </c>
      <c r="N42" s="5">
        <v>8</v>
      </c>
      <c r="O42" s="6">
        <f t="shared" si="3"/>
        <v>-2</v>
      </c>
      <c r="P42" s="66">
        <f t="shared" si="4"/>
        <v>-1.4781966001478197E-3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16000</v>
      </c>
      <c r="D43" s="5">
        <v>11247</v>
      </c>
      <c r="E43" s="5">
        <v>4753</v>
      </c>
      <c r="F43" s="6">
        <v>11000</v>
      </c>
      <c r="G43" s="5">
        <v>11051</v>
      </c>
      <c r="H43" s="5">
        <v>-51</v>
      </c>
      <c r="I43" s="6">
        <v>11000</v>
      </c>
      <c r="J43" s="5">
        <v>10474</v>
      </c>
      <c r="K43" s="5">
        <v>526</v>
      </c>
      <c r="L43" s="6">
        <v>11000</v>
      </c>
      <c r="M43" s="5">
        <v>10619</v>
      </c>
      <c r="N43" s="5">
        <v>381</v>
      </c>
      <c r="O43" s="6">
        <f t="shared" si="3"/>
        <v>5228</v>
      </c>
      <c r="P43" s="66">
        <f t="shared" si="4"/>
        <v>0.15952155737955023</v>
      </c>
      <c r="Q43" s="123"/>
      <c r="R43" s="62" t="s">
        <v>44</v>
      </c>
      <c r="S43" s="72" t="s">
        <v>15</v>
      </c>
      <c r="T43" s="8" t="str">
        <f>IF($C$4="High Inventory",IF(AND($O43&gt;=Summary!$C$149,$P43&gt;=0%),"X"," "),IF(AND($O43&lt;=-Summary!$C$149,$P43&lt;=0%),"X"," "))</f>
        <v>X</v>
      </c>
      <c r="U43" s="11" t="str">
        <f>IF($C$4="High Inventory",IF(AND($O43&gt;=0,$P43&gt;=Summary!$C$150),"X"," "),IF(AND($O43&lt;=0,$P43&lt;=-Summary!$C$150),"X"," "))</f>
        <v>X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5442</v>
      </c>
      <c r="D44" s="5">
        <v>4730</v>
      </c>
      <c r="E44" s="5">
        <v>712</v>
      </c>
      <c r="F44" s="6">
        <v>2736</v>
      </c>
      <c r="G44" s="5">
        <v>4628</v>
      </c>
      <c r="H44" s="5">
        <v>-1892</v>
      </c>
      <c r="I44" s="6">
        <v>3389</v>
      </c>
      <c r="J44" s="5">
        <v>4308</v>
      </c>
      <c r="K44" s="5">
        <v>-919</v>
      </c>
      <c r="L44" s="6">
        <v>5343</v>
      </c>
      <c r="M44" s="5">
        <v>3353</v>
      </c>
      <c r="N44" s="5">
        <v>1990</v>
      </c>
      <c r="O44" s="6">
        <f t="shared" si="3"/>
        <v>-2099</v>
      </c>
      <c r="P44" s="66">
        <f t="shared" si="4"/>
        <v>-0.15358161996048877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81767</v>
      </c>
      <c r="D45" s="5">
        <v>61139</v>
      </c>
      <c r="E45" s="5">
        <v>20628</v>
      </c>
      <c r="F45" s="6">
        <v>59528</v>
      </c>
      <c r="G45" s="5">
        <v>61736</v>
      </c>
      <c r="H45" s="5">
        <v>-2208</v>
      </c>
      <c r="I45" s="6">
        <v>56827</v>
      </c>
      <c r="J45" s="5">
        <v>60232</v>
      </c>
      <c r="K45" s="5">
        <v>-3405</v>
      </c>
      <c r="L45" s="6">
        <v>50258</v>
      </c>
      <c r="M45" s="5">
        <v>59692</v>
      </c>
      <c r="N45" s="5">
        <v>-9434</v>
      </c>
      <c r="O45" s="6">
        <f t="shared" si="3"/>
        <v>15015</v>
      </c>
      <c r="P45" s="66">
        <f t="shared" si="4"/>
        <v>8.2000786421128513E-2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0</v>
      </c>
      <c r="D46" s="5">
        <v>275</v>
      </c>
      <c r="E46" s="5">
        <v>-275</v>
      </c>
      <c r="F46" s="6">
        <v>917</v>
      </c>
      <c r="G46" s="5">
        <v>279</v>
      </c>
      <c r="H46" s="5">
        <v>638</v>
      </c>
      <c r="I46" s="6">
        <v>1089</v>
      </c>
      <c r="J46" s="5">
        <v>298</v>
      </c>
      <c r="K46" s="5">
        <v>791</v>
      </c>
      <c r="L46" s="6">
        <v>0</v>
      </c>
      <c r="M46" s="5">
        <v>256</v>
      </c>
      <c r="N46" s="5">
        <v>-256</v>
      </c>
      <c r="O46" s="6">
        <f t="shared" si="3"/>
        <v>1154</v>
      </c>
      <c r="P46" s="66">
        <f t="shared" si="4"/>
        <v>1.3528722157092614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4125</v>
      </c>
      <c r="D47" s="5">
        <v>6910</v>
      </c>
      <c r="E47" s="5">
        <v>-2785</v>
      </c>
      <c r="F47" s="6">
        <v>4733</v>
      </c>
      <c r="G47" s="5">
        <v>6809</v>
      </c>
      <c r="H47" s="5">
        <v>-2076</v>
      </c>
      <c r="I47" s="6">
        <v>4741</v>
      </c>
      <c r="J47" s="5">
        <v>6906</v>
      </c>
      <c r="K47" s="5">
        <v>-2165</v>
      </c>
      <c r="L47" s="6">
        <v>4466</v>
      </c>
      <c r="M47" s="5">
        <v>219</v>
      </c>
      <c r="N47" s="5">
        <v>4247</v>
      </c>
      <c r="O47" s="6">
        <f t="shared" ref="O47:O78" si="6">K47+H47+E47</f>
        <v>-7026</v>
      </c>
      <c r="P47" s="66">
        <f t="shared" ref="P47:P78" si="7">O47/(J47+G47+D47+1)</f>
        <v>-0.34063802967128864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213</v>
      </c>
      <c r="E58" s="5">
        <v>-213</v>
      </c>
      <c r="F58" s="6">
        <v>0</v>
      </c>
      <c r="G58" s="5">
        <v>215</v>
      </c>
      <c r="H58" s="5">
        <v>-215</v>
      </c>
      <c r="I58" s="6">
        <v>0</v>
      </c>
      <c r="J58" s="5">
        <v>210</v>
      </c>
      <c r="K58" s="5">
        <v>-210</v>
      </c>
      <c r="L58" s="6">
        <v>0</v>
      </c>
      <c r="M58" s="5">
        <v>39</v>
      </c>
      <c r="N58" s="5">
        <v>-39</v>
      </c>
      <c r="O58" s="6">
        <f t="shared" si="6"/>
        <v>-638</v>
      </c>
      <c r="P58" s="66">
        <f t="shared" si="7"/>
        <v>-0.99843505477308292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182</v>
      </c>
      <c r="E61" s="5">
        <v>-182</v>
      </c>
      <c r="F61" s="6">
        <v>0</v>
      </c>
      <c r="G61" s="5">
        <v>200</v>
      </c>
      <c r="H61" s="5">
        <v>-200</v>
      </c>
      <c r="I61" s="6">
        <v>0</v>
      </c>
      <c r="J61" s="5">
        <v>149</v>
      </c>
      <c r="K61" s="5">
        <v>-149</v>
      </c>
      <c r="L61" s="6">
        <v>0</v>
      </c>
      <c r="M61" s="5">
        <v>2</v>
      </c>
      <c r="N61" s="5">
        <v>-2</v>
      </c>
      <c r="O61" s="6">
        <f t="shared" si="6"/>
        <v>-531</v>
      </c>
      <c r="P61" s="66">
        <f t="shared" si="7"/>
        <v>-0.99812030075187974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96</v>
      </c>
      <c r="E64" s="5">
        <v>-96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-96</v>
      </c>
      <c r="P64" s="66">
        <f t="shared" si="7"/>
        <v>-0.98969072164948457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41</v>
      </c>
      <c r="K65" s="5">
        <v>-41</v>
      </c>
      <c r="L65" s="6">
        <v>0</v>
      </c>
      <c r="M65" s="5">
        <v>88</v>
      </c>
      <c r="N65" s="5">
        <v>-88</v>
      </c>
      <c r="O65" s="6">
        <f t="shared" si="6"/>
        <v>-41</v>
      </c>
      <c r="P65" s="66">
        <f t="shared" si="7"/>
        <v>-0.97619047619047616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254</v>
      </c>
      <c r="B66" s="51" t="s">
        <v>17</v>
      </c>
      <c r="C66" s="6">
        <v>12434</v>
      </c>
      <c r="D66" s="5">
        <v>11243</v>
      </c>
      <c r="E66" s="5">
        <v>1191</v>
      </c>
      <c r="F66" s="6">
        <v>12434</v>
      </c>
      <c r="G66" s="5">
        <v>10825</v>
      </c>
      <c r="H66" s="5">
        <v>1609</v>
      </c>
      <c r="I66" s="6">
        <v>12000</v>
      </c>
      <c r="J66" s="5">
        <v>12090</v>
      </c>
      <c r="K66" s="5">
        <v>-90</v>
      </c>
      <c r="L66" s="6">
        <v>12000</v>
      </c>
      <c r="M66" s="5">
        <v>11978</v>
      </c>
      <c r="N66" s="5">
        <v>22</v>
      </c>
      <c r="O66" s="6">
        <f t="shared" si="6"/>
        <v>2710</v>
      </c>
      <c r="P66" s="66">
        <f t="shared" si="7"/>
        <v>7.933487514271495E-2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303</v>
      </c>
      <c r="B71" s="51" t="s">
        <v>17</v>
      </c>
      <c r="C71" s="6">
        <v>0</v>
      </c>
      <c r="D71" s="5">
        <v>8</v>
      </c>
      <c r="E71" s="5">
        <v>-8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-8</v>
      </c>
      <c r="P71" s="66">
        <f t="shared" si="7"/>
        <v>-0.88888888888888884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308</v>
      </c>
      <c r="B72" s="51" t="s">
        <v>17</v>
      </c>
      <c r="C72" s="6">
        <v>800</v>
      </c>
      <c r="D72" s="5">
        <v>1249</v>
      </c>
      <c r="E72" s="5">
        <v>-449</v>
      </c>
      <c r="F72" s="6">
        <v>1500</v>
      </c>
      <c r="G72" s="5">
        <v>1719</v>
      </c>
      <c r="H72" s="5">
        <v>-219</v>
      </c>
      <c r="I72" s="6">
        <v>800</v>
      </c>
      <c r="J72" s="5">
        <v>878</v>
      </c>
      <c r="K72" s="5">
        <v>-78</v>
      </c>
      <c r="L72" s="6">
        <v>0</v>
      </c>
      <c r="M72" s="5">
        <v>0</v>
      </c>
      <c r="N72" s="5">
        <v>0</v>
      </c>
      <c r="O72" s="6">
        <f t="shared" si="6"/>
        <v>-746</v>
      </c>
      <c r="P72" s="66">
        <f t="shared" si="7"/>
        <v>-0.19391733818559917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399</v>
      </c>
      <c r="B74" s="51" t="s">
        <v>17</v>
      </c>
      <c r="C74" s="6">
        <v>100</v>
      </c>
      <c r="D74" s="5">
        <v>143</v>
      </c>
      <c r="E74" s="5">
        <v>-43</v>
      </c>
      <c r="F74" s="6">
        <v>100</v>
      </c>
      <c r="G74" s="5">
        <v>131</v>
      </c>
      <c r="H74" s="5">
        <v>-31</v>
      </c>
      <c r="I74" s="6">
        <v>100</v>
      </c>
      <c r="J74" s="5">
        <v>122</v>
      </c>
      <c r="K74" s="5">
        <v>-22</v>
      </c>
      <c r="L74" s="6">
        <v>100</v>
      </c>
      <c r="M74" s="5">
        <v>110</v>
      </c>
      <c r="N74" s="5">
        <v>-10</v>
      </c>
      <c r="O74" s="6">
        <f t="shared" si="6"/>
        <v>-96</v>
      </c>
      <c r="P74" s="66">
        <f t="shared" si="7"/>
        <v>-0.24181360201511334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5">
      <c r="A75" s="26">
        <v>442</v>
      </c>
      <c r="B75" s="51" t="s">
        <v>17</v>
      </c>
      <c r="C75" s="6">
        <v>110</v>
      </c>
      <c r="D75" s="5">
        <v>0</v>
      </c>
      <c r="E75" s="5">
        <v>110</v>
      </c>
      <c r="F75" s="6">
        <v>110</v>
      </c>
      <c r="G75" s="5">
        <v>0</v>
      </c>
      <c r="H75" s="5">
        <v>110</v>
      </c>
      <c r="I75" s="6">
        <v>100</v>
      </c>
      <c r="J75" s="5">
        <v>0</v>
      </c>
      <c r="K75" s="5">
        <v>100</v>
      </c>
      <c r="L75" s="6">
        <v>40</v>
      </c>
      <c r="M75" s="5">
        <v>0</v>
      </c>
      <c r="N75" s="5">
        <v>40</v>
      </c>
      <c r="O75" s="6">
        <f t="shared" si="6"/>
        <v>320</v>
      </c>
      <c r="P75" s="66">
        <f t="shared" si="7"/>
        <v>320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5">
      <c r="A76" s="26">
        <v>447</v>
      </c>
      <c r="B76" s="51" t="s">
        <v>17</v>
      </c>
      <c r="C76" s="6">
        <v>0</v>
      </c>
      <c r="D76" s="5">
        <v>44</v>
      </c>
      <c r="E76" s="5">
        <v>-44</v>
      </c>
      <c r="F76" s="6">
        <v>0</v>
      </c>
      <c r="G76" s="5">
        <v>56</v>
      </c>
      <c r="H76" s="5">
        <v>-56</v>
      </c>
      <c r="I76" s="6">
        <v>0</v>
      </c>
      <c r="J76" s="5">
        <v>52</v>
      </c>
      <c r="K76" s="5">
        <v>-52</v>
      </c>
      <c r="L76" s="6">
        <v>0</v>
      </c>
      <c r="M76" s="5">
        <v>56</v>
      </c>
      <c r="N76" s="5">
        <v>-56</v>
      </c>
      <c r="O76" s="6">
        <f t="shared" si="6"/>
        <v>-152</v>
      </c>
      <c r="P76" s="66">
        <f t="shared" si="7"/>
        <v>-0.99346405228758172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0</v>
      </c>
      <c r="J77" s="5">
        <v>225</v>
      </c>
      <c r="K77" s="5">
        <v>-225</v>
      </c>
      <c r="L77" s="6">
        <v>0</v>
      </c>
      <c r="M77" s="5">
        <v>510</v>
      </c>
      <c r="N77" s="5">
        <v>-510</v>
      </c>
      <c r="O77" s="6">
        <f t="shared" si="6"/>
        <v>175</v>
      </c>
      <c r="P77" s="66">
        <f t="shared" si="7"/>
        <v>0.77433628318584069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5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5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0</v>
      </c>
      <c r="P79" s="66">
        <f t="shared" ref="P79:P110" si="10">O79/(J79+G79+D79+1)</f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5">
      <c r="A80" s="26">
        <v>543</v>
      </c>
      <c r="B80" s="51" t="s">
        <v>17</v>
      </c>
      <c r="C80" s="6">
        <v>1000</v>
      </c>
      <c r="D80" s="5">
        <v>0</v>
      </c>
      <c r="E80" s="5">
        <v>1000</v>
      </c>
      <c r="F80" s="6">
        <v>500</v>
      </c>
      <c r="G80" s="5">
        <v>1</v>
      </c>
      <c r="H80" s="5">
        <v>499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1499</v>
      </c>
      <c r="P80" s="66">
        <f t="shared" si="10"/>
        <v>749.5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5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5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5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5">
      <c r="A84" s="26">
        <v>635</v>
      </c>
      <c r="B84" s="51" t="s">
        <v>17</v>
      </c>
      <c r="C84" s="6">
        <v>800</v>
      </c>
      <c r="D84" s="5">
        <v>283</v>
      </c>
      <c r="E84" s="5">
        <v>517</v>
      </c>
      <c r="F84" s="6">
        <v>1000</v>
      </c>
      <c r="G84" s="5">
        <v>653</v>
      </c>
      <c r="H84" s="5">
        <v>347</v>
      </c>
      <c r="I84" s="6">
        <v>705</v>
      </c>
      <c r="J84" s="5">
        <v>755</v>
      </c>
      <c r="K84" s="5">
        <v>-50</v>
      </c>
      <c r="L84" s="6">
        <v>680</v>
      </c>
      <c r="M84" s="5">
        <v>805</v>
      </c>
      <c r="N84" s="5">
        <v>-125</v>
      </c>
      <c r="O84" s="6">
        <f t="shared" si="9"/>
        <v>814</v>
      </c>
      <c r="P84" s="66">
        <f t="shared" si="10"/>
        <v>0.48108747044917255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11"/>
        <v xml:space="preserve"> </v>
      </c>
    </row>
    <row r="85" spans="1:22" x14ac:dyDescent="0.25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654</v>
      </c>
      <c r="B86" s="51" t="s">
        <v>17</v>
      </c>
      <c r="C86" s="6">
        <v>0</v>
      </c>
      <c r="D86" s="5">
        <v>490</v>
      </c>
      <c r="E86" s="5">
        <v>-490</v>
      </c>
      <c r="F86" s="6">
        <v>840</v>
      </c>
      <c r="G86" s="5">
        <v>512</v>
      </c>
      <c r="H86" s="5">
        <v>328</v>
      </c>
      <c r="I86" s="6">
        <v>400</v>
      </c>
      <c r="J86" s="5">
        <v>520</v>
      </c>
      <c r="K86" s="5">
        <v>-120</v>
      </c>
      <c r="L86" s="6">
        <v>500</v>
      </c>
      <c r="M86" s="5">
        <v>522</v>
      </c>
      <c r="N86" s="5">
        <v>-22</v>
      </c>
      <c r="O86" s="6">
        <f t="shared" si="9"/>
        <v>-282</v>
      </c>
      <c r="P86" s="66">
        <f t="shared" si="10"/>
        <v>-0.18516086671043991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755</v>
      </c>
      <c r="B87" s="51" t="s">
        <v>17</v>
      </c>
      <c r="C87" s="6">
        <v>50</v>
      </c>
      <c r="D87" s="5">
        <v>79</v>
      </c>
      <c r="E87" s="5">
        <v>-29</v>
      </c>
      <c r="F87" s="6">
        <v>50</v>
      </c>
      <c r="G87" s="5">
        <v>79</v>
      </c>
      <c r="H87" s="5">
        <v>-29</v>
      </c>
      <c r="I87" s="6">
        <v>50</v>
      </c>
      <c r="J87" s="5">
        <v>79</v>
      </c>
      <c r="K87" s="5">
        <v>-29</v>
      </c>
      <c r="L87" s="6">
        <v>0</v>
      </c>
      <c r="M87" s="5">
        <v>79</v>
      </c>
      <c r="N87" s="5">
        <v>-79</v>
      </c>
      <c r="O87" s="6">
        <f t="shared" si="9"/>
        <v>-87</v>
      </c>
      <c r="P87" s="66">
        <f t="shared" si="10"/>
        <v>-0.36554621848739494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779</v>
      </c>
      <c r="B88" s="51" t="s">
        <v>17</v>
      </c>
      <c r="C88" s="6">
        <v>800</v>
      </c>
      <c r="D88" s="5">
        <v>1120</v>
      </c>
      <c r="E88" s="5">
        <v>-320</v>
      </c>
      <c r="F88" s="6">
        <v>800</v>
      </c>
      <c r="G88" s="5">
        <v>1260</v>
      </c>
      <c r="H88" s="5">
        <v>-460</v>
      </c>
      <c r="I88" s="6">
        <v>800</v>
      </c>
      <c r="J88" s="5">
        <v>1029</v>
      </c>
      <c r="K88" s="5">
        <v>-229</v>
      </c>
      <c r="L88" s="6">
        <v>0</v>
      </c>
      <c r="M88" s="5">
        <v>280</v>
      </c>
      <c r="N88" s="5">
        <v>-280</v>
      </c>
      <c r="O88" s="6">
        <f t="shared" si="9"/>
        <v>-1009</v>
      </c>
      <c r="P88" s="66">
        <f t="shared" si="10"/>
        <v>-0.29589442815249267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858</v>
      </c>
      <c r="B89" s="51" t="s">
        <v>17</v>
      </c>
      <c r="C89" s="6">
        <v>1000</v>
      </c>
      <c r="D89" s="5">
        <v>1120</v>
      </c>
      <c r="E89" s="5">
        <v>-120</v>
      </c>
      <c r="F89" s="6">
        <v>1000</v>
      </c>
      <c r="G89" s="5">
        <v>1120</v>
      </c>
      <c r="H89" s="5">
        <v>-120</v>
      </c>
      <c r="I89" s="6">
        <v>748</v>
      </c>
      <c r="J89" s="5">
        <v>1122</v>
      </c>
      <c r="K89" s="5">
        <v>-374</v>
      </c>
      <c r="L89" s="6">
        <v>0</v>
      </c>
      <c r="M89" s="5">
        <v>0</v>
      </c>
      <c r="N89" s="5">
        <v>0</v>
      </c>
      <c r="O89" s="6">
        <f t="shared" si="9"/>
        <v>-614</v>
      </c>
      <c r="P89" s="66">
        <f t="shared" si="10"/>
        <v>-0.18257508177222717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877</v>
      </c>
      <c r="B90" s="51" t="s">
        <v>17</v>
      </c>
      <c r="C90" s="6">
        <v>0</v>
      </c>
      <c r="D90" s="5">
        <v>219</v>
      </c>
      <c r="E90" s="5">
        <v>-219</v>
      </c>
      <c r="F90" s="6">
        <v>0</v>
      </c>
      <c r="G90" s="5">
        <v>192</v>
      </c>
      <c r="H90" s="5">
        <v>-192</v>
      </c>
      <c r="I90" s="6">
        <v>0</v>
      </c>
      <c r="J90" s="5">
        <v>315</v>
      </c>
      <c r="K90" s="5">
        <v>-315</v>
      </c>
      <c r="L90" s="6">
        <v>0</v>
      </c>
      <c r="M90" s="5">
        <v>33</v>
      </c>
      <c r="N90" s="5">
        <v>-33</v>
      </c>
      <c r="O90" s="6">
        <f t="shared" si="9"/>
        <v>-726</v>
      </c>
      <c r="P90" s="66">
        <f t="shared" si="10"/>
        <v>-0.99862448418156813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886</v>
      </c>
      <c r="B91" s="51" t="s">
        <v>17</v>
      </c>
      <c r="C91" s="6">
        <v>300</v>
      </c>
      <c r="D91" s="5">
        <v>536</v>
      </c>
      <c r="E91" s="5">
        <v>-236</v>
      </c>
      <c r="F91" s="6">
        <v>400</v>
      </c>
      <c r="G91" s="5">
        <v>801</v>
      </c>
      <c r="H91" s="5">
        <v>-401</v>
      </c>
      <c r="I91" s="6">
        <v>175</v>
      </c>
      <c r="J91" s="5">
        <v>831</v>
      </c>
      <c r="K91" s="5">
        <v>-656</v>
      </c>
      <c r="L91" s="6">
        <v>0</v>
      </c>
      <c r="M91" s="5">
        <v>132</v>
      </c>
      <c r="N91" s="5">
        <v>-132</v>
      </c>
      <c r="O91" s="6">
        <f t="shared" si="9"/>
        <v>-1293</v>
      </c>
      <c r="P91" s="66">
        <f t="shared" si="10"/>
        <v>-0.59612724757952973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915</v>
      </c>
      <c r="B92" s="51" t="s">
        <v>17</v>
      </c>
      <c r="C92" s="6">
        <v>0</v>
      </c>
      <c r="D92" s="5">
        <v>0</v>
      </c>
      <c r="E92" s="5">
        <v>0</v>
      </c>
      <c r="F92" s="6">
        <v>0</v>
      </c>
      <c r="G92" s="5">
        <v>0</v>
      </c>
      <c r="H92" s="5">
        <v>0</v>
      </c>
      <c r="I92" s="6">
        <v>0</v>
      </c>
      <c r="J92" s="5">
        <v>0</v>
      </c>
      <c r="K92" s="5">
        <v>0</v>
      </c>
      <c r="L92" s="6">
        <v>0</v>
      </c>
      <c r="M92" s="5">
        <v>0</v>
      </c>
      <c r="N92" s="5">
        <v>0</v>
      </c>
      <c r="O92" s="6">
        <f t="shared" si="9"/>
        <v>0</v>
      </c>
      <c r="P92" s="66">
        <f t="shared" si="10"/>
        <v>0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944</v>
      </c>
      <c r="B93" s="51" t="s">
        <v>17</v>
      </c>
      <c r="C93" s="6">
        <v>2900</v>
      </c>
      <c r="D93" s="5">
        <v>2798</v>
      </c>
      <c r="E93" s="5">
        <v>102</v>
      </c>
      <c r="F93" s="6">
        <v>2900</v>
      </c>
      <c r="G93" s="5">
        <v>2689</v>
      </c>
      <c r="H93" s="5">
        <v>211</v>
      </c>
      <c r="I93" s="6">
        <v>2700</v>
      </c>
      <c r="J93" s="5">
        <v>2525</v>
      </c>
      <c r="K93" s="5">
        <v>175</v>
      </c>
      <c r="L93" s="6">
        <v>2680</v>
      </c>
      <c r="M93" s="5">
        <v>2392</v>
      </c>
      <c r="N93" s="5">
        <v>288</v>
      </c>
      <c r="O93" s="6">
        <f t="shared" si="9"/>
        <v>488</v>
      </c>
      <c r="P93" s="66">
        <f t="shared" si="10"/>
        <v>6.0901035816797705E-2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949</v>
      </c>
      <c r="B94" s="51" t="s">
        <v>17</v>
      </c>
      <c r="C94" s="6">
        <v>100</v>
      </c>
      <c r="D94" s="5">
        <v>120</v>
      </c>
      <c r="E94" s="5">
        <v>-20</v>
      </c>
      <c r="F94" s="6">
        <v>150</v>
      </c>
      <c r="G94" s="5">
        <v>85</v>
      </c>
      <c r="H94" s="5">
        <v>65</v>
      </c>
      <c r="I94" s="6">
        <v>100</v>
      </c>
      <c r="J94" s="5">
        <v>34</v>
      </c>
      <c r="K94" s="5">
        <v>66</v>
      </c>
      <c r="L94" s="6">
        <v>0</v>
      </c>
      <c r="M94" s="5">
        <v>33</v>
      </c>
      <c r="N94" s="5">
        <v>-33</v>
      </c>
      <c r="O94" s="6">
        <f t="shared" si="9"/>
        <v>111</v>
      </c>
      <c r="P94" s="66">
        <f t="shared" si="10"/>
        <v>0.46250000000000002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5">
      <c r="A95" s="26">
        <v>995</v>
      </c>
      <c r="B95" s="51" t="s">
        <v>17</v>
      </c>
      <c r="C95" s="6">
        <v>1500</v>
      </c>
      <c r="D95" s="5">
        <v>0</v>
      </c>
      <c r="E95" s="5">
        <v>1500</v>
      </c>
      <c r="F95" s="6">
        <v>300</v>
      </c>
      <c r="G95" s="5">
        <v>0</v>
      </c>
      <c r="H95" s="5">
        <v>300</v>
      </c>
      <c r="I95" s="6">
        <v>0</v>
      </c>
      <c r="J95" s="5">
        <v>3</v>
      </c>
      <c r="K95" s="5">
        <v>-3</v>
      </c>
      <c r="L95" s="6">
        <v>0</v>
      </c>
      <c r="M95" s="5">
        <v>0</v>
      </c>
      <c r="N95" s="5">
        <v>0</v>
      </c>
      <c r="O95" s="6">
        <f t="shared" si="9"/>
        <v>1797</v>
      </c>
      <c r="P95" s="66">
        <f t="shared" si="10"/>
        <v>449.25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11"/>
        <v xml:space="preserve"> </v>
      </c>
    </row>
    <row r="96" spans="1:22" x14ac:dyDescent="0.25">
      <c r="A96" s="26">
        <v>1011</v>
      </c>
      <c r="B96" s="51" t="s">
        <v>17</v>
      </c>
      <c r="C96" s="6">
        <v>1500</v>
      </c>
      <c r="D96" s="5">
        <v>1563</v>
      </c>
      <c r="E96" s="5">
        <v>-63</v>
      </c>
      <c r="F96" s="6">
        <v>1500</v>
      </c>
      <c r="G96" s="5">
        <v>1178</v>
      </c>
      <c r="H96" s="5">
        <v>322</v>
      </c>
      <c r="I96" s="6">
        <v>800</v>
      </c>
      <c r="J96" s="5">
        <v>559</v>
      </c>
      <c r="K96" s="5">
        <v>241</v>
      </c>
      <c r="L96" s="6">
        <v>0</v>
      </c>
      <c r="M96" s="5">
        <v>43</v>
      </c>
      <c r="N96" s="5">
        <v>-43</v>
      </c>
      <c r="O96" s="6">
        <f t="shared" si="9"/>
        <v>500</v>
      </c>
      <c r="P96" s="66">
        <f t="shared" si="10"/>
        <v>0.1514692517418964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5">
      <c r="A97" s="26">
        <v>1015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5328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5361</v>
      </c>
      <c r="B99" s="51" t="s">
        <v>17</v>
      </c>
      <c r="C99" s="6">
        <v>9550</v>
      </c>
      <c r="D99" s="5">
        <v>6150</v>
      </c>
      <c r="E99" s="5">
        <v>3400</v>
      </c>
      <c r="F99" s="6">
        <v>9550</v>
      </c>
      <c r="G99" s="5">
        <v>6161</v>
      </c>
      <c r="H99" s="5">
        <v>3389</v>
      </c>
      <c r="I99" s="6">
        <v>6000</v>
      </c>
      <c r="J99" s="5">
        <v>6235</v>
      </c>
      <c r="K99" s="5">
        <v>-235</v>
      </c>
      <c r="L99" s="6">
        <v>0</v>
      </c>
      <c r="M99" s="5">
        <v>0</v>
      </c>
      <c r="N99" s="5">
        <v>0</v>
      </c>
      <c r="O99" s="6">
        <f t="shared" si="9"/>
        <v>6554</v>
      </c>
      <c r="P99" s="66">
        <f t="shared" si="10"/>
        <v>0.35337251307489081</v>
      </c>
      <c r="Q99" s="123"/>
      <c r="R99" s="62" t="s">
        <v>44</v>
      </c>
      <c r="S99" s="72" t="s">
        <v>15</v>
      </c>
      <c r="T99" s="8" t="str">
        <f>IF($C$4="High Inventory",IF(AND($O99&gt;=Summary!$C$149,$P99&gt;=0%),"X"," "),IF(AND($O99&lt;=-Summary!$C$149,$P99&lt;=0%),"X"," "))</f>
        <v>X</v>
      </c>
      <c r="U99" s="11" t="str">
        <f>IF($C$4="High Inventory",IF(AND($O99&gt;=0,$P99&gt;=Summary!$C$150),"X"," "),IF(AND($O99&lt;=0,$P99&lt;=-Summary!$C$150),"X"," "))</f>
        <v>X</v>
      </c>
      <c r="V99" t="str">
        <f t="shared" si="11"/>
        <v xml:space="preserve"> </v>
      </c>
    </row>
    <row r="100" spans="1:22" x14ac:dyDescent="0.25">
      <c r="A100" s="26">
        <v>6063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6583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7602</v>
      </c>
      <c r="B102" s="51" t="s">
        <v>17</v>
      </c>
      <c r="C102" s="6">
        <v>44556</v>
      </c>
      <c r="D102" s="5">
        <v>45792</v>
      </c>
      <c r="E102" s="5">
        <v>-1236</v>
      </c>
      <c r="F102" s="6">
        <v>48550</v>
      </c>
      <c r="G102" s="5">
        <v>46118</v>
      </c>
      <c r="H102" s="5">
        <v>2432</v>
      </c>
      <c r="I102" s="6">
        <v>44254</v>
      </c>
      <c r="J102" s="5">
        <v>45420</v>
      </c>
      <c r="K102" s="5">
        <v>-1166</v>
      </c>
      <c r="L102" s="6">
        <v>19446</v>
      </c>
      <c r="M102" s="5">
        <v>41262</v>
      </c>
      <c r="N102" s="5">
        <v>-21816</v>
      </c>
      <c r="O102" s="6">
        <f t="shared" si="9"/>
        <v>30</v>
      </c>
      <c r="P102" s="66">
        <f t="shared" si="10"/>
        <v>2.1845031347619983E-4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7604</v>
      </c>
      <c r="B103" s="51" t="s">
        <v>17</v>
      </c>
      <c r="C103" s="6">
        <v>89021</v>
      </c>
      <c r="D103" s="5">
        <v>42212</v>
      </c>
      <c r="E103" s="5">
        <v>46809</v>
      </c>
      <c r="F103" s="6">
        <v>12873</v>
      </c>
      <c r="G103" s="5">
        <v>45823</v>
      </c>
      <c r="H103" s="5">
        <v>-32950</v>
      </c>
      <c r="I103" s="6">
        <v>27054</v>
      </c>
      <c r="J103" s="5">
        <v>51445</v>
      </c>
      <c r="K103" s="5">
        <v>-24391</v>
      </c>
      <c r="L103" s="6">
        <v>36257</v>
      </c>
      <c r="M103" s="5">
        <v>50362</v>
      </c>
      <c r="N103" s="5">
        <v>-14105</v>
      </c>
      <c r="O103" s="6">
        <f t="shared" si="9"/>
        <v>-10532</v>
      </c>
      <c r="P103" s="66">
        <f t="shared" si="10"/>
        <v>-7.5508492196069713E-2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7610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8217</v>
      </c>
      <c r="B105" s="51" t="s">
        <v>17</v>
      </c>
      <c r="C105" s="6">
        <v>0</v>
      </c>
      <c r="D105" s="5">
        <v>78</v>
      </c>
      <c r="E105" s="5">
        <v>-78</v>
      </c>
      <c r="F105" s="6">
        <v>0</v>
      </c>
      <c r="G105" s="5">
        <v>76</v>
      </c>
      <c r="H105" s="5">
        <v>-76</v>
      </c>
      <c r="I105" s="6">
        <v>0</v>
      </c>
      <c r="J105" s="5">
        <v>77</v>
      </c>
      <c r="K105" s="5">
        <v>-77</v>
      </c>
      <c r="L105" s="6">
        <v>0</v>
      </c>
      <c r="M105" s="5">
        <v>92</v>
      </c>
      <c r="N105" s="5">
        <v>-92</v>
      </c>
      <c r="O105" s="6">
        <f t="shared" si="9"/>
        <v>-231</v>
      </c>
      <c r="P105" s="66">
        <f t="shared" si="10"/>
        <v>-0.99568965517241381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8556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8576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8577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8578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8579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8580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8" si="12">K111+H111+E111</f>
        <v>0</v>
      </c>
      <c r="P111" s="66">
        <f t="shared" ref="P111:P128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8" si="14">IF(S111 = "X",L111-I111," ")</f>
        <v xml:space="preserve"> </v>
      </c>
    </row>
    <row r="112" spans="1:22" x14ac:dyDescent="0.25">
      <c r="A112" s="26">
        <v>8916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5">
      <c r="A113" s="26">
        <v>10556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5">
      <c r="A114" s="26">
        <v>13556</v>
      </c>
      <c r="B114" s="51" t="s">
        <v>17</v>
      </c>
      <c r="C114" s="6">
        <v>50</v>
      </c>
      <c r="D114" s="5">
        <v>98</v>
      </c>
      <c r="E114" s="5">
        <v>-48</v>
      </c>
      <c r="F114" s="6">
        <v>50</v>
      </c>
      <c r="G114" s="5">
        <v>45</v>
      </c>
      <c r="H114" s="5">
        <v>5</v>
      </c>
      <c r="I114" s="6">
        <v>50</v>
      </c>
      <c r="J114" s="5">
        <v>0</v>
      </c>
      <c r="K114" s="5">
        <v>50</v>
      </c>
      <c r="L114" s="6">
        <v>50</v>
      </c>
      <c r="M114" s="5">
        <v>0</v>
      </c>
      <c r="N114" s="5">
        <v>50</v>
      </c>
      <c r="O114" s="6">
        <f t="shared" si="12"/>
        <v>7</v>
      </c>
      <c r="P114" s="66">
        <f t="shared" si="13"/>
        <v>4.8611111111111112E-2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5">
      <c r="A115" s="26">
        <v>18287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19</v>
      </c>
      <c r="H115" s="5">
        <v>-19</v>
      </c>
      <c r="I115" s="6">
        <v>0</v>
      </c>
      <c r="J115" s="5">
        <v>56</v>
      </c>
      <c r="K115" s="5">
        <v>-56</v>
      </c>
      <c r="L115" s="6">
        <v>0</v>
      </c>
      <c r="M115" s="5">
        <v>0</v>
      </c>
      <c r="N115" s="5">
        <v>0</v>
      </c>
      <c r="O115" s="6">
        <f t="shared" si="12"/>
        <v>-75</v>
      </c>
      <c r="P115" s="66">
        <f t="shared" si="13"/>
        <v>-0.98684210526315785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5">
      <c r="A116" s="26">
        <v>18586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5">
      <c r="A117" s="26">
        <v>19307</v>
      </c>
      <c r="B117" s="51" t="s">
        <v>17</v>
      </c>
      <c r="C117" s="6">
        <v>200</v>
      </c>
      <c r="D117" s="5">
        <v>81</v>
      </c>
      <c r="E117" s="5">
        <v>119</v>
      </c>
      <c r="F117" s="6">
        <v>200</v>
      </c>
      <c r="G117" s="5">
        <v>82</v>
      </c>
      <c r="H117" s="5">
        <v>118</v>
      </c>
      <c r="I117" s="6">
        <v>60</v>
      </c>
      <c r="J117" s="5">
        <v>124</v>
      </c>
      <c r="K117" s="5">
        <v>-64</v>
      </c>
      <c r="L117" s="6">
        <v>0</v>
      </c>
      <c r="M117" s="5">
        <v>0</v>
      </c>
      <c r="N117" s="5">
        <v>0</v>
      </c>
      <c r="O117" s="6">
        <f t="shared" si="12"/>
        <v>173</v>
      </c>
      <c r="P117" s="66">
        <f t="shared" si="13"/>
        <v>0.60069444444444442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>X</v>
      </c>
      <c r="V117" t="str">
        <f t="shared" si="14"/>
        <v xml:space="preserve"> </v>
      </c>
    </row>
    <row r="118" spans="1:22" x14ac:dyDescent="0.25">
      <c r="A118" s="26">
        <v>26669</v>
      </c>
      <c r="B118" s="51" t="s">
        <v>17</v>
      </c>
      <c r="C118" s="6">
        <v>0</v>
      </c>
      <c r="D118" s="5">
        <v>17</v>
      </c>
      <c r="E118" s="5">
        <v>-17</v>
      </c>
      <c r="F118" s="6">
        <v>0</v>
      </c>
      <c r="G118" s="5">
        <v>26</v>
      </c>
      <c r="H118" s="5">
        <v>-26</v>
      </c>
      <c r="I118" s="6">
        <v>0</v>
      </c>
      <c r="J118" s="5">
        <v>27</v>
      </c>
      <c r="K118" s="5">
        <v>-27</v>
      </c>
      <c r="L118" s="6">
        <v>0</v>
      </c>
      <c r="M118" s="5">
        <v>23</v>
      </c>
      <c r="N118" s="5">
        <v>-23</v>
      </c>
      <c r="O118" s="6">
        <f t="shared" si="12"/>
        <v>-70</v>
      </c>
      <c r="P118" s="66">
        <f t="shared" si="13"/>
        <v>-0.9859154929577465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5">
      <c r="A119" s="26">
        <v>26909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28030</v>
      </c>
      <c r="B120" s="51" t="s">
        <v>17</v>
      </c>
      <c r="C120" s="6">
        <v>0</v>
      </c>
      <c r="D120" s="5">
        <v>18</v>
      </c>
      <c r="E120" s="5">
        <v>-18</v>
      </c>
      <c r="F120" s="6">
        <v>0</v>
      </c>
      <c r="G120" s="5">
        <v>33</v>
      </c>
      <c r="H120" s="5">
        <v>-33</v>
      </c>
      <c r="I120" s="6">
        <v>0</v>
      </c>
      <c r="J120" s="5">
        <v>33</v>
      </c>
      <c r="K120" s="5">
        <v>-33</v>
      </c>
      <c r="L120" s="6">
        <v>0</v>
      </c>
      <c r="M120" s="5">
        <v>26</v>
      </c>
      <c r="N120" s="5">
        <v>-26</v>
      </c>
      <c r="O120" s="6">
        <f t="shared" si="12"/>
        <v>-84</v>
      </c>
      <c r="P120" s="66">
        <f t="shared" si="13"/>
        <v>-0.9882352941176471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30511</v>
      </c>
      <c r="B121" s="51" t="s">
        <v>17</v>
      </c>
      <c r="C121" s="6">
        <v>320</v>
      </c>
      <c r="D121" s="5">
        <v>173</v>
      </c>
      <c r="E121" s="5">
        <v>147</v>
      </c>
      <c r="F121" s="6">
        <v>320</v>
      </c>
      <c r="G121" s="5">
        <v>199</v>
      </c>
      <c r="H121" s="5">
        <v>121</v>
      </c>
      <c r="I121" s="6">
        <v>100</v>
      </c>
      <c r="J121" s="5">
        <v>191</v>
      </c>
      <c r="K121" s="5">
        <v>-91</v>
      </c>
      <c r="L121" s="6">
        <v>100</v>
      </c>
      <c r="M121" s="5">
        <v>225</v>
      </c>
      <c r="N121" s="5">
        <v>-125</v>
      </c>
      <c r="O121" s="6">
        <f t="shared" si="12"/>
        <v>177</v>
      </c>
      <c r="P121" s="66">
        <f t="shared" si="13"/>
        <v>0.31382978723404253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>X</v>
      </c>
      <c r="V121" t="str">
        <f t="shared" si="14"/>
        <v xml:space="preserve"> </v>
      </c>
    </row>
    <row r="122" spans="1:22" x14ac:dyDescent="0.25">
      <c r="A122" s="26">
        <v>30889</v>
      </c>
      <c r="B122" s="51" t="s">
        <v>17</v>
      </c>
      <c r="C122" s="6">
        <v>0</v>
      </c>
      <c r="D122" s="5">
        <v>64</v>
      </c>
      <c r="E122" s="5">
        <v>-64</v>
      </c>
      <c r="F122" s="6">
        <v>0</v>
      </c>
      <c r="G122" s="5">
        <v>64</v>
      </c>
      <c r="H122" s="5">
        <v>-64</v>
      </c>
      <c r="I122" s="6">
        <v>0</v>
      </c>
      <c r="J122" s="5">
        <v>64</v>
      </c>
      <c r="K122" s="5">
        <v>-64</v>
      </c>
      <c r="L122" s="6">
        <v>0</v>
      </c>
      <c r="M122" s="5">
        <v>64</v>
      </c>
      <c r="N122" s="5">
        <v>-64</v>
      </c>
      <c r="O122" s="6">
        <f t="shared" si="12"/>
        <v>-192</v>
      </c>
      <c r="P122" s="66">
        <f t="shared" si="13"/>
        <v>-0.99481865284974091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32594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33353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5">
      <c r="A125" s="26">
        <v>34866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5">
      <c r="A126" s="26">
        <v>35930</v>
      </c>
      <c r="B126" s="51" t="s">
        <v>17</v>
      </c>
      <c r="C126" s="6">
        <v>300</v>
      </c>
      <c r="D126" s="5">
        <v>225</v>
      </c>
      <c r="E126" s="5">
        <v>75</v>
      </c>
      <c r="F126" s="6">
        <v>400</v>
      </c>
      <c r="G126" s="5">
        <v>188</v>
      </c>
      <c r="H126" s="5">
        <v>212</v>
      </c>
      <c r="I126" s="6">
        <v>110</v>
      </c>
      <c r="J126" s="5">
        <v>135</v>
      </c>
      <c r="K126" s="5">
        <v>-25</v>
      </c>
      <c r="L126" s="6">
        <v>0</v>
      </c>
      <c r="M126" s="5">
        <v>23</v>
      </c>
      <c r="N126" s="5">
        <v>-23</v>
      </c>
      <c r="O126" s="6">
        <f t="shared" si="12"/>
        <v>262</v>
      </c>
      <c r="P126" s="66">
        <f t="shared" si="13"/>
        <v>0.4772313296903461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>X</v>
      </c>
      <c r="V126" t="str">
        <f t="shared" si="14"/>
        <v xml:space="preserve"> </v>
      </c>
    </row>
    <row r="127" spans="1:22" x14ac:dyDescent="0.25">
      <c r="A127" s="26">
        <v>40016</v>
      </c>
      <c r="B127" s="51" t="s">
        <v>17</v>
      </c>
      <c r="C127" s="6">
        <v>40</v>
      </c>
      <c r="D127" s="5">
        <v>5</v>
      </c>
      <c r="E127" s="5">
        <v>35</v>
      </c>
      <c r="F127" s="6">
        <v>150</v>
      </c>
      <c r="G127" s="5">
        <v>6</v>
      </c>
      <c r="H127" s="5">
        <v>144</v>
      </c>
      <c r="I127" s="6">
        <v>0</v>
      </c>
      <c r="J127" s="5">
        <v>6</v>
      </c>
      <c r="K127" s="5">
        <v>-6</v>
      </c>
      <c r="L127" s="6">
        <v>0</v>
      </c>
      <c r="M127" s="5">
        <v>5</v>
      </c>
      <c r="N127" s="5">
        <v>-5</v>
      </c>
      <c r="O127" s="6">
        <f t="shared" si="12"/>
        <v>173</v>
      </c>
      <c r="P127" s="66">
        <f t="shared" si="13"/>
        <v>9.6111111111111107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5">
      <c r="A128" s="26">
        <v>40018</v>
      </c>
      <c r="B128" s="51" t="s">
        <v>17</v>
      </c>
      <c r="C128" s="6">
        <v>0</v>
      </c>
      <c r="D128" s="5">
        <v>980</v>
      </c>
      <c r="E128" s="5">
        <v>-980</v>
      </c>
      <c r="F128" s="6">
        <v>0</v>
      </c>
      <c r="G128" s="5">
        <v>0</v>
      </c>
      <c r="H128" s="5">
        <v>0</v>
      </c>
      <c r="I128" s="6">
        <v>0</v>
      </c>
      <c r="J128" s="5">
        <v>1023</v>
      </c>
      <c r="K128" s="5">
        <v>-1023</v>
      </c>
      <c r="L128" s="6">
        <v>0</v>
      </c>
      <c r="M128" s="5">
        <v>0</v>
      </c>
      <c r="N128" s="5">
        <v>0</v>
      </c>
      <c r="O128" s="6">
        <f t="shared" si="12"/>
        <v>-2003</v>
      </c>
      <c r="P128" s="66">
        <f t="shared" si="13"/>
        <v>-0.99950099800399206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19" x14ac:dyDescent="0.25">
      <c r="A129" s="31"/>
      <c r="B129" s="3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46"/>
      <c r="Q129" s="134"/>
      <c r="R129" s="135"/>
      <c r="S129" s="135"/>
    </row>
    <row r="130" spans="1:19" x14ac:dyDescent="0.25">
      <c r="A130" s="2" t="s">
        <v>18</v>
      </c>
      <c r="B130" s="2"/>
      <c r="C130" s="3"/>
      <c r="D130" s="3"/>
      <c r="E130" s="3">
        <f>SUM(E10:E129)</f>
        <v>183567</v>
      </c>
      <c r="F130" s="3"/>
      <c r="G130" s="3"/>
      <c r="H130" s="3">
        <f>SUM(H10:H129)</f>
        <v>80081</v>
      </c>
      <c r="I130" s="3"/>
      <c r="J130" s="3"/>
      <c r="K130" s="3">
        <f>SUM(K10:K129)</f>
        <v>-139666</v>
      </c>
      <c r="L130" s="3"/>
      <c r="M130" s="3">
        <f>SUM(M10:M129)</f>
        <v>1814436</v>
      </c>
      <c r="N130" s="3">
        <f>SUM(N10:N129)</f>
        <v>-190879</v>
      </c>
      <c r="O130" s="3"/>
      <c r="P130" s="12"/>
      <c r="Q130" s="2">
        <f>COUNTIF(Q10:Q129,"X")</f>
        <v>0</v>
      </c>
      <c r="R130" s="2">
        <f>COUNTIF(R10:R129,"X")</f>
        <v>8</v>
      </c>
      <c r="S130" s="2">
        <f>COUNTIF(S10:S129,"X")</f>
        <v>0</v>
      </c>
    </row>
    <row r="131" spans="1:19" x14ac:dyDescent="0.25">
      <c r="N131" s="76">
        <f>N130/M130</f>
        <v>-0.10520018341787751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40" width="7.88671875" style="13"/>
    <col min="41" max="250" width="8.88671875" customWidth="1"/>
  </cols>
  <sheetData>
    <row r="1" spans="1:40" ht="17.399999999999999" x14ac:dyDescent="0.3">
      <c r="A1" s="52" t="s">
        <v>0</v>
      </c>
    </row>
    <row r="2" spans="1:40" ht="20.25" customHeight="1" x14ac:dyDescent="0.25">
      <c r="A2" s="73" t="s">
        <v>26</v>
      </c>
    </row>
    <row r="3" spans="1:40" ht="15.6" x14ac:dyDescent="0.3">
      <c r="A3" s="53" t="s">
        <v>27</v>
      </c>
      <c r="C3" s="10">
        <f>L8</f>
        <v>37037</v>
      </c>
      <c r="D3" s="9"/>
    </row>
    <row r="4" spans="1:40" ht="15.6" x14ac:dyDescent="0.3">
      <c r="A4" s="53" t="s">
        <v>28</v>
      </c>
      <c r="C4" s="4" t="s">
        <v>29</v>
      </c>
      <c r="E4" s="78" t="s">
        <v>52</v>
      </c>
      <c r="G4" s="4" t="s">
        <v>31</v>
      </c>
    </row>
    <row r="5" spans="1:40" ht="16.2" thickBot="1" x14ac:dyDescent="0.35">
      <c r="A5" s="53" t="s">
        <v>32</v>
      </c>
      <c r="C5" s="4" t="s">
        <v>49</v>
      </c>
      <c r="E5" s="53"/>
    </row>
    <row r="6" spans="1:40" ht="21.75" customHeight="1" thickBot="1" x14ac:dyDescent="0.3">
      <c r="R6" s="91" t="s">
        <v>34</v>
      </c>
      <c r="S6" s="92"/>
    </row>
    <row r="7" spans="1:40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" customHeight="1" thickBot="1" x14ac:dyDescent="0.3">
      <c r="A8" s="110"/>
      <c r="B8" s="111"/>
      <c r="C8" s="114">
        <f>C9</f>
        <v>37034</v>
      </c>
      <c r="D8" s="112"/>
      <c r="E8" s="113" t="str">
        <f>TEXT(WEEKDAY(C8),"dddd")</f>
        <v>Wednesday</v>
      </c>
      <c r="F8" s="114">
        <f>F9</f>
        <v>37035</v>
      </c>
      <c r="G8" s="112"/>
      <c r="H8" s="113" t="str">
        <f>TEXT(WEEKDAY(F8),"dddd")</f>
        <v>Thursday</v>
      </c>
      <c r="I8" s="114">
        <f>I9</f>
        <v>37036</v>
      </c>
      <c r="J8" s="112"/>
      <c r="K8" s="113" t="str">
        <f>TEXT(WEEKDAY(I8),"dddd")</f>
        <v>Friday</v>
      </c>
      <c r="L8" s="114">
        <f>L9</f>
        <v>37037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.6" hidden="1" x14ac:dyDescent="0.25">
      <c r="A9" s="26"/>
      <c r="B9" s="51"/>
      <c r="C9" s="94">
        <v>37034</v>
      </c>
      <c r="D9" s="96">
        <v>37034</v>
      </c>
      <c r="E9" s="96">
        <v>37034</v>
      </c>
      <c r="F9" s="97">
        <v>37035</v>
      </c>
      <c r="G9" s="96">
        <v>37035</v>
      </c>
      <c r="H9" s="96">
        <v>37035</v>
      </c>
      <c r="I9" s="97">
        <v>37036</v>
      </c>
      <c r="J9" s="96">
        <v>37036</v>
      </c>
      <c r="K9" s="96">
        <v>37036</v>
      </c>
      <c r="L9" s="97">
        <v>37037</v>
      </c>
      <c r="M9" s="96">
        <v>37037</v>
      </c>
      <c r="N9" s="96">
        <v>37037</v>
      </c>
      <c r="O9" s="6">
        <f t="shared" ref="O9:O35" si="0">K9+H9+E9</f>
        <v>111105</v>
      </c>
      <c r="P9" s="64"/>
      <c r="Q9" s="61"/>
      <c r="R9" s="59"/>
      <c r="S9" s="65"/>
      <c r="T9" s="61"/>
      <c r="U9" s="60"/>
    </row>
    <row r="10" spans="1:40" x14ac:dyDescent="0.25">
      <c r="A10" s="26">
        <v>1117</v>
      </c>
      <c r="B10" s="51" t="s">
        <v>14</v>
      </c>
      <c r="C10" s="6">
        <v>275</v>
      </c>
      <c r="D10" s="5">
        <v>310</v>
      </c>
      <c r="E10" s="5">
        <v>-35</v>
      </c>
      <c r="F10" s="6">
        <v>275</v>
      </c>
      <c r="G10" s="5">
        <v>305</v>
      </c>
      <c r="H10" s="5">
        <v>-30</v>
      </c>
      <c r="I10" s="6">
        <v>275</v>
      </c>
      <c r="J10" s="5">
        <v>292</v>
      </c>
      <c r="K10" s="5">
        <v>-17</v>
      </c>
      <c r="L10" s="6">
        <v>275</v>
      </c>
      <c r="M10" s="5">
        <v>297</v>
      </c>
      <c r="N10" s="5">
        <v>-22</v>
      </c>
      <c r="O10" s="6">
        <f t="shared" si="0"/>
        <v>-82</v>
      </c>
      <c r="P10" s="66">
        <f t="shared" ref="P10:P36" si="1">O10/(J10+G10+D10+1)</f>
        <v>-9.0308370044052858E-2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5">
      <c r="A11" s="26">
        <v>1126</v>
      </c>
      <c r="B11" s="51" t="s">
        <v>14</v>
      </c>
      <c r="C11" s="6">
        <v>700</v>
      </c>
      <c r="D11" s="5">
        <v>750</v>
      </c>
      <c r="E11" s="5">
        <v>-50</v>
      </c>
      <c r="F11" s="6">
        <v>700</v>
      </c>
      <c r="G11" s="5">
        <v>731</v>
      </c>
      <c r="H11" s="5">
        <v>-31</v>
      </c>
      <c r="I11" s="6">
        <v>700</v>
      </c>
      <c r="J11" s="5">
        <v>687</v>
      </c>
      <c r="K11" s="5">
        <v>13</v>
      </c>
      <c r="L11" s="6">
        <v>600</v>
      </c>
      <c r="M11" s="5">
        <v>708</v>
      </c>
      <c r="N11" s="5">
        <v>-108</v>
      </c>
      <c r="O11" s="6">
        <f t="shared" si="0"/>
        <v>-68</v>
      </c>
      <c r="P11" s="66">
        <f t="shared" si="1"/>
        <v>-3.1350852927616413E-2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5">
      <c r="A12" s="26">
        <v>1157</v>
      </c>
      <c r="B12" s="51" t="s">
        <v>14</v>
      </c>
      <c r="C12" s="6">
        <v>100</v>
      </c>
      <c r="D12" s="5">
        <v>117</v>
      </c>
      <c r="E12" s="5">
        <v>-17</v>
      </c>
      <c r="F12" s="6">
        <v>100</v>
      </c>
      <c r="G12" s="5">
        <v>115</v>
      </c>
      <c r="H12" s="5">
        <v>-15</v>
      </c>
      <c r="I12" s="6">
        <v>100</v>
      </c>
      <c r="J12" s="5">
        <v>109</v>
      </c>
      <c r="K12" s="5">
        <v>-9</v>
      </c>
      <c r="L12" s="6">
        <v>100</v>
      </c>
      <c r="M12" s="5">
        <v>118</v>
      </c>
      <c r="N12" s="5">
        <v>-18</v>
      </c>
      <c r="O12" s="6">
        <f t="shared" si="0"/>
        <v>-41</v>
      </c>
      <c r="P12" s="66">
        <f t="shared" si="1"/>
        <v>-0.11988304093567251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5">
      <c r="A13" s="26">
        <v>1780</v>
      </c>
      <c r="B13" s="51" t="s">
        <v>14</v>
      </c>
      <c r="C13" s="6">
        <v>1286</v>
      </c>
      <c r="D13" s="5">
        <v>1257</v>
      </c>
      <c r="E13" s="5">
        <v>29</v>
      </c>
      <c r="F13" s="6">
        <v>1286</v>
      </c>
      <c r="G13" s="5">
        <v>1223</v>
      </c>
      <c r="H13" s="5">
        <v>63</v>
      </c>
      <c r="I13" s="6">
        <v>1286</v>
      </c>
      <c r="J13" s="5">
        <v>1148</v>
      </c>
      <c r="K13" s="5">
        <v>138</v>
      </c>
      <c r="L13" s="6">
        <v>1198</v>
      </c>
      <c r="M13" s="5">
        <v>1198</v>
      </c>
      <c r="N13" s="5">
        <v>0</v>
      </c>
      <c r="O13" s="6">
        <f t="shared" si="0"/>
        <v>230</v>
      </c>
      <c r="P13" s="66">
        <f t="shared" si="1"/>
        <v>6.3378341140810146E-2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5">
      <c r="A14" s="26">
        <v>2280</v>
      </c>
      <c r="B14" s="51" t="s">
        <v>14</v>
      </c>
      <c r="C14" s="6">
        <v>421</v>
      </c>
      <c r="D14" s="5">
        <v>504</v>
      </c>
      <c r="E14" s="5">
        <v>-83</v>
      </c>
      <c r="F14" s="6">
        <v>469</v>
      </c>
      <c r="G14" s="5">
        <v>497</v>
      </c>
      <c r="H14" s="5">
        <v>-28</v>
      </c>
      <c r="I14" s="6">
        <v>494</v>
      </c>
      <c r="J14" s="5">
        <v>482</v>
      </c>
      <c r="K14" s="5">
        <v>12</v>
      </c>
      <c r="L14" s="6">
        <v>101</v>
      </c>
      <c r="M14" s="5">
        <v>484</v>
      </c>
      <c r="N14" s="5">
        <v>-383</v>
      </c>
      <c r="O14" s="6">
        <f t="shared" si="0"/>
        <v>-99</v>
      </c>
      <c r="P14" s="66">
        <f t="shared" si="1"/>
        <v>-6.6711590296495954E-2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5">
      <c r="A15" s="26">
        <v>2584</v>
      </c>
      <c r="B15" s="51" t="s">
        <v>14</v>
      </c>
      <c r="C15" s="6">
        <v>0</v>
      </c>
      <c r="D15" s="5">
        <v>3182</v>
      </c>
      <c r="E15" s="5">
        <v>-3182</v>
      </c>
      <c r="F15" s="6">
        <v>0</v>
      </c>
      <c r="G15" s="5">
        <v>3132</v>
      </c>
      <c r="H15" s="5">
        <v>-3132</v>
      </c>
      <c r="I15" s="6">
        <v>3000</v>
      </c>
      <c r="J15" s="5">
        <v>3021</v>
      </c>
      <c r="K15" s="5">
        <v>-21</v>
      </c>
      <c r="L15" s="6">
        <v>3064</v>
      </c>
      <c r="M15" s="5">
        <v>3064</v>
      </c>
      <c r="N15" s="5">
        <v>0</v>
      </c>
      <c r="O15" s="6">
        <f t="shared" si="0"/>
        <v>-6335</v>
      </c>
      <c r="P15" s="66">
        <f t="shared" si="1"/>
        <v>-0.67855612682090827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5">
      <c r="A16" s="26">
        <v>2771</v>
      </c>
      <c r="B16" s="51" t="s">
        <v>14</v>
      </c>
      <c r="C16" s="6">
        <v>5000</v>
      </c>
      <c r="D16" s="5">
        <v>6160</v>
      </c>
      <c r="E16" s="5">
        <v>-1160</v>
      </c>
      <c r="F16" s="6">
        <v>1677</v>
      </c>
      <c r="G16" s="5">
        <v>6070</v>
      </c>
      <c r="H16" s="5">
        <v>-4393</v>
      </c>
      <c r="I16" s="6">
        <v>5000</v>
      </c>
      <c r="J16" s="5">
        <v>5871</v>
      </c>
      <c r="K16" s="5">
        <v>-871</v>
      </c>
      <c r="L16" s="6">
        <v>5000</v>
      </c>
      <c r="M16" s="5">
        <v>5961</v>
      </c>
      <c r="N16" s="5">
        <v>-961</v>
      </c>
      <c r="O16" s="6">
        <f t="shared" si="0"/>
        <v>-6424</v>
      </c>
      <c r="P16" s="66">
        <f t="shared" si="1"/>
        <v>-0.35487791404264724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260</v>
      </c>
      <c r="D17" s="5">
        <v>337</v>
      </c>
      <c r="E17" s="5">
        <v>-77</v>
      </c>
      <c r="F17" s="6">
        <v>0</v>
      </c>
      <c r="G17" s="5">
        <v>332</v>
      </c>
      <c r="H17" s="5">
        <v>-332</v>
      </c>
      <c r="I17" s="6">
        <v>0</v>
      </c>
      <c r="J17" s="5">
        <v>321</v>
      </c>
      <c r="K17" s="5">
        <v>-321</v>
      </c>
      <c r="L17" s="6">
        <v>0</v>
      </c>
      <c r="M17" s="5">
        <v>323</v>
      </c>
      <c r="N17" s="5">
        <v>-323</v>
      </c>
      <c r="O17" s="6">
        <f t="shared" si="0"/>
        <v>-730</v>
      </c>
      <c r="P17" s="66">
        <f t="shared" si="1"/>
        <v>-0.73662966700302723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4528</v>
      </c>
      <c r="D18" s="5">
        <v>4102</v>
      </c>
      <c r="E18" s="5">
        <v>426</v>
      </c>
      <c r="F18" s="6">
        <v>4240</v>
      </c>
      <c r="G18" s="5">
        <v>4051</v>
      </c>
      <c r="H18" s="5">
        <v>189</v>
      </c>
      <c r="I18" s="6">
        <v>4313</v>
      </c>
      <c r="J18" s="5">
        <v>3939</v>
      </c>
      <c r="K18" s="5">
        <v>374</v>
      </c>
      <c r="L18" s="6">
        <v>4032</v>
      </c>
      <c r="M18" s="5">
        <v>3989</v>
      </c>
      <c r="N18" s="5">
        <v>43</v>
      </c>
      <c r="O18" s="6">
        <f t="shared" si="0"/>
        <v>989</v>
      </c>
      <c r="P18" s="66">
        <f t="shared" si="1"/>
        <v>8.1782849582403047E-2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5163</v>
      </c>
      <c r="D19" s="5">
        <v>4676</v>
      </c>
      <c r="E19" s="5">
        <v>487</v>
      </c>
      <c r="F19" s="6">
        <v>5163</v>
      </c>
      <c r="G19" s="5">
        <v>4515</v>
      </c>
      <c r="H19" s="5">
        <v>648</v>
      </c>
      <c r="I19" s="6">
        <v>5163</v>
      </c>
      <c r="J19" s="5">
        <v>4159</v>
      </c>
      <c r="K19" s="5">
        <v>1004</v>
      </c>
      <c r="L19" s="6">
        <v>4346</v>
      </c>
      <c r="M19" s="5">
        <v>4346</v>
      </c>
      <c r="N19" s="5">
        <v>0</v>
      </c>
      <c r="O19" s="6">
        <f t="shared" si="0"/>
        <v>2139</v>
      </c>
      <c r="P19" s="66">
        <f t="shared" si="1"/>
        <v>0.16021271814845331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506160</v>
      </c>
      <c r="D20" s="5">
        <v>473341</v>
      </c>
      <c r="E20" s="5">
        <v>32819</v>
      </c>
      <c r="F20" s="6">
        <v>499522</v>
      </c>
      <c r="G20" s="5">
        <v>453557</v>
      </c>
      <c r="H20" s="5">
        <v>45965</v>
      </c>
      <c r="I20" s="6">
        <v>433229</v>
      </c>
      <c r="J20" s="5">
        <v>409809</v>
      </c>
      <c r="K20" s="5">
        <v>23420</v>
      </c>
      <c r="L20" s="6">
        <v>431154</v>
      </c>
      <c r="M20" s="5">
        <v>430546</v>
      </c>
      <c r="N20" s="5">
        <v>608</v>
      </c>
      <c r="O20" s="6">
        <f t="shared" si="0"/>
        <v>102204</v>
      </c>
      <c r="P20" s="66">
        <f t="shared" si="1"/>
        <v>7.6459481053453709E-2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900</v>
      </c>
      <c r="D21" s="5">
        <v>1450</v>
      </c>
      <c r="E21" s="5">
        <v>-550</v>
      </c>
      <c r="F21" s="6">
        <v>900</v>
      </c>
      <c r="G21" s="5">
        <v>1413</v>
      </c>
      <c r="H21" s="5">
        <v>-513</v>
      </c>
      <c r="I21" s="6">
        <v>900</v>
      </c>
      <c r="J21" s="5">
        <v>1331</v>
      </c>
      <c r="K21" s="5">
        <v>-431</v>
      </c>
      <c r="L21" s="6">
        <v>900</v>
      </c>
      <c r="M21" s="5">
        <v>1349</v>
      </c>
      <c r="N21" s="5">
        <v>-449</v>
      </c>
      <c r="O21" s="6">
        <f t="shared" si="0"/>
        <v>-1494</v>
      </c>
      <c r="P21" s="66">
        <f t="shared" si="1"/>
        <v>-0.35613825983313468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557</v>
      </c>
      <c r="D22" s="5">
        <v>670</v>
      </c>
      <c r="E22" s="5">
        <v>-113</v>
      </c>
      <c r="F22" s="6">
        <v>557</v>
      </c>
      <c r="G22" s="5">
        <v>634</v>
      </c>
      <c r="H22" s="5">
        <v>-77</v>
      </c>
      <c r="I22" s="6">
        <v>557</v>
      </c>
      <c r="J22" s="5">
        <v>553</v>
      </c>
      <c r="K22" s="5">
        <v>4</v>
      </c>
      <c r="L22" s="6">
        <v>457</v>
      </c>
      <c r="M22" s="5">
        <v>594</v>
      </c>
      <c r="N22" s="5">
        <v>-137</v>
      </c>
      <c r="O22" s="6">
        <f t="shared" si="0"/>
        <v>-186</v>
      </c>
      <c r="P22" s="66">
        <f t="shared" si="1"/>
        <v>-0.10010764262648009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400</v>
      </c>
      <c r="D23" s="5">
        <v>364</v>
      </c>
      <c r="E23" s="5">
        <v>36</v>
      </c>
      <c r="F23" s="6">
        <v>400</v>
      </c>
      <c r="G23" s="5">
        <v>352</v>
      </c>
      <c r="H23" s="5">
        <v>48</v>
      </c>
      <c r="I23" s="6">
        <v>400</v>
      </c>
      <c r="J23" s="5">
        <v>323</v>
      </c>
      <c r="K23" s="5">
        <v>77</v>
      </c>
      <c r="L23" s="6">
        <v>330</v>
      </c>
      <c r="M23" s="5">
        <v>340</v>
      </c>
      <c r="N23" s="5">
        <v>-10</v>
      </c>
      <c r="O23" s="6">
        <f t="shared" si="0"/>
        <v>161</v>
      </c>
      <c r="P23" s="66">
        <f t="shared" si="1"/>
        <v>0.15480769230769231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43536</v>
      </c>
      <c r="D24" s="5">
        <v>47223</v>
      </c>
      <c r="E24" s="5">
        <v>-3687</v>
      </c>
      <c r="F24" s="6">
        <v>45606</v>
      </c>
      <c r="G24" s="5">
        <v>47439</v>
      </c>
      <c r="H24" s="5">
        <v>-1833</v>
      </c>
      <c r="I24" s="6">
        <v>33935</v>
      </c>
      <c r="J24" s="5">
        <v>44289</v>
      </c>
      <c r="K24" s="5">
        <v>-10354</v>
      </c>
      <c r="L24" s="6">
        <v>41852</v>
      </c>
      <c r="M24" s="5">
        <v>37542</v>
      </c>
      <c r="N24" s="5">
        <v>4310</v>
      </c>
      <c r="O24" s="6">
        <f t="shared" si="0"/>
        <v>-15874</v>
      </c>
      <c r="P24" s="66">
        <f t="shared" si="1"/>
        <v>-0.11424088894006564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30000</v>
      </c>
      <c r="D25" s="5">
        <v>27184</v>
      </c>
      <c r="E25" s="5">
        <v>2816</v>
      </c>
      <c r="F25" s="6">
        <v>24918</v>
      </c>
      <c r="G25" s="5">
        <v>27129</v>
      </c>
      <c r="H25" s="5">
        <v>-2211</v>
      </c>
      <c r="I25" s="6">
        <v>24918</v>
      </c>
      <c r="J25" s="5">
        <v>26772</v>
      </c>
      <c r="K25" s="5">
        <v>-1854</v>
      </c>
      <c r="L25" s="6">
        <v>23918</v>
      </c>
      <c r="M25" s="5">
        <v>24710</v>
      </c>
      <c r="N25" s="5">
        <v>-792</v>
      </c>
      <c r="O25" s="6">
        <f t="shared" si="0"/>
        <v>-1249</v>
      </c>
      <c r="P25" s="66">
        <f t="shared" si="1"/>
        <v>-1.5403398860469132E-2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155816</v>
      </c>
      <c r="D26" s="5">
        <v>151132</v>
      </c>
      <c r="E26" s="5">
        <v>4684</v>
      </c>
      <c r="F26" s="6">
        <v>165881</v>
      </c>
      <c r="G26" s="5">
        <v>140668</v>
      </c>
      <c r="H26" s="5">
        <v>25213</v>
      </c>
      <c r="I26" s="6">
        <v>188152</v>
      </c>
      <c r="J26" s="5">
        <v>141170</v>
      </c>
      <c r="K26" s="5">
        <v>46982</v>
      </c>
      <c r="L26" s="6">
        <v>121890</v>
      </c>
      <c r="M26" s="5">
        <v>120569</v>
      </c>
      <c r="N26" s="5">
        <v>1321</v>
      </c>
      <c r="O26" s="6">
        <f t="shared" si="0"/>
        <v>76879</v>
      </c>
      <c r="P26" s="66">
        <f t="shared" si="1"/>
        <v>0.17756154569243668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13046</v>
      </c>
      <c r="D27" s="5">
        <v>14475</v>
      </c>
      <c r="E27" s="5">
        <v>-1429</v>
      </c>
      <c r="F27" s="6">
        <v>13128</v>
      </c>
      <c r="G27" s="5">
        <v>14616</v>
      </c>
      <c r="H27" s="5">
        <v>-1488</v>
      </c>
      <c r="I27" s="6">
        <v>19128</v>
      </c>
      <c r="J27" s="5">
        <v>13997</v>
      </c>
      <c r="K27" s="5">
        <v>5131</v>
      </c>
      <c r="L27" s="6">
        <v>6778</v>
      </c>
      <c r="M27" s="5">
        <v>8489</v>
      </c>
      <c r="N27" s="5">
        <v>-1711</v>
      </c>
      <c r="O27" s="6">
        <f t="shared" si="0"/>
        <v>2214</v>
      </c>
      <c r="P27" s="66">
        <f t="shared" si="1"/>
        <v>5.1382023254194803E-2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106367</v>
      </c>
      <c r="D28" s="5">
        <v>89408</v>
      </c>
      <c r="E28" s="5">
        <v>16959</v>
      </c>
      <c r="F28" s="6">
        <v>111027</v>
      </c>
      <c r="G28" s="5">
        <v>104788</v>
      </c>
      <c r="H28" s="5">
        <v>6239</v>
      </c>
      <c r="I28" s="6">
        <v>116413</v>
      </c>
      <c r="J28" s="5">
        <v>111519</v>
      </c>
      <c r="K28" s="5">
        <v>4894</v>
      </c>
      <c r="L28" s="6">
        <v>101719</v>
      </c>
      <c r="M28" s="5">
        <v>108813</v>
      </c>
      <c r="N28" s="5">
        <v>-7094</v>
      </c>
      <c r="O28" s="6">
        <f t="shared" si="0"/>
        <v>28092</v>
      </c>
      <c r="P28" s="66">
        <f t="shared" si="1"/>
        <v>9.1889204359601726E-2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44000</v>
      </c>
      <c r="D29" s="5">
        <v>20116</v>
      </c>
      <c r="E29" s="5">
        <v>23884</v>
      </c>
      <c r="F29" s="6">
        <v>20000</v>
      </c>
      <c r="G29" s="5">
        <v>21040</v>
      </c>
      <c r="H29" s="5">
        <v>-1040</v>
      </c>
      <c r="I29" s="6">
        <v>24000</v>
      </c>
      <c r="J29" s="5">
        <v>14049</v>
      </c>
      <c r="K29" s="5">
        <v>9951</v>
      </c>
      <c r="L29" s="6">
        <v>24000</v>
      </c>
      <c r="M29" s="5">
        <v>14049</v>
      </c>
      <c r="N29" s="5">
        <v>9951</v>
      </c>
      <c r="O29" s="6">
        <f t="shared" si="0"/>
        <v>32795</v>
      </c>
      <c r="P29" s="66">
        <f t="shared" si="1"/>
        <v>0.59404774843314134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523075</v>
      </c>
      <c r="D30" s="5">
        <v>344334</v>
      </c>
      <c r="E30" s="5">
        <v>178741</v>
      </c>
      <c r="F30" s="6">
        <v>472974</v>
      </c>
      <c r="G30" s="5">
        <v>332305</v>
      </c>
      <c r="H30" s="5">
        <v>140669</v>
      </c>
      <c r="I30" s="6">
        <v>411163</v>
      </c>
      <c r="J30" s="5">
        <v>317891</v>
      </c>
      <c r="K30" s="5">
        <v>93272</v>
      </c>
      <c r="L30" s="6">
        <v>317981</v>
      </c>
      <c r="M30" s="5">
        <v>317104</v>
      </c>
      <c r="N30" s="5">
        <v>877</v>
      </c>
      <c r="O30" s="6">
        <f t="shared" si="0"/>
        <v>412682</v>
      </c>
      <c r="P30" s="66">
        <f t="shared" si="1"/>
        <v>0.41495136903726482</v>
      </c>
      <c r="Q30" s="123"/>
      <c r="R30" s="62" t="s">
        <v>44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>X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25520</v>
      </c>
      <c r="D31" s="5">
        <v>30916</v>
      </c>
      <c r="E31" s="5">
        <v>-5396</v>
      </c>
      <c r="F31" s="6">
        <v>13836</v>
      </c>
      <c r="G31" s="5">
        <v>30386</v>
      </c>
      <c r="H31" s="5">
        <v>-16550</v>
      </c>
      <c r="I31" s="6">
        <v>48839</v>
      </c>
      <c r="J31" s="5">
        <v>29623</v>
      </c>
      <c r="K31" s="5">
        <v>19216</v>
      </c>
      <c r="L31" s="6">
        <v>17311</v>
      </c>
      <c r="M31" s="5">
        <v>27568</v>
      </c>
      <c r="N31" s="5">
        <v>-10257</v>
      </c>
      <c r="O31" s="6">
        <f t="shared" si="0"/>
        <v>-2730</v>
      </c>
      <c r="P31" s="66">
        <f t="shared" si="1"/>
        <v>-3.0024415458724679E-2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18000</v>
      </c>
      <c r="D32" s="5">
        <v>18604</v>
      </c>
      <c r="E32" s="5">
        <v>-604</v>
      </c>
      <c r="F32" s="6">
        <v>19000</v>
      </c>
      <c r="G32" s="5">
        <v>18067</v>
      </c>
      <c r="H32" s="5">
        <v>933</v>
      </c>
      <c r="I32" s="6">
        <v>20000</v>
      </c>
      <c r="J32" s="5">
        <v>19262</v>
      </c>
      <c r="K32" s="5">
        <v>738</v>
      </c>
      <c r="L32" s="6">
        <v>17000</v>
      </c>
      <c r="M32" s="5">
        <v>18068</v>
      </c>
      <c r="N32" s="5">
        <v>-1068</v>
      </c>
      <c r="O32" s="6">
        <f t="shared" si="0"/>
        <v>1067</v>
      </c>
      <c r="P32" s="66">
        <f t="shared" si="1"/>
        <v>1.9076053920692244E-2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15628</v>
      </c>
      <c r="D33" s="104">
        <v>11657</v>
      </c>
      <c r="E33" s="104">
        <v>3971</v>
      </c>
      <c r="F33" s="103">
        <v>11728</v>
      </c>
      <c r="G33" s="104">
        <v>11576</v>
      </c>
      <c r="H33" s="104">
        <v>152</v>
      </c>
      <c r="I33" s="103">
        <v>11728</v>
      </c>
      <c r="J33" s="104">
        <v>11088</v>
      </c>
      <c r="K33" s="104">
        <v>640</v>
      </c>
      <c r="L33" s="103">
        <v>10600</v>
      </c>
      <c r="M33" s="104">
        <v>8651</v>
      </c>
      <c r="N33" s="104">
        <v>1949</v>
      </c>
      <c r="O33" s="6">
        <f t="shared" si="0"/>
        <v>4763</v>
      </c>
      <c r="P33" s="66">
        <f t="shared" si="1"/>
        <v>0.13877396422119923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58619</v>
      </c>
      <c r="D34" s="5">
        <v>57522</v>
      </c>
      <c r="E34" s="5">
        <v>1097</v>
      </c>
      <c r="F34" s="6">
        <v>93619</v>
      </c>
      <c r="G34" s="5">
        <v>54757</v>
      </c>
      <c r="H34" s="5">
        <v>38862</v>
      </c>
      <c r="I34" s="6">
        <v>90619</v>
      </c>
      <c r="J34" s="5">
        <v>54399</v>
      </c>
      <c r="K34" s="5">
        <v>36220</v>
      </c>
      <c r="L34" s="6">
        <v>41536</v>
      </c>
      <c r="M34" s="5">
        <v>49810</v>
      </c>
      <c r="N34" s="5">
        <v>-8274</v>
      </c>
      <c r="O34" s="6">
        <f t="shared" si="0"/>
        <v>76179</v>
      </c>
      <c r="P34" s="66">
        <f t="shared" si="1"/>
        <v>0.45704017902675204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20416</v>
      </c>
      <c r="D35" s="5">
        <v>31710</v>
      </c>
      <c r="E35" s="5">
        <v>-11294</v>
      </c>
      <c r="F35" s="6">
        <v>100</v>
      </c>
      <c r="G35" s="5">
        <v>32669</v>
      </c>
      <c r="H35" s="5">
        <v>-32569</v>
      </c>
      <c r="I35" s="6">
        <v>24194</v>
      </c>
      <c r="J35" s="5">
        <v>31294</v>
      </c>
      <c r="K35" s="5">
        <v>-7100</v>
      </c>
      <c r="L35" s="6">
        <v>12106</v>
      </c>
      <c r="M35" s="5">
        <v>21640</v>
      </c>
      <c r="N35" s="5">
        <v>-9534</v>
      </c>
      <c r="O35" s="6">
        <f t="shared" si="0"/>
        <v>-50963</v>
      </c>
      <c r="P35" s="66">
        <f t="shared" si="1"/>
        <v>-0.53267345360285967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1690</v>
      </c>
      <c r="E36" s="5">
        <v>-1690</v>
      </c>
      <c r="F36" s="6">
        <v>0</v>
      </c>
      <c r="G36" s="5">
        <v>1604</v>
      </c>
      <c r="H36" s="5">
        <v>-1604</v>
      </c>
      <c r="I36" s="6">
        <v>0</v>
      </c>
      <c r="J36" s="5">
        <v>1263</v>
      </c>
      <c r="K36" s="5">
        <v>-1263</v>
      </c>
      <c r="L36" s="6">
        <v>0</v>
      </c>
      <c r="M36" s="5">
        <v>934</v>
      </c>
      <c r="N36" s="5">
        <v>-934</v>
      </c>
      <c r="O36" s="6">
        <f t="shared" ref="O36:O46" si="3">K36+H36+E36</f>
        <v>-4557</v>
      </c>
      <c r="P36" s="66">
        <f t="shared" si="1"/>
        <v>-0.99978060552874071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358</v>
      </c>
      <c r="D37" s="5">
        <v>469</v>
      </c>
      <c r="E37" s="5">
        <v>-111</v>
      </c>
      <c r="F37" s="6">
        <v>335</v>
      </c>
      <c r="G37" s="5">
        <v>442</v>
      </c>
      <c r="H37" s="5">
        <v>-107</v>
      </c>
      <c r="I37" s="6">
        <v>340</v>
      </c>
      <c r="J37" s="5">
        <v>490</v>
      </c>
      <c r="K37" s="5">
        <v>-150</v>
      </c>
      <c r="L37" s="6">
        <v>338</v>
      </c>
      <c r="M37" s="5">
        <v>228</v>
      </c>
      <c r="N37" s="5">
        <v>110</v>
      </c>
      <c r="O37" s="6">
        <f t="shared" si="3"/>
        <v>-368</v>
      </c>
      <c r="P37" s="66">
        <f t="shared" ref="P37:P46" si="4">O37/(J37+G37+D37+1)</f>
        <v>-0.26248216833095578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27666</v>
      </c>
      <c r="D38" s="5">
        <v>16142</v>
      </c>
      <c r="E38" s="5">
        <v>11524</v>
      </c>
      <c r="F38" s="6">
        <v>27565</v>
      </c>
      <c r="G38" s="5">
        <v>15219</v>
      </c>
      <c r="H38" s="5">
        <v>12346</v>
      </c>
      <c r="I38" s="6">
        <v>31814</v>
      </c>
      <c r="J38" s="5">
        <v>15316</v>
      </c>
      <c r="K38" s="5">
        <v>16498</v>
      </c>
      <c r="L38" s="6">
        <v>21397</v>
      </c>
      <c r="M38" s="5">
        <v>10889</v>
      </c>
      <c r="N38" s="5">
        <v>10508</v>
      </c>
      <c r="O38" s="6">
        <f t="shared" si="3"/>
        <v>40368</v>
      </c>
      <c r="P38" s="66">
        <f t="shared" si="4"/>
        <v>0.86481854406786918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6750</v>
      </c>
      <c r="D39" s="5">
        <v>2690</v>
      </c>
      <c r="E39" s="5">
        <v>4060</v>
      </c>
      <c r="F39" s="6">
        <v>18389</v>
      </c>
      <c r="G39" s="5">
        <v>4331</v>
      </c>
      <c r="H39" s="5">
        <v>14058</v>
      </c>
      <c r="I39" s="6">
        <v>49516</v>
      </c>
      <c r="J39" s="5">
        <v>4144</v>
      </c>
      <c r="K39" s="5">
        <v>45372</v>
      </c>
      <c r="L39" s="6">
        <v>10790</v>
      </c>
      <c r="M39" s="5">
        <v>13190</v>
      </c>
      <c r="N39" s="5">
        <v>-2400</v>
      </c>
      <c r="O39" s="6">
        <f t="shared" si="3"/>
        <v>63490</v>
      </c>
      <c r="P39" s="66">
        <f t="shared" si="4"/>
        <v>5.6860111051406053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6735</v>
      </c>
      <c r="D40" s="5">
        <v>6321</v>
      </c>
      <c r="E40" s="5">
        <v>414</v>
      </c>
      <c r="F40" s="6">
        <v>7100</v>
      </c>
      <c r="G40" s="5">
        <v>6512</v>
      </c>
      <c r="H40" s="5">
        <v>588</v>
      </c>
      <c r="I40" s="6">
        <v>7100</v>
      </c>
      <c r="J40" s="5">
        <v>6477</v>
      </c>
      <c r="K40" s="5">
        <v>623</v>
      </c>
      <c r="L40" s="6">
        <v>5001</v>
      </c>
      <c r="M40" s="5">
        <v>6365</v>
      </c>
      <c r="N40" s="5">
        <v>-1364</v>
      </c>
      <c r="O40" s="6">
        <f t="shared" si="3"/>
        <v>1625</v>
      </c>
      <c r="P40" s="66">
        <f t="shared" si="4"/>
        <v>8.4148930661281138E-2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437791</v>
      </c>
      <c r="D41" s="5">
        <v>431214</v>
      </c>
      <c r="E41" s="5">
        <v>6577</v>
      </c>
      <c r="F41" s="6">
        <v>471967</v>
      </c>
      <c r="G41" s="5">
        <v>418075</v>
      </c>
      <c r="H41" s="5">
        <v>53892</v>
      </c>
      <c r="I41" s="6">
        <v>482771</v>
      </c>
      <c r="J41" s="5">
        <v>408226</v>
      </c>
      <c r="K41" s="5">
        <v>74545</v>
      </c>
      <c r="L41" s="6">
        <v>356383</v>
      </c>
      <c r="M41" s="5">
        <v>342199</v>
      </c>
      <c r="N41" s="5">
        <v>14184</v>
      </c>
      <c r="O41" s="6">
        <f t="shared" si="3"/>
        <v>135014</v>
      </c>
      <c r="P41" s="66">
        <f t="shared" si="4"/>
        <v>0.10736563192834127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472</v>
      </c>
      <c r="E42" s="5">
        <v>-22</v>
      </c>
      <c r="F42" s="6">
        <v>450</v>
      </c>
      <c r="G42" s="5">
        <v>461</v>
      </c>
      <c r="H42" s="5">
        <v>-11</v>
      </c>
      <c r="I42" s="6">
        <v>450</v>
      </c>
      <c r="J42" s="5">
        <v>466</v>
      </c>
      <c r="K42" s="5">
        <v>-16</v>
      </c>
      <c r="L42" s="6">
        <v>450</v>
      </c>
      <c r="M42" s="5">
        <v>441</v>
      </c>
      <c r="N42" s="5">
        <v>9</v>
      </c>
      <c r="O42" s="6">
        <f t="shared" si="3"/>
        <v>-49</v>
      </c>
      <c r="P42" s="66">
        <f t="shared" si="4"/>
        <v>-3.5000000000000003E-2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10855</v>
      </c>
      <c r="E43" s="5">
        <v>145</v>
      </c>
      <c r="F43" s="6">
        <v>11000</v>
      </c>
      <c r="G43" s="5">
        <v>11836</v>
      </c>
      <c r="H43" s="5">
        <v>-836</v>
      </c>
      <c r="I43" s="6">
        <v>11000</v>
      </c>
      <c r="J43" s="5">
        <v>10818</v>
      </c>
      <c r="K43" s="5">
        <v>182</v>
      </c>
      <c r="L43" s="6">
        <v>11000</v>
      </c>
      <c r="M43" s="5">
        <v>10872</v>
      </c>
      <c r="N43" s="5">
        <v>128</v>
      </c>
      <c r="O43" s="6">
        <f t="shared" si="3"/>
        <v>-509</v>
      </c>
      <c r="P43" s="66">
        <f t="shared" si="4"/>
        <v>-1.5189495672933453E-2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5330</v>
      </c>
      <c r="D44" s="5">
        <v>4817</v>
      </c>
      <c r="E44" s="5">
        <v>513</v>
      </c>
      <c r="F44" s="6">
        <v>5323</v>
      </c>
      <c r="G44" s="5">
        <v>4901</v>
      </c>
      <c r="H44" s="5">
        <v>422</v>
      </c>
      <c r="I44" s="6">
        <v>5326</v>
      </c>
      <c r="J44" s="5">
        <v>4635</v>
      </c>
      <c r="K44" s="5">
        <v>691</v>
      </c>
      <c r="L44" s="6">
        <v>5339</v>
      </c>
      <c r="M44" s="5">
        <v>3446</v>
      </c>
      <c r="N44" s="5">
        <v>1893</v>
      </c>
      <c r="O44" s="6">
        <f t="shared" si="3"/>
        <v>1626</v>
      </c>
      <c r="P44" s="66">
        <f t="shared" si="4"/>
        <v>0.11327852863313362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88211</v>
      </c>
      <c r="D45" s="5">
        <v>73395</v>
      </c>
      <c r="E45" s="5">
        <v>14816</v>
      </c>
      <c r="F45" s="6">
        <v>109945</v>
      </c>
      <c r="G45" s="5">
        <v>70966</v>
      </c>
      <c r="H45" s="5">
        <v>38979</v>
      </c>
      <c r="I45" s="6">
        <v>93238</v>
      </c>
      <c r="J45" s="5">
        <v>65345</v>
      </c>
      <c r="K45" s="5">
        <v>27893</v>
      </c>
      <c r="L45" s="6">
        <v>72895</v>
      </c>
      <c r="M45" s="5">
        <v>60482</v>
      </c>
      <c r="N45" s="5">
        <v>12413</v>
      </c>
      <c r="O45" s="6">
        <f t="shared" si="3"/>
        <v>81688</v>
      </c>
      <c r="P45" s="66">
        <f t="shared" si="4"/>
        <v>0.38953396882316754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476</v>
      </c>
      <c r="D46" s="5">
        <v>253</v>
      </c>
      <c r="E46" s="5">
        <v>223</v>
      </c>
      <c r="F46" s="6">
        <v>1237</v>
      </c>
      <c r="G46" s="5">
        <v>247</v>
      </c>
      <c r="H46" s="5">
        <v>990</v>
      </c>
      <c r="I46" s="6">
        <v>0</v>
      </c>
      <c r="J46" s="5">
        <v>227</v>
      </c>
      <c r="K46" s="5">
        <v>-227</v>
      </c>
      <c r="L46" s="6">
        <v>810</v>
      </c>
      <c r="M46" s="5">
        <v>232</v>
      </c>
      <c r="N46" s="5">
        <v>578</v>
      </c>
      <c r="O46" s="6">
        <f t="shared" si="3"/>
        <v>986</v>
      </c>
      <c r="P46" s="66">
        <f t="shared" si="4"/>
        <v>1.3543956043956045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6449</v>
      </c>
      <c r="D47" s="5">
        <v>6834</v>
      </c>
      <c r="E47" s="5">
        <v>-385</v>
      </c>
      <c r="F47" s="6">
        <v>1596</v>
      </c>
      <c r="G47" s="5">
        <v>6911</v>
      </c>
      <c r="H47" s="5">
        <v>-5315</v>
      </c>
      <c r="I47" s="6">
        <v>6446</v>
      </c>
      <c r="J47" s="5">
        <v>6960</v>
      </c>
      <c r="K47" s="5">
        <v>-514</v>
      </c>
      <c r="L47" s="6">
        <v>0</v>
      </c>
      <c r="M47" s="5">
        <v>52</v>
      </c>
      <c r="N47" s="5">
        <v>-52</v>
      </c>
      <c r="O47" s="6">
        <f t="shared" ref="O47:O78" si="6">K47+H47+E47</f>
        <v>-6214</v>
      </c>
      <c r="P47" s="66">
        <f t="shared" ref="P47:P78" si="7">O47/(J47+G47+D47+1)</f>
        <v>-0.30010624939631025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59</v>
      </c>
      <c r="E54" s="5">
        <v>-59</v>
      </c>
      <c r="F54" s="6">
        <v>0</v>
      </c>
      <c r="G54" s="5">
        <v>149</v>
      </c>
      <c r="H54" s="5">
        <v>-149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-208</v>
      </c>
      <c r="P54" s="66">
        <f t="shared" si="7"/>
        <v>-0.99521531100478466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1</v>
      </c>
      <c r="H56" s="5">
        <v>-1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6"/>
        <v>-1</v>
      </c>
      <c r="P56" s="66">
        <f t="shared" si="7"/>
        <v>-0.5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205</v>
      </c>
      <c r="E58" s="5">
        <v>-205</v>
      </c>
      <c r="F58" s="6">
        <v>0</v>
      </c>
      <c r="G58" s="5">
        <v>185</v>
      </c>
      <c r="H58" s="5">
        <v>-185</v>
      </c>
      <c r="I58" s="6">
        <v>0</v>
      </c>
      <c r="J58" s="5">
        <v>199</v>
      </c>
      <c r="K58" s="5">
        <v>-199</v>
      </c>
      <c r="L58" s="6">
        <v>0</v>
      </c>
      <c r="M58" s="5">
        <v>45</v>
      </c>
      <c r="N58" s="5">
        <v>-45</v>
      </c>
      <c r="O58" s="6">
        <f t="shared" si="6"/>
        <v>-589</v>
      </c>
      <c r="P58" s="66">
        <f t="shared" si="7"/>
        <v>-0.99830508474576274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1</v>
      </c>
      <c r="H60" s="5">
        <v>-1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-1</v>
      </c>
      <c r="P60" s="66">
        <f t="shared" si="7"/>
        <v>-0.5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491</v>
      </c>
      <c r="E64" s="5">
        <v>-491</v>
      </c>
      <c r="F64" s="6">
        <v>0</v>
      </c>
      <c r="G64" s="5">
        <v>0</v>
      </c>
      <c r="H64" s="5">
        <v>0</v>
      </c>
      <c r="I64" s="6">
        <v>0</v>
      </c>
      <c r="J64" s="5">
        <v>6</v>
      </c>
      <c r="K64" s="5">
        <v>-6</v>
      </c>
      <c r="L64" s="6">
        <v>0</v>
      </c>
      <c r="M64" s="5">
        <v>0</v>
      </c>
      <c r="N64" s="5">
        <v>0</v>
      </c>
      <c r="O64" s="6">
        <f t="shared" si="6"/>
        <v>-497</v>
      </c>
      <c r="P64" s="66">
        <f t="shared" si="7"/>
        <v>-0.99799196787148592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254</v>
      </c>
      <c r="B65" s="51" t="s">
        <v>17</v>
      </c>
      <c r="C65" s="6">
        <v>12434</v>
      </c>
      <c r="D65" s="5">
        <v>12938</v>
      </c>
      <c r="E65" s="5">
        <v>-504</v>
      </c>
      <c r="F65" s="6">
        <v>12434</v>
      </c>
      <c r="G65" s="5">
        <v>14424</v>
      </c>
      <c r="H65" s="5">
        <v>-1990</v>
      </c>
      <c r="I65" s="6">
        <v>9831</v>
      </c>
      <c r="J65" s="5">
        <v>13706</v>
      </c>
      <c r="K65" s="5">
        <v>-3875</v>
      </c>
      <c r="L65" s="6">
        <v>11900</v>
      </c>
      <c r="M65" s="5">
        <v>11357</v>
      </c>
      <c r="N65" s="5">
        <v>543</v>
      </c>
      <c r="O65" s="6">
        <f t="shared" si="6"/>
        <v>-6369</v>
      </c>
      <c r="P65" s="66">
        <f t="shared" si="7"/>
        <v>-0.15508047432369915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5</v>
      </c>
      <c r="N70" s="5">
        <v>-5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308</v>
      </c>
      <c r="B71" s="51" t="s">
        <v>17</v>
      </c>
      <c r="C71" s="6">
        <v>1400</v>
      </c>
      <c r="D71" s="5">
        <v>108</v>
      </c>
      <c r="E71" s="5">
        <v>1292</v>
      </c>
      <c r="F71" s="6">
        <v>1400</v>
      </c>
      <c r="G71" s="5">
        <v>375</v>
      </c>
      <c r="H71" s="5">
        <v>1025</v>
      </c>
      <c r="I71" s="6">
        <v>1400</v>
      </c>
      <c r="J71" s="5">
        <v>228</v>
      </c>
      <c r="K71" s="5">
        <v>1172</v>
      </c>
      <c r="L71" s="6">
        <v>0</v>
      </c>
      <c r="M71" s="5">
        <v>7</v>
      </c>
      <c r="N71" s="5">
        <v>-7</v>
      </c>
      <c r="O71" s="6">
        <f t="shared" si="6"/>
        <v>3489</v>
      </c>
      <c r="P71" s="66">
        <f t="shared" si="7"/>
        <v>4.9002808988764048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>X</v>
      </c>
      <c r="V71" t="str">
        <f t="shared" si="8"/>
        <v xml:space="preserve"> </v>
      </c>
    </row>
    <row r="72" spans="1:22" x14ac:dyDescent="0.25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399</v>
      </c>
      <c r="B73" s="51" t="s">
        <v>17</v>
      </c>
      <c r="C73" s="6">
        <v>0</v>
      </c>
      <c r="D73" s="5">
        <v>114</v>
      </c>
      <c r="E73" s="5">
        <v>-114</v>
      </c>
      <c r="F73" s="6">
        <v>0</v>
      </c>
      <c r="G73" s="5">
        <v>113</v>
      </c>
      <c r="H73" s="5">
        <v>-113</v>
      </c>
      <c r="I73" s="6">
        <v>100</v>
      </c>
      <c r="J73" s="5">
        <v>131</v>
      </c>
      <c r="K73" s="5">
        <v>-31</v>
      </c>
      <c r="L73" s="6">
        <v>100</v>
      </c>
      <c r="M73" s="5">
        <v>139</v>
      </c>
      <c r="N73" s="5">
        <v>-39</v>
      </c>
      <c r="O73" s="6">
        <f t="shared" si="6"/>
        <v>-258</v>
      </c>
      <c r="P73" s="66">
        <f t="shared" si="7"/>
        <v>-0.71866295264623958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442</v>
      </c>
      <c r="B74" s="51" t="s">
        <v>17</v>
      </c>
      <c r="C74" s="6">
        <v>110</v>
      </c>
      <c r="D74" s="5">
        <v>0</v>
      </c>
      <c r="E74" s="5">
        <v>110</v>
      </c>
      <c r="F74" s="6">
        <v>110</v>
      </c>
      <c r="G74" s="5">
        <v>0</v>
      </c>
      <c r="H74" s="5">
        <v>110</v>
      </c>
      <c r="I74" s="6">
        <v>110</v>
      </c>
      <c r="J74" s="5">
        <v>0</v>
      </c>
      <c r="K74" s="5">
        <v>110</v>
      </c>
      <c r="L74" s="6">
        <v>40</v>
      </c>
      <c r="M74" s="5">
        <v>0</v>
      </c>
      <c r="N74" s="5">
        <v>40</v>
      </c>
      <c r="O74" s="6">
        <f t="shared" si="6"/>
        <v>330</v>
      </c>
      <c r="P74" s="66">
        <f t="shared" si="7"/>
        <v>330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5">
      <c r="A75" s="26">
        <v>447</v>
      </c>
      <c r="B75" s="51" t="s">
        <v>17</v>
      </c>
      <c r="C75" s="6">
        <v>0</v>
      </c>
      <c r="D75" s="5">
        <v>48</v>
      </c>
      <c r="E75" s="5">
        <v>-48</v>
      </c>
      <c r="F75" s="6">
        <v>0</v>
      </c>
      <c r="G75" s="5">
        <v>54</v>
      </c>
      <c r="H75" s="5">
        <v>-54</v>
      </c>
      <c r="I75" s="6">
        <v>0</v>
      </c>
      <c r="J75" s="5">
        <v>52</v>
      </c>
      <c r="K75" s="5">
        <v>-52</v>
      </c>
      <c r="L75" s="6">
        <v>0</v>
      </c>
      <c r="M75" s="5">
        <v>54</v>
      </c>
      <c r="N75" s="5">
        <v>-54</v>
      </c>
      <c r="O75" s="6">
        <f t="shared" si="6"/>
        <v>-154</v>
      </c>
      <c r="P75" s="66">
        <f t="shared" si="7"/>
        <v>-0.99354838709677418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5">
      <c r="A76" s="26">
        <v>483</v>
      </c>
      <c r="B76" s="51" t="s">
        <v>17</v>
      </c>
      <c r="C76" s="6">
        <v>0</v>
      </c>
      <c r="D76" s="5">
        <v>2</v>
      </c>
      <c r="E76" s="5">
        <v>-2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65</v>
      </c>
      <c r="N76" s="5">
        <v>-65</v>
      </c>
      <c r="O76" s="6">
        <f t="shared" si="6"/>
        <v>-2</v>
      </c>
      <c r="P76" s="66">
        <f t="shared" si="7"/>
        <v>-0.66666666666666663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5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5">
      <c r="A79" s="26">
        <v>543</v>
      </c>
      <c r="B79" s="51" t="s">
        <v>17</v>
      </c>
      <c r="C79" s="6">
        <v>0</v>
      </c>
      <c r="D79" s="5">
        <v>499</v>
      </c>
      <c r="E79" s="5">
        <v>-499</v>
      </c>
      <c r="F79" s="6">
        <v>0</v>
      </c>
      <c r="G79" s="5">
        <v>367</v>
      </c>
      <c r="H79" s="5">
        <v>-367</v>
      </c>
      <c r="I79" s="6">
        <v>0</v>
      </c>
      <c r="J79" s="5">
        <v>72</v>
      </c>
      <c r="K79" s="5">
        <v>-72</v>
      </c>
      <c r="L79" s="6">
        <v>0</v>
      </c>
      <c r="M79" s="5">
        <v>0</v>
      </c>
      <c r="N79" s="5">
        <v>0</v>
      </c>
      <c r="O79" s="6">
        <f t="shared" ref="O79:O110" si="9">K79+H79+E79</f>
        <v>-938</v>
      </c>
      <c r="P79" s="66">
        <f t="shared" ref="P79:P110" si="10">O79/(J79+G79+D79+1)</f>
        <v>-0.99893503727369537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5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5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5">
      <c r="A82" s="26">
        <v>572</v>
      </c>
      <c r="B82" s="51" t="s">
        <v>17</v>
      </c>
      <c r="C82" s="6">
        <v>350</v>
      </c>
      <c r="D82" s="5">
        <v>75</v>
      </c>
      <c r="E82" s="5">
        <v>275</v>
      </c>
      <c r="F82" s="6">
        <v>350</v>
      </c>
      <c r="G82" s="5">
        <v>75</v>
      </c>
      <c r="H82" s="5">
        <v>275</v>
      </c>
      <c r="I82" s="6">
        <v>1400</v>
      </c>
      <c r="J82" s="5">
        <v>75</v>
      </c>
      <c r="K82" s="5">
        <v>1325</v>
      </c>
      <c r="L82" s="6">
        <v>300</v>
      </c>
      <c r="M82" s="5">
        <v>75</v>
      </c>
      <c r="N82" s="5">
        <v>225</v>
      </c>
      <c r="O82" s="6">
        <f t="shared" si="9"/>
        <v>1875</v>
      </c>
      <c r="P82" s="66">
        <f t="shared" si="10"/>
        <v>8.2964601769911503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5">
      <c r="A83" s="26">
        <v>635</v>
      </c>
      <c r="B83" s="51" t="s">
        <v>17</v>
      </c>
      <c r="C83" s="6">
        <v>700</v>
      </c>
      <c r="D83" s="5">
        <v>703</v>
      </c>
      <c r="E83" s="5">
        <v>-3</v>
      </c>
      <c r="F83" s="6">
        <v>700</v>
      </c>
      <c r="G83" s="5">
        <v>761</v>
      </c>
      <c r="H83" s="5">
        <v>-61</v>
      </c>
      <c r="I83" s="6">
        <v>1000</v>
      </c>
      <c r="J83" s="5">
        <v>786</v>
      </c>
      <c r="K83" s="5">
        <v>214</v>
      </c>
      <c r="L83" s="6">
        <v>700</v>
      </c>
      <c r="M83" s="5">
        <v>823</v>
      </c>
      <c r="N83" s="5">
        <v>-123</v>
      </c>
      <c r="O83" s="6">
        <f t="shared" si="9"/>
        <v>150</v>
      </c>
      <c r="P83" s="66">
        <f t="shared" si="10"/>
        <v>6.6637050199911146E-2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5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5">
      <c r="A85" s="26">
        <v>654</v>
      </c>
      <c r="B85" s="51" t="s">
        <v>17</v>
      </c>
      <c r="C85" s="6">
        <v>0</v>
      </c>
      <c r="D85" s="5">
        <v>609</v>
      </c>
      <c r="E85" s="5">
        <v>-609</v>
      </c>
      <c r="F85" s="6">
        <v>0</v>
      </c>
      <c r="G85" s="5">
        <v>729</v>
      </c>
      <c r="H85" s="5">
        <v>-729</v>
      </c>
      <c r="I85" s="6">
        <v>810</v>
      </c>
      <c r="J85" s="5">
        <v>519</v>
      </c>
      <c r="K85" s="5">
        <v>291</v>
      </c>
      <c r="L85" s="6">
        <v>500</v>
      </c>
      <c r="M85" s="5">
        <v>563</v>
      </c>
      <c r="N85" s="5">
        <v>-63</v>
      </c>
      <c r="O85" s="6">
        <f t="shared" si="9"/>
        <v>-1047</v>
      </c>
      <c r="P85" s="66">
        <f t="shared" si="10"/>
        <v>-0.56350914962325083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755</v>
      </c>
      <c r="B86" s="51" t="s">
        <v>17</v>
      </c>
      <c r="C86" s="6">
        <v>0</v>
      </c>
      <c r="D86" s="5">
        <v>79</v>
      </c>
      <c r="E86" s="5">
        <v>-79</v>
      </c>
      <c r="F86" s="6">
        <v>0</v>
      </c>
      <c r="G86" s="5">
        <v>79</v>
      </c>
      <c r="H86" s="5">
        <v>-79</v>
      </c>
      <c r="I86" s="6">
        <v>80</v>
      </c>
      <c r="J86" s="5">
        <v>79</v>
      </c>
      <c r="K86" s="5">
        <v>1</v>
      </c>
      <c r="L86" s="6">
        <v>50</v>
      </c>
      <c r="M86" s="5">
        <v>79</v>
      </c>
      <c r="N86" s="5">
        <v>-29</v>
      </c>
      <c r="O86" s="6">
        <f t="shared" si="9"/>
        <v>-157</v>
      </c>
      <c r="P86" s="66">
        <f t="shared" si="10"/>
        <v>-0.65966386554621848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779</v>
      </c>
      <c r="B87" s="51" t="s">
        <v>17</v>
      </c>
      <c r="C87" s="6">
        <v>800</v>
      </c>
      <c r="D87" s="5">
        <v>1109</v>
      </c>
      <c r="E87" s="5">
        <v>-309</v>
      </c>
      <c r="F87" s="6">
        <v>800</v>
      </c>
      <c r="G87" s="5">
        <v>1276</v>
      </c>
      <c r="H87" s="5">
        <v>-476</v>
      </c>
      <c r="I87" s="6">
        <v>800</v>
      </c>
      <c r="J87" s="5">
        <v>1134</v>
      </c>
      <c r="K87" s="5">
        <v>-334</v>
      </c>
      <c r="L87" s="6">
        <v>0</v>
      </c>
      <c r="M87" s="5">
        <v>614</v>
      </c>
      <c r="N87" s="5">
        <v>-614</v>
      </c>
      <c r="O87" s="6">
        <f t="shared" si="9"/>
        <v>-1119</v>
      </c>
      <c r="P87" s="66">
        <f t="shared" si="10"/>
        <v>-0.31789772727272725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858</v>
      </c>
      <c r="B88" s="51" t="s">
        <v>17</v>
      </c>
      <c r="C88" s="6">
        <v>1000</v>
      </c>
      <c r="D88" s="5">
        <v>1140</v>
      </c>
      <c r="E88" s="5">
        <v>-140</v>
      </c>
      <c r="F88" s="6">
        <v>1000</v>
      </c>
      <c r="G88" s="5">
        <v>1142</v>
      </c>
      <c r="H88" s="5">
        <v>-142</v>
      </c>
      <c r="I88" s="6">
        <v>1000</v>
      </c>
      <c r="J88" s="5">
        <v>1166</v>
      </c>
      <c r="K88" s="5">
        <v>-166</v>
      </c>
      <c r="L88" s="6">
        <v>0</v>
      </c>
      <c r="M88" s="5">
        <v>0</v>
      </c>
      <c r="N88" s="5">
        <v>0</v>
      </c>
      <c r="O88" s="6">
        <f t="shared" si="9"/>
        <v>-448</v>
      </c>
      <c r="P88" s="66">
        <f t="shared" si="10"/>
        <v>-0.12989272252826906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877</v>
      </c>
      <c r="B89" s="51" t="s">
        <v>17</v>
      </c>
      <c r="C89" s="6">
        <v>0</v>
      </c>
      <c r="D89" s="5">
        <v>226</v>
      </c>
      <c r="E89" s="5">
        <v>-226</v>
      </c>
      <c r="F89" s="6">
        <v>0</v>
      </c>
      <c r="G89" s="5">
        <v>147</v>
      </c>
      <c r="H89" s="5">
        <v>-147</v>
      </c>
      <c r="I89" s="6">
        <v>0</v>
      </c>
      <c r="J89" s="5">
        <v>23</v>
      </c>
      <c r="K89" s="5">
        <v>-23</v>
      </c>
      <c r="L89" s="6">
        <v>0</v>
      </c>
      <c r="M89" s="5">
        <v>20</v>
      </c>
      <c r="N89" s="5">
        <v>-20</v>
      </c>
      <c r="O89" s="6">
        <f t="shared" si="9"/>
        <v>-396</v>
      </c>
      <c r="P89" s="66">
        <f t="shared" si="10"/>
        <v>-0.9974811083123426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886</v>
      </c>
      <c r="B90" s="51" t="s">
        <v>17</v>
      </c>
      <c r="C90" s="6">
        <v>300</v>
      </c>
      <c r="D90" s="5">
        <v>541</v>
      </c>
      <c r="E90" s="5">
        <v>-241</v>
      </c>
      <c r="F90" s="6">
        <v>300</v>
      </c>
      <c r="G90" s="5">
        <v>691</v>
      </c>
      <c r="H90" s="5">
        <v>-391</v>
      </c>
      <c r="I90" s="6">
        <v>300</v>
      </c>
      <c r="J90" s="5">
        <v>509</v>
      </c>
      <c r="K90" s="5">
        <v>-209</v>
      </c>
      <c r="L90" s="6">
        <v>110</v>
      </c>
      <c r="M90" s="5">
        <v>25</v>
      </c>
      <c r="N90" s="5">
        <v>85</v>
      </c>
      <c r="O90" s="6">
        <f t="shared" si="9"/>
        <v>-841</v>
      </c>
      <c r="P90" s="66">
        <f t="shared" si="10"/>
        <v>-0.48277841561423651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944</v>
      </c>
      <c r="B92" s="51" t="s">
        <v>17</v>
      </c>
      <c r="C92" s="6">
        <v>0</v>
      </c>
      <c r="D92" s="5">
        <v>2358</v>
      </c>
      <c r="E92" s="5">
        <v>-2358</v>
      </c>
      <c r="F92" s="6">
        <v>0</v>
      </c>
      <c r="G92" s="5">
        <v>2322</v>
      </c>
      <c r="H92" s="5">
        <v>-2322</v>
      </c>
      <c r="I92" s="6">
        <v>2900</v>
      </c>
      <c r="J92" s="5">
        <v>2403</v>
      </c>
      <c r="K92" s="5">
        <v>497</v>
      </c>
      <c r="L92" s="6">
        <v>2300</v>
      </c>
      <c r="M92" s="5">
        <v>2403</v>
      </c>
      <c r="N92" s="5">
        <v>-103</v>
      </c>
      <c r="O92" s="6">
        <f t="shared" si="9"/>
        <v>-4183</v>
      </c>
      <c r="P92" s="66">
        <f t="shared" si="10"/>
        <v>-0.59048560135516659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949</v>
      </c>
      <c r="B93" s="51" t="s">
        <v>17</v>
      </c>
      <c r="C93" s="6">
        <v>0</v>
      </c>
      <c r="D93" s="5">
        <v>61</v>
      </c>
      <c r="E93" s="5">
        <v>-61</v>
      </c>
      <c r="F93" s="6">
        <v>0</v>
      </c>
      <c r="G93" s="5">
        <v>42</v>
      </c>
      <c r="H93" s="5">
        <v>-42</v>
      </c>
      <c r="I93" s="6">
        <v>0</v>
      </c>
      <c r="J93" s="5">
        <v>47</v>
      </c>
      <c r="K93" s="5">
        <v>-47</v>
      </c>
      <c r="L93" s="6">
        <v>0</v>
      </c>
      <c r="M93" s="5">
        <v>48</v>
      </c>
      <c r="N93" s="5">
        <v>-48</v>
      </c>
      <c r="O93" s="6">
        <f t="shared" si="9"/>
        <v>-150</v>
      </c>
      <c r="P93" s="66">
        <f t="shared" si="10"/>
        <v>-0.99337748344370858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995</v>
      </c>
      <c r="B94" s="51" t="s">
        <v>17</v>
      </c>
      <c r="C94" s="6">
        <v>0</v>
      </c>
      <c r="D94" s="5">
        <v>600</v>
      </c>
      <c r="E94" s="5">
        <v>-600</v>
      </c>
      <c r="F94" s="6">
        <v>0</v>
      </c>
      <c r="G94" s="5">
        <v>636</v>
      </c>
      <c r="H94" s="5">
        <v>-636</v>
      </c>
      <c r="I94" s="6">
        <v>1400</v>
      </c>
      <c r="J94" s="5">
        <v>510</v>
      </c>
      <c r="K94" s="5">
        <v>890</v>
      </c>
      <c r="L94" s="6">
        <v>0</v>
      </c>
      <c r="M94" s="5">
        <v>0</v>
      </c>
      <c r="N94" s="5">
        <v>0</v>
      </c>
      <c r="O94" s="6">
        <f t="shared" si="9"/>
        <v>-346</v>
      </c>
      <c r="P94" s="66">
        <f t="shared" si="10"/>
        <v>-0.19805380652547225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1011</v>
      </c>
      <c r="B95" s="51" t="s">
        <v>17</v>
      </c>
      <c r="C95" s="6">
        <v>1390</v>
      </c>
      <c r="D95" s="5">
        <v>1725</v>
      </c>
      <c r="E95" s="5">
        <v>-335</v>
      </c>
      <c r="F95" s="6">
        <v>1390</v>
      </c>
      <c r="G95" s="5">
        <v>1987</v>
      </c>
      <c r="H95" s="5">
        <v>-597</v>
      </c>
      <c r="I95" s="6">
        <v>1500</v>
      </c>
      <c r="J95" s="5">
        <v>366</v>
      </c>
      <c r="K95" s="5">
        <v>1134</v>
      </c>
      <c r="L95" s="6">
        <v>0</v>
      </c>
      <c r="M95" s="5">
        <v>43</v>
      </c>
      <c r="N95" s="5">
        <v>-43</v>
      </c>
      <c r="O95" s="6">
        <f t="shared" si="9"/>
        <v>202</v>
      </c>
      <c r="P95" s="66">
        <f t="shared" si="10"/>
        <v>4.9521941652365779E-2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5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5361</v>
      </c>
      <c r="B98" s="51" t="s">
        <v>17</v>
      </c>
      <c r="C98" s="6">
        <v>9550</v>
      </c>
      <c r="D98" s="5">
        <v>7251</v>
      </c>
      <c r="E98" s="5">
        <v>2299</v>
      </c>
      <c r="F98" s="6">
        <v>9550</v>
      </c>
      <c r="G98" s="5">
        <v>6607</v>
      </c>
      <c r="H98" s="5">
        <v>2943</v>
      </c>
      <c r="I98" s="6">
        <v>9550</v>
      </c>
      <c r="J98" s="5">
        <v>5064</v>
      </c>
      <c r="K98" s="5">
        <v>4486</v>
      </c>
      <c r="L98" s="6">
        <v>0</v>
      </c>
      <c r="M98" s="5">
        <v>0</v>
      </c>
      <c r="N98" s="5">
        <v>0</v>
      </c>
      <c r="O98" s="6">
        <f t="shared" si="9"/>
        <v>9728</v>
      </c>
      <c r="P98" s="66">
        <f t="shared" si="10"/>
        <v>0.51408339058288854</v>
      </c>
      <c r="Q98" s="123"/>
      <c r="R98" s="62" t="s">
        <v>44</v>
      </c>
      <c r="S98" s="72" t="s">
        <v>15</v>
      </c>
      <c r="T98" s="8" t="str">
        <f>IF($C$4="High Inventory",IF(AND($O98&gt;=Summary!$C$149,$P98&gt;=0%),"X"," "),IF(AND($O98&lt;=-Summary!$C$149,$P98&lt;=0%),"X"," "))</f>
        <v>X</v>
      </c>
      <c r="U98" s="11" t="str">
        <f>IF($C$4="High Inventory",IF(AND($O98&gt;=0,$P98&gt;=Summary!$C$150),"X"," "),IF(AND($O98&lt;=0,$P98&lt;=-Summary!$C$150),"X"," "))</f>
        <v>X</v>
      </c>
      <c r="V98" t="str">
        <f t="shared" si="11"/>
        <v xml:space="preserve"> </v>
      </c>
    </row>
    <row r="99" spans="1:22" x14ac:dyDescent="0.25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7602</v>
      </c>
      <c r="B101" s="51" t="s">
        <v>17</v>
      </c>
      <c r="C101" s="6">
        <v>48550</v>
      </c>
      <c r="D101" s="5">
        <v>50952</v>
      </c>
      <c r="E101" s="5">
        <v>-2402</v>
      </c>
      <c r="F101" s="6">
        <v>49484</v>
      </c>
      <c r="G101" s="5">
        <v>50028</v>
      </c>
      <c r="H101" s="5">
        <v>-544</v>
      </c>
      <c r="I101" s="6">
        <v>48550</v>
      </c>
      <c r="J101" s="5">
        <v>50023</v>
      </c>
      <c r="K101" s="5">
        <v>-1473</v>
      </c>
      <c r="L101" s="6">
        <v>47000</v>
      </c>
      <c r="M101" s="5">
        <v>45447</v>
      </c>
      <c r="N101" s="5">
        <v>1553</v>
      </c>
      <c r="O101" s="6">
        <f t="shared" si="9"/>
        <v>-4419</v>
      </c>
      <c r="P101" s="66">
        <f t="shared" si="10"/>
        <v>-2.9264125453630368E-2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7604</v>
      </c>
      <c r="B102" s="51" t="s">
        <v>17</v>
      </c>
      <c r="C102" s="6">
        <v>50894</v>
      </c>
      <c r="D102" s="5">
        <v>52808</v>
      </c>
      <c r="E102" s="5">
        <v>-1914</v>
      </c>
      <c r="F102" s="6">
        <v>25998</v>
      </c>
      <c r="G102" s="5">
        <v>42016</v>
      </c>
      <c r="H102" s="5">
        <v>-16018</v>
      </c>
      <c r="I102" s="6">
        <v>121629</v>
      </c>
      <c r="J102" s="5">
        <v>48076</v>
      </c>
      <c r="K102" s="5">
        <v>73553</v>
      </c>
      <c r="L102" s="6">
        <v>35524</v>
      </c>
      <c r="M102" s="5">
        <v>47999</v>
      </c>
      <c r="N102" s="5">
        <v>-12475</v>
      </c>
      <c r="O102" s="6">
        <f t="shared" si="9"/>
        <v>55621</v>
      </c>
      <c r="P102" s="66">
        <f t="shared" si="10"/>
        <v>0.3892275071553033</v>
      </c>
      <c r="Q102" s="123"/>
      <c r="R102" s="62" t="s">
        <v>44</v>
      </c>
      <c r="S102" s="72" t="s">
        <v>15</v>
      </c>
      <c r="T102" s="8" t="str">
        <f>IF($C$4="High Inventory",IF(AND($O102&gt;=Summary!$C$149,$P102&gt;=0%),"X"," "),IF(AND($O102&lt;=-Summary!$C$149,$P102&lt;=0%),"X"," "))</f>
        <v>X</v>
      </c>
      <c r="U102" s="11" t="str">
        <f>IF($C$4="High Inventory",IF(AND($O102&gt;=0,$P102&gt;=Summary!$C$150),"X"," "),IF(AND($O102&lt;=0,$P102&lt;=-Summary!$C$150),"X"," "))</f>
        <v>X</v>
      </c>
      <c r="V102" t="str">
        <f t="shared" si="11"/>
        <v xml:space="preserve"> </v>
      </c>
    </row>
    <row r="103" spans="1:22" x14ac:dyDescent="0.25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8916</v>
      </c>
      <c r="B110" s="51" t="s">
        <v>17</v>
      </c>
      <c r="C110" s="6">
        <v>0</v>
      </c>
      <c r="D110" s="5">
        <v>3</v>
      </c>
      <c r="E110" s="5">
        <v>-3</v>
      </c>
      <c r="F110" s="6">
        <v>0</v>
      </c>
      <c r="G110" s="5">
        <v>0</v>
      </c>
      <c r="H110" s="5">
        <v>0</v>
      </c>
      <c r="I110" s="6">
        <v>0</v>
      </c>
      <c r="J110" s="5">
        <v>3</v>
      </c>
      <c r="K110" s="5">
        <v>-3</v>
      </c>
      <c r="L110" s="6">
        <v>0</v>
      </c>
      <c r="M110" s="5">
        <v>0</v>
      </c>
      <c r="N110" s="5">
        <v>0</v>
      </c>
      <c r="O110" s="6">
        <f t="shared" si="9"/>
        <v>-6</v>
      </c>
      <c r="P110" s="66">
        <f t="shared" si="10"/>
        <v>-0.8571428571428571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5">
      <c r="A112" s="26">
        <v>13556</v>
      </c>
      <c r="B112" s="51" t="s">
        <v>17</v>
      </c>
      <c r="C112" s="6">
        <v>50</v>
      </c>
      <c r="D112" s="5">
        <v>98</v>
      </c>
      <c r="E112" s="5">
        <v>-48</v>
      </c>
      <c r="F112" s="6">
        <v>50</v>
      </c>
      <c r="G112" s="5">
        <v>96</v>
      </c>
      <c r="H112" s="5">
        <v>-46</v>
      </c>
      <c r="I112" s="6">
        <v>50</v>
      </c>
      <c r="J112" s="5">
        <v>96</v>
      </c>
      <c r="K112" s="5">
        <v>-46</v>
      </c>
      <c r="L112" s="6">
        <v>50</v>
      </c>
      <c r="M112" s="5">
        <v>96</v>
      </c>
      <c r="N112" s="5">
        <v>-46</v>
      </c>
      <c r="O112" s="6">
        <f t="shared" si="12"/>
        <v>-140</v>
      </c>
      <c r="P112" s="66">
        <f t="shared" si="13"/>
        <v>-0.48109965635738833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5">
      <c r="A113" s="26">
        <v>18287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44</v>
      </c>
      <c r="H113" s="5">
        <v>-44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-44</v>
      </c>
      <c r="P113" s="66">
        <f t="shared" si="13"/>
        <v>-0.97777777777777775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5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5">
      <c r="A115" s="26">
        <v>19307</v>
      </c>
      <c r="B115" s="51" t="s">
        <v>17</v>
      </c>
      <c r="C115" s="6">
        <v>0</v>
      </c>
      <c r="D115" s="5">
        <v>243</v>
      </c>
      <c r="E115" s="5">
        <v>-243</v>
      </c>
      <c r="F115" s="6">
        <v>0</v>
      </c>
      <c r="G115" s="5">
        <v>21</v>
      </c>
      <c r="H115" s="5">
        <v>-21</v>
      </c>
      <c r="I115" s="6">
        <v>0</v>
      </c>
      <c r="J115" s="5">
        <v>196</v>
      </c>
      <c r="K115" s="5">
        <v>-196</v>
      </c>
      <c r="L115" s="6">
        <v>0</v>
      </c>
      <c r="M115" s="5">
        <v>0</v>
      </c>
      <c r="N115" s="5">
        <v>0</v>
      </c>
      <c r="O115" s="6">
        <f t="shared" si="12"/>
        <v>-460</v>
      </c>
      <c r="P115" s="66">
        <f t="shared" si="13"/>
        <v>-0.99783080260303691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5">
      <c r="A116" s="26">
        <v>26669</v>
      </c>
      <c r="B116" s="51" t="s">
        <v>17</v>
      </c>
      <c r="C116" s="6">
        <v>0</v>
      </c>
      <c r="D116" s="5">
        <v>10</v>
      </c>
      <c r="E116" s="5">
        <v>-10</v>
      </c>
      <c r="F116" s="6">
        <v>0</v>
      </c>
      <c r="G116" s="5">
        <v>13</v>
      </c>
      <c r="H116" s="5">
        <v>-13</v>
      </c>
      <c r="I116" s="6">
        <v>0</v>
      </c>
      <c r="J116" s="5">
        <v>18</v>
      </c>
      <c r="K116" s="5">
        <v>-18</v>
      </c>
      <c r="L116" s="6">
        <v>0</v>
      </c>
      <c r="M116" s="5">
        <v>22</v>
      </c>
      <c r="N116" s="5">
        <v>-22</v>
      </c>
      <c r="O116" s="6">
        <f t="shared" si="12"/>
        <v>-41</v>
      </c>
      <c r="P116" s="66">
        <f t="shared" si="13"/>
        <v>-0.97619047619047616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5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5">
      <c r="A118" s="26">
        <v>28030</v>
      </c>
      <c r="B118" s="51" t="s">
        <v>17</v>
      </c>
      <c r="C118" s="6">
        <v>0</v>
      </c>
      <c r="D118" s="5">
        <v>18</v>
      </c>
      <c r="E118" s="5">
        <v>-18</v>
      </c>
      <c r="F118" s="6">
        <v>0</v>
      </c>
      <c r="G118" s="5">
        <v>22</v>
      </c>
      <c r="H118" s="5">
        <v>-22</v>
      </c>
      <c r="I118" s="6">
        <v>0</v>
      </c>
      <c r="J118" s="5">
        <v>25</v>
      </c>
      <c r="K118" s="5">
        <v>-25</v>
      </c>
      <c r="L118" s="6">
        <v>0</v>
      </c>
      <c r="M118" s="5">
        <v>22</v>
      </c>
      <c r="N118" s="5">
        <v>-22</v>
      </c>
      <c r="O118" s="6">
        <f t="shared" si="12"/>
        <v>-65</v>
      </c>
      <c r="P118" s="66">
        <f t="shared" si="13"/>
        <v>-0.98484848484848486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5">
      <c r="A119" s="26">
        <v>30511</v>
      </c>
      <c r="B119" s="51" t="s">
        <v>17</v>
      </c>
      <c r="C119" s="6">
        <v>320</v>
      </c>
      <c r="D119" s="5">
        <v>31</v>
      </c>
      <c r="E119" s="5">
        <v>289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289</v>
      </c>
      <c r="P119" s="66">
        <f t="shared" si="13"/>
        <v>9.03125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>X</v>
      </c>
      <c r="V119" t="str">
        <f t="shared" si="14"/>
        <v xml:space="preserve"> </v>
      </c>
    </row>
    <row r="120" spans="1:22" x14ac:dyDescent="0.25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35930</v>
      </c>
      <c r="B124" s="51" t="s">
        <v>17</v>
      </c>
      <c r="C124" s="6">
        <v>200</v>
      </c>
      <c r="D124" s="5">
        <v>232</v>
      </c>
      <c r="E124" s="5">
        <v>-32</v>
      </c>
      <c r="F124" s="6">
        <v>200</v>
      </c>
      <c r="G124" s="5">
        <v>222</v>
      </c>
      <c r="H124" s="5">
        <v>-22</v>
      </c>
      <c r="I124" s="6">
        <v>300</v>
      </c>
      <c r="J124" s="5">
        <v>165</v>
      </c>
      <c r="K124" s="5">
        <v>135</v>
      </c>
      <c r="L124" s="6">
        <v>0</v>
      </c>
      <c r="M124" s="5">
        <v>11</v>
      </c>
      <c r="N124" s="5">
        <v>-11</v>
      </c>
      <c r="O124" s="6">
        <f t="shared" si="12"/>
        <v>81</v>
      </c>
      <c r="P124" s="66">
        <f t="shared" si="13"/>
        <v>0.13064516129032258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5">
      <c r="A125" s="26">
        <v>40016</v>
      </c>
      <c r="B125" s="51" t="s">
        <v>17</v>
      </c>
      <c r="C125" s="6">
        <v>0</v>
      </c>
      <c r="D125" s="5">
        <v>25</v>
      </c>
      <c r="E125" s="5">
        <v>-25</v>
      </c>
      <c r="F125" s="6">
        <v>0</v>
      </c>
      <c r="G125" s="5">
        <v>10</v>
      </c>
      <c r="H125" s="5">
        <v>-10</v>
      </c>
      <c r="I125" s="6">
        <v>200</v>
      </c>
      <c r="J125" s="5">
        <v>6</v>
      </c>
      <c r="K125" s="5">
        <v>194</v>
      </c>
      <c r="L125" s="6">
        <v>0</v>
      </c>
      <c r="M125" s="5">
        <v>9</v>
      </c>
      <c r="N125" s="5">
        <v>-9</v>
      </c>
      <c r="O125" s="6">
        <f t="shared" si="12"/>
        <v>159</v>
      </c>
      <c r="P125" s="66">
        <f t="shared" si="13"/>
        <v>3.7857142857142856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>X</v>
      </c>
      <c r="V125" t="str">
        <f t="shared" si="14"/>
        <v xml:space="preserve"> </v>
      </c>
    </row>
    <row r="126" spans="1:22" x14ac:dyDescent="0.25">
      <c r="A126" s="26">
        <v>40018</v>
      </c>
      <c r="B126" s="51" t="s">
        <v>17</v>
      </c>
      <c r="C126" s="6">
        <v>0</v>
      </c>
      <c r="D126" s="5">
        <v>983</v>
      </c>
      <c r="E126" s="5">
        <v>-983</v>
      </c>
      <c r="F126" s="6">
        <v>0</v>
      </c>
      <c r="G126" s="5">
        <v>980</v>
      </c>
      <c r="H126" s="5">
        <v>-980</v>
      </c>
      <c r="I126" s="6">
        <v>1000</v>
      </c>
      <c r="J126" s="5">
        <v>993</v>
      </c>
      <c r="K126" s="5">
        <v>7</v>
      </c>
      <c r="L126" s="6">
        <v>0</v>
      </c>
      <c r="M126" s="5">
        <v>0</v>
      </c>
      <c r="N126" s="5">
        <v>0</v>
      </c>
      <c r="O126" s="6">
        <f t="shared" si="12"/>
        <v>-1956</v>
      </c>
      <c r="P126" s="66">
        <f t="shared" si="13"/>
        <v>-0.66148123097734191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5">
      <c r="A127" s="31"/>
      <c r="B127" s="3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46"/>
      <c r="Q127" s="134"/>
      <c r="R127" s="135"/>
      <c r="S127" s="135"/>
    </row>
    <row r="128" spans="1:22" x14ac:dyDescent="0.25">
      <c r="A128" s="2" t="s">
        <v>18</v>
      </c>
      <c r="B128" s="2"/>
      <c r="C128" s="3"/>
      <c r="D128" s="3"/>
      <c r="E128" s="3">
        <f>SUM(E10:E127)</f>
        <v>265935</v>
      </c>
      <c r="F128" s="3"/>
      <c r="G128" s="3"/>
      <c r="H128" s="3">
        <f>SUM(H10:H127)</f>
        <v>286187</v>
      </c>
      <c r="I128" s="3"/>
      <c r="J128" s="3"/>
      <c r="K128" s="3">
        <f>SUM(K10:K127)</f>
        <v>461871</v>
      </c>
      <c r="L128" s="3"/>
      <c r="M128" s="3">
        <f>SUM(M10:M127)</f>
        <v>1769736</v>
      </c>
      <c r="N128" s="3">
        <f>SUM(N10:N127)</f>
        <v>1489</v>
      </c>
      <c r="O128" s="3"/>
      <c r="P128" s="12"/>
      <c r="Q128" s="2">
        <f>COUNTIF(Q10:Q127,"X")</f>
        <v>0</v>
      </c>
      <c r="R128" s="2">
        <f>COUNTIF(R10:R127,"X")</f>
        <v>10</v>
      </c>
      <c r="S128" s="2">
        <f>COUNTIF(S10:S127,"X")</f>
        <v>0</v>
      </c>
    </row>
    <row r="129" spans="14:14" x14ac:dyDescent="0.25">
      <c r="N129" s="76">
        <f>N128/M128</f>
        <v>8.4136843009352807E-4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3" sqref="B3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9" width="7.88671875" style="13"/>
    <col min="40" max="249" width="8.88671875" customWidth="1"/>
  </cols>
  <sheetData>
    <row r="1" spans="1:39" ht="17.399999999999999" x14ac:dyDescent="0.3">
      <c r="A1" s="52" t="s">
        <v>0</v>
      </c>
    </row>
    <row r="2" spans="1:39" ht="20.25" customHeight="1" x14ac:dyDescent="0.25">
      <c r="A2" s="73" t="s">
        <v>26</v>
      </c>
    </row>
    <row r="3" spans="1:39" ht="15.6" x14ac:dyDescent="0.3">
      <c r="A3" s="53" t="s">
        <v>27</v>
      </c>
      <c r="C3" s="10">
        <f>L8</f>
        <v>37038</v>
      </c>
      <c r="D3" s="9"/>
    </row>
    <row r="4" spans="1:39" ht="15.6" x14ac:dyDescent="0.3">
      <c r="A4" s="53" t="s">
        <v>28</v>
      </c>
      <c r="C4" s="4" t="s">
        <v>29</v>
      </c>
      <c r="E4" s="78" t="s">
        <v>52</v>
      </c>
      <c r="G4" s="4" t="s">
        <v>31</v>
      </c>
    </row>
    <row r="5" spans="1:39" ht="16.2" thickBot="1" x14ac:dyDescent="0.35">
      <c r="A5" s="53" t="s">
        <v>32</v>
      </c>
      <c r="C5" s="4" t="s">
        <v>49</v>
      </c>
      <c r="E5" s="53"/>
    </row>
    <row r="6" spans="1:39" ht="21.75" customHeight="1" thickBot="1" x14ac:dyDescent="0.3">
      <c r="R6" s="91" t="s">
        <v>34</v>
      </c>
      <c r="S6" s="92"/>
    </row>
    <row r="7" spans="1:39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" customHeight="1" thickBot="1" x14ac:dyDescent="0.3">
      <c r="A8" s="110"/>
      <c r="B8" s="111"/>
      <c r="C8" s="114">
        <f>C9</f>
        <v>37035</v>
      </c>
      <c r="D8" s="112"/>
      <c r="E8" s="113" t="str">
        <f>TEXT(WEEKDAY(C8),"dddd")</f>
        <v>Thursday</v>
      </c>
      <c r="F8" s="114">
        <f>F9</f>
        <v>37036</v>
      </c>
      <c r="G8" s="112"/>
      <c r="H8" s="113" t="str">
        <f>TEXT(WEEKDAY(F8),"dddd")</f>
        <v>Friday</v>
      </c>
      <c r="I8" s="114">
        <f>I9</f>
        <v>37037</v>
      </c>
      <c r="J8" s="112"/>
      <c r="K8" s="113" t="str">
        <f>TEXT(WEEKDAY(I8),"dddd")</f>
        <v>Saturday</v>
      </c>
      <c r="L8" s="114">
        <f>L9</f>
        <v>37038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.6" hidden="1" x14ac:dyDescent="0.25">
      <c r="A9" s="26"/>
      <c r="B9" s="51"/>
      <c r="C9" s="94">
        <v>37035</v>
      </c>
      <c r="D9" s="96">
        <v>37035</v>
      </c>
      <c r="E9" s="96">
        <v>37035</v>
      </c>
      <c r="F9" s="97">
        <v>37036</v>
      </c>
      <c r="G9" s="96">
        <v>37036</v>
      </c>
      <c r="H9" s="96">
        <v>37036</v>
      </c>
      <c r="I9" s="97">
        <v>37037</v>
      </c>
      <c r="J9" s="96">
        <v>37037</v>
      </c>
      <c r="K9" s="96">
        <v>37037</v>
      </c>
      <c r="L9" s="97">
        <v>37038</v>
      </c>
      <c r="M9" s="96">
        <v>37038</v>
      </c>
      <c r="N9" s="96">
        <v>37038</v>
      </c>
      <c r="O9" s="6">
        <f t="shared" ref="O9:O35" si="0">K9+H9+E9</f>
        <v>111108</v>
      </c>
      <c r="P9" s="64"/>
      <c r="Q9" s="61"/>
      <c r="R9" s="59"/>
      <c r="S9" s="65"/>
      <c r="T9" s="61"/>
      <c r="U9" s="60"/>
    </row>
    <row r="10" spans="1:39" x14ac:dyDescent="0.25">
      <c r="A10" s="26">
        <v>1117</v>
      </c>
      <c r="B10" s="51" t="s">
        <v>14</v>
      </c>
      <c r="C10" s="6">
        <v>275</v>
      </c>
      <c r="D10" s="5">
        <v>305</v>
      </c>
      <c r="E10" s="5">
        <v>-30</v>
      </c>
      <c r="F10" s="6">
        <v>275</v>
      </c>
      <c r="G10" s="5">
        <v>292</v>
      </c>
      <c r="H10" s="5">
        <v>-17</v>
      </c>
      <c r="I10" s="6">
        <v>275</v>
      </c>
      <c r="J10" s="5">
        <v>297</v>
      </c>
      <c r="K10" s="5">
        <v>-22</v>
      </c>
      <c r="L10" s="6">
        <v>275</v>
      </c>
      <c r="M10" s="5">
        <v>311</v>
      </c>
      <c r="N10" s="5">
        <v>-36</v>
      </c>
      <c r="O10" s="6">
        <f t="shared" si="0"/>
        <v>-69</v>
      </c>
      <c r="P10" s="66">
        <f t="shared" ref="P10:P36" si="1">O10/(J10+G10+D10+1)</f>
        <v>-7.7094972067039108E-2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5">
      <c r="A11" s="26">
        <v>1126</v>
      </c>
      <c r="B11" s="51" t="s">
        <v>14</v>
      </c>
      <c r="C11" s="6">
        <v>700</v>
      </c>
      <c r="D11" s="5">
        <v>731</v>
      </c>
      <c r="E11" s="5">
        <v>-31</v>
      </c>
      <c r="F11" s="6">
        <v>700</v>
      </c>
      <c r="G11" s="5">
        <v>687</v>
      </c>
      <c r="H11" s="5">
        <v>13</v>
      </c>
      <c r="I11" s="6">
        <v>600</v>
      </c>
      <c r="J11" s="5">
        <v>708</v>
      </c>
      <c r="K11" s="5">
        <v>-108</v>
      </c>
      <c r="L11" s="6">
        <v>600</v>
      </c>
      <c r="M11" s="5">
        <v>750</v>
      </c>
      <c r="N11" s="5">
        <v>-150</v>
      </c>
      <c r="O11" s="6">
        <f t="shared" si="0"/>
        <v>-126</v>
      </c>
      <c r="P11" s="66">
        <f t="shared" si="1"/>
        <v>-5.9238363892806768E-2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5">
      <c r="A12" s="26">
        <v>1157</v>
      </c>
      <c r="B12" s="51" t="s">
        <v>14</v>
      </c>
      <c r="C12" s="6">
        <v>100</v>
      </c>
      <c r="D12" s="5">
        <v>115</v>
      </c>
      <c r="E12" s="5">
        <v>-15</v>
      </c>
      <c r="F12" s="6">
        <v>100</v>
      </c>
      <c r="G12" s="5">
        <v>109</v>
      </c>
      <c r="H12" s="5">
        <v>-9</v>
      </c>
      <c r="I12" s="6">
        <v>100</v>
      </c>
      <c r="J12" s="5">
        <v>118</v>
      </c>
      <c r="K12" s="5">
        <v>-18</v>
      </c>
      <c r="L12" s="6">
        <v>100</v>
      </c>
      <c r="M12" s="5">
        <v>127</v>
      </c>
      <c r="N12" s="5">
        <v>-27</v>
      </c>
      <c r="O12" s="6">
        <f t="shared" si="0"/>
        <v>-42</v>
      </c>
      <c r="P12" s="66">
        <f t="shared" si="1"/>
        <v>-0.12244897959183673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5">
      <c r="A13" s="26">
        <v>1780</v>
      </c>
      <c r="B13" s="51" t="s">
        <v>14</v>
      </c>
      <c r="C13" s="6">
        <v>1286</v>
      </c>
      <c r="D13" s="5">
        <v>1223</v>
      </c>
      <c r="E13" s="5">
        <v>63</v>
      </c>
      <c r="F13" s="6">
        <v>1286</v>
      </c>
      <c r="G13" s="5">
        <v>1148</v>
      </c>
      <c r="H13" s="5">
        <v>138</v>
      </c>
      <c r="I13" s="6">
        <v>1198</v>
      </c>
      <c r="J13" s="5">
        <v>1198</v>
      </c>
      <c r="K13" s="5">
        <v>0</v>
      </c>
      <c r="L13" s="6">
        <v>1198</v>
      </c>
      <c r="M13" s="5">
        <v>1280</v>
      </c>
      <c r="N13" s="5">
        <v>-82</v>
      </c>
      <c r="O13" s="6">
        <f t="shared" si="0"/>
        <v>201</v>
      </c>
      <c r="P13" s="66">
        <f t="shared" si="1"/>
        <v>5.6302521008403363E-2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5">
      <c r="A14" s="26">
        <v>2280</v>
      </c>
      <c r="B14" s="51" t="s">
        <v>14</v>
      </c>
      <c r="C14" s="6">
        <v>469</v>
      </c>
      <c r="D14" s="5">
        <v>497</v>
      </c>
      <c r="E14" s="5">
        <v>-28</v>
      </c>
      <c r="F14" s="6">
        <v>494</v>
      </c>
      <c r="G14" s="5">
        <v>482</v>
      </c>
      <c r="H14" s="5">
        <v>12</v>
      </c>
      <c r="I14" s="6">
        <v>101</v>
      </c>
      <c r="J14" s="5">
        <v>484</v>
      </c>
      <c r="K14" s="5">
        <v>-383</v>
      </c>
      <c r="L14" s="6">
        <v>101</v>
      </c>
      <c r="M14" s="5">
        <v>489</v>
      </c>
      <c r="N14" s="5">
        <v>-388</v>
      </c>
      <c r="O14" s="6">
        <f t="shared" si="0"/>
        <v>-399</v>
      </c>
      <c r="P14" s="66">
        <f t="shared" si="1"/>
        <v>-0.27254098360655737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5">
      <c r="A15" s="26">
        <v>2584</v>
      </c>
      <c r="B15" s="51" t="s">
        <v>14</v>
      </c>
      <c r="C15" s="6">
        <v>0</v>
      </c>
      <c r="D15" s="5">
        <v>3132</v>
      </c>
      <c r="E15" s="5">
        <v>-3132</v>
      </c>
      <c r="F15" s="6">
        <v>3000</v>
      </c>
      <c r="G15" s="5">
        <v>3021</v>
      </c>
      <c r="H15" s="5">
        <v>-21</v>
      </c>
      <c r="I15" s="6">
        <v>3064</v>
      </c>
      <c r="J15" s="5">
        <v>3064</v>
      </c>
      <c r="K15" s="5">
        <v>0</v>
      </c>
      <c r="L15" s="6">
        <v>3064</v>
      </c>
      <c r="M15" s="5">
        <v>3142</v>
      </c>
      <c r="N15" s="5">
        <v>-78</v>
      </c>
      <c r="O15" s="6">
        <f t="shared" si="0"/>
        <v>-3153</v>
      </c>
      <c r="P15" s="66">
        <f t="shared" si="1"/>
        <v>-0.34204816663050552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5">
      <c r="A16" s="26">
        <v>2771</v>
      </c>
      <c r="B16" s="51" t="s">
        <v>14</v>
      </c>
      <c r="C16" s="6">
        <v>1677</v>
      </c>
      <c r="D16" s="5">
        <v>6070</v>
      </c>
      <c r="E16" s="5">
        <v>-4393</v>
      </c>
      <c r="F16" s="6">
        <v>5000</v>
      </c>
      <c r="G16" s="5">
        <v>5871</v>
      </c>
      <c r="H16" s="5">
        <v>-871</v>
      </c>
      <c r="I16" s="6">
        <v>5000</v>
      </c>
      <c r="J16" s="5">
        <v>5961</v>
      </c>
      <c r="K16" s="5">
        <v>-961</v>
      </c>
      <c r="L16" s="6">
        <v>5000</v>
      </c>
      <c r="M16" s="5">
        <v>6125</v>
      </c>
      <c r="N16" s="5">
        <v>-1125</v>
      </c>
      <c r="O16" s="6">
        <f t="shared" si="0"/>
        <v>-6225</v>
      </c>
      <c r="P16" s="66">
        <f t="shared" si="1"/>
        <v>-0.34770708819750878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0</v>
      </c>
      <c r="D17" s="5">
        <v>332</v>
      </c>
      <c r="E17" s="5">
        <v>-332</v>
      </c>
      <c r="F17" s="6">
        <v>0</v>
      </c>
      <c r="G17" s="5">
        <v>321</v>
      </c>
      <c r="H17" s="5">
        <v>-321</v>
      </c>
      <c r="I17" s="6">
        <v>0</v>
      </c>
      <c r="J17" s="5">
        <v>323</v>
      </c>
      <c r="K17" s="5">
        <v>-323</v>
      </c>
      <c r="L17" s="6">
        <v>0</v>
      </c>
      <c r="M17" s="5">
        <v>325</v>
      </c>
      <c r="N17" s="5">
        <v>-325</v>
      </c>
      <c r="O17" s="6">
        <f t="shared" si="0"/>
        <v>-976</v>
      </c>
      <c r="P17" s="66">
        <f t="shared" si="1"/>
        <v>-0.99897645854657113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4240</v>
      </c>
      <c r="D18" s="5">
        <v>4051</v>
      </c>
      <c r="E18" s="5">
        <v>189</v>
      </c>
      <c r="F18" s="6">
        <v>4313</v>
      </c>
      <c r="G18" s="5">
        <v>3939</v>
      </c>
      <c r="H18" s="5">
        <v>374</v>
      </c>
      <c r="I18" s="6">
        <v>4032</v>
      </c>
      <c r="J18" s="5">
        <v>3989</v>
      </c>
      <c r="K18" s="5">
        <v>43</v>
      </c>
      <c r="L18" s="6">
        <v>4080</v>
      </c>
      <c r="M18" s="5">
        <v>4081</v>
      </c>
      <c r="N18" s="5">
        <v>-1</v>
      </c>
      <c r="O18" s="6">
        <f t="shared" si="0"/>
        <v>606</v>
      </c>
      <c r="P18" s="66">
        <f t="shared" si="1"/>
        <v>5.0584307178631049E-2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5163</v>
      </c>
      <c r="D19" s="5">
        <v>4515</v>
      </c>
      <c r="E19" s="5">
        <v>648</v>
      </c>
      <c r="F19" s="6">
        <v>5163</v>
      </c>
      <c r="G19" s="5">
        <v>4159</v>
      </c>
      <c r="H19" s="5">
        <v>1004</v>
      </c>
      <c r="I19" s="6">
        <v>4346</v>
      </c>
      <c r="J19" s="5">
        <v>4346</v>
      </c>
      <c r="K19" s="5">
        <v>0</v>
      </c>
      <c r="L19" s="6">
        <v>4346</v>
      </c>
      <c r="M19" s="5">
        <v>4672</v>
      </c>
      <c r="N19" s="5">
        <v>-326</v>
      </c>
      <c r="O19" s="6">
        <f t="shared" si="0"/>
        <v>1652</v>
      </c>
      <c r="P19" s="66">
        <f t="shared" si="1"/>
        <v>0.1268719760387067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499522</v>
      </c>
      <c r="D20" s="5">
        <v>453557</v>
      </c>
      <c r="E20" s="5">
        <v>45965</v>
      </c>
      <c r="F20" s="6">
        <v>433229</v>
      </c>
      <c r="G20" s="5">
        <v>409809</v>
      </c>
      <c r="H20" s="5">
        <v>23420</v>
      </c>
      <c r="I20" s="6">
        <v>431154</v>
      </c>
      <c r="J20" s="5">
        <v>430546</v>
      </c>
      <c r="K20" s="5">
        <v>608</v>
      </c>
      <c r="L20" s="6">
        <v>462716</v>
      </c>
      <c r="M20" s="5">
        <v>467218</v>
      </c>
      <c r="N20" s="5">
        <v>-4502</v>
      </c>
      <c r="O20" s="6">
        <f t="shared" si="0"/>
        <v>69993</v>
      </c>
      <c r="P20" s="66">
        <f t="shared" si="1"/>
        <v>5.409405423703139E-2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900</v>
      </c>
      <c r="D21" s="5">
        <v>1413</v>
      </c>
      <c r="E21" s="5">
        <v>-513</v>
      </c>
      <c r="F21" s="6">
        <v>900</v>
      </c>
      <c r="G21" s="5">
        <v>1331</v>
      </c>
      <c r="H21" s="5">
        <v>-431</v>
      </c>
      <c r="I21" s="6">
        <v>900</v>
      </c>
      <c r="J21" s="5">
        <v>1349</v>
      </c>
      <c r="K21" s="5">
        <v>-449</v>
      </c>
      <c r="L21" s="6">
        <v>900</v>
      </c>
      <c r="M21" s="5">
        <v>1386</v>
      </c>
      <c r="N21" s="5">
        <v>-486</v>
      </c>
      <c r="O21" s="6">
        <f t="shared" si="0"/>
        <v>-1393</v>
      </c>
      <c r="P21" s="66">
        <f t="shared" si="1"/>
        <v>-0.34025403028822665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557</v>
      </c>
      <c r="D22" s="5">
        <v>634</v>
      </c>
      <c r="E22" s="5">
        <v>-77</v>
      </c>
      <c r="F22" s="6">
        <v>557</v>
      </c>
      <c r="G22" s="5">
        <v>553</v>
      </c>
      <c r="H22" s="5">
        <v>4</v>
      </c>
      <c r="I22" s="6">
        <v>457</v>
      </c>
      <c r="J22" s="5">
        <v>594</v>
      </c>
      <c r="K22" s="5">
        <v>-137</v>
      </c>
      <c r="L22" s="6">
        <v>457</v>
      </c>
      <c r="M22" s="5">
        <v>660</v>
      </c>
      <c r="N22" s="5">
        <v>-203</v>
      </c>
      <c r="O22" s="6">
        <f t="shared" si="0"/>
        <v>-210</v>
      </c>
      <c r="P22" s="66">
        <f t="shared" si="1"/>
        <v>-0.11784511784511785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400</v>
      </c>
      <c r="D23" s="5">
        <v>352</v>
      </c>
      <c r="E23" s="5">
        <v>48</v>
      </c>
      <c r="F23" s="6">
        <v>400</v>
      </c>
      <c r="G23" s="5">
        <v>323</v>
      </c>
      <c r="H23" s="5">
        <v>77</v>
      </c>
      <c r="I23" s="6">
        <v>330</v>
      </c>
      <c r="J23" s="5">
        <v>340</v>
      </c>
      <c r="K23" s="5">
        <v>-10</v>
      </c>
      <c r="L23" s="6">
        <v>330</v>
      </c>
      <c r="M23" s="5">
        <v>356</v>
      </c>
      <c r="N23" s="5">
        <v>-26</v>
      </c>
      <c r="O23" s="6">
        <f t="shared" si="0"/>
        <v>115</v>
      </c>
      <c r="P23" s="66">
        <f t="shared" si="1"/>
        <v>0.11318897637795275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45606</v>
      </c>
      <c r="D24" s="5">
        <v>47439</v>
      </c>
      <c r="E24" s="5">
        <v>-1833</v>
      </c>
      <c r="F24" s="6">
        <v>33935</v>
      </c>
      <c r="G24" s="5">
        <v>44289</v>
      </c>
      <c r="H24" s="5">
        <v>-10354</v>
      </c>
      <c r="I24" s="6">
        <v>41852</v>
      </c>
      <c r="J24" s="5">
        <v>37542</v>
      </c>
      <c r="K24" s="5">
        <v>4310</v>
      </c>
      <c r="L24" s="6">
        <v>37520</v>
      </c>
      <c r="M24" s="5">
        <v>34261</v>
      </c>
      <c r="N24" s="5">
        <v>3259</v>
      </c>
      <c r="O24" s="6">
        <f t="shared" si="0"/>
        <v>-7877</v>
      </c>
      <c r="P24" s="66">
        <f t="shared" si="1"/>
        <v>-6.0934006853818723E-2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24918</v>
      </c>
      <c r="D25" s="5">
        <v>27129</v>
      </c>
      <c r="E25" s="5">
        <v>-2211</v>
      </c>
      <c r="F25" s="6">
        <v>24918</v>
      </c>
      <c r="G25" s="5">
        <v>26772</v>
      </c>
      <c r="H25" s="5">
        <v>-1854</v>
      </c>
      <c r="I25" s="6">
        <v>23918</v>
      </c>
      <c r="J25" s="5">
        <v>24710</v>
      </c>
      <c r="K25" s="5">
        <v>-792</v>
      </c>
      <c r="L25" s="6">
        <v>23918</v>
      </c>
      <c r="M25" s="5">
        <v>23405</v>
      </c>
      <c r="N25" s="5">
        <v>513</v>
      </c>
      <c r="O25" s="6">
        <f t="shared" si="0"/>
        <v>-4857</v>
      </c>
      <c r="P25" s="66">
        <f t="shared" si="1"/>
        <v>-6.1784460387727065E-2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165881</v>
      </c>
      <c r="D26" s="5">
        <v>140668</v>
      </c>
      <c r="E26" s="5">
        <v>25213</v>
      </c>
      <c r="F26" s="6">
        <v>188152</v>
      </c>
      <c r="G26" s="5">
        <v>141170</v>
      </c>
      <c r="H26" s="5">
        <v>46982</v>
      </c>
      <c r="I26" s="6">
        <v>121890</v>
      </c>
      <c r="J26" s="5">
        <v>120569</v>
      </c>
      <c r="K26" s="5">
        <v>1321</v>
      </c>
      <c r="L26" s="6">
        <v>114228</v>
      </c>
      <c r="M26" s="5">
        <v>116372</v>
      </c>
      <c r="N26" s="5">
        <v>-2144</v>
      </c>
      <c r="O26" s="6">
        <f t="shared" si="0"/>
        <v>73516</v>
      </c>
      <c r="P26" s="66">
        <f t="shared" si="1"/>
        <v>0.18269020496610405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13128</v>
      </c>
      <c r="D27" s="5">
        <v>14616</v>
      </c>
      <c r="E27" s="5">
        <v>-1488</v>
      </c>
      <c r="F27" s="6">
        <v>19128</v>
      </c>
      <c r="G27" s="5">
        <v>13997</v>
      </c>
      <c r="H27" s="5">
        <v>5131</v>
      </c>
      <c r="I27" s="6">
        <v>6778</v>
      </c>
      <c r="J27" s="5">
        <v>8489</v>
      </c>
      <c r="K27" s="5">
        <v>-1711</v>
      </c>
      <c r="L27" s="6">
        <v>6778</v>
      </c>
      <c r="M27" s="5">
        <v>5940</v>
      </c>
      <c r="N27" s="5">
        <v>838</v>
      </c>
      <c r="O27" s="6">
        <f t="shared" si="0"/>
        <v>1932</v>
      </c>
      <c r="P27" s="66">
        <f t="shared" si="1"/>
        <v>5.2071261084009376E-2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111027</v>
      </c>
      <c r="D28" s="5">
        <v>104788</v>
      </c>
      <c r="E28" s="5">
        <v>6239</v>
      </c>
      <c r="F28" s="6">
        <v>116413</v>
      </c>
      <c r="G28" s="5">
        <v>111519</v>
      </c>
      <c r="H28" s="5">
        <v>4894</v>
      </c>
      <c r="I28" s="6">
        <v>101719</v>
      </c>
      <c r="J28" s="5">
        <v>108813</v>
      </c>
      <c r="K28" s="5">
        <v>-7094</v>
      </c>
      <c r="L28" s="6">
        <v>101114</v>
      </c>
      <c r="M28" s="5">
        <v>107756</v>
      </c>
      <c r="N28" s="5">
        <v>-6642</v>
      </c>
      <c r="O28" s="6">
        <f t="shared" si="0"/>
        <v>4039</v>
      </c>
      <c r="P28" s="66">
        <f t="shared" si="1"/>
        <v>1.2423067104247341E-2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20000</v>
      </c>
      <c r="D29" s="5">
        <v>21040</v>
      </c>
      <c r="E29" s="5">
        <v>-1040</v>
      </c>
      <c r="F29" s="6">
        <v>24000</v>
      </c>
      <c r="G29" s="5">
        <v>14049</v>
      </c>
      <c r="H29" s="5">
        <v>9951</v>
      </c>
      <c r="I29" s="6">
        <v>24000</v>
      </c>
      <c r="J29" s="5">
        <v>14049</v>
      </c>
      <c r="K29" s="5">
        <v>9951</v>
      </c>
      <c r="L29" s="6">
        <v>18000</v>
      </c>
      <c r="M29" s="5">
        <v>14049</v>
      </c>
      <c r="N29" s="5">
        <v>3951</v>
      </c>
      <c r="O29" s="6">
        <f t="shared" si="0"/>
        <v>18862</v>
      </c>
      <c r="P29" s="66">
        <f t="shared" si="1"/>
        <v>0.38384989519526241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472974</v>
      </c>
      <c r="D30" s="5">
        <v>332305</v>
      </c>
      <c r="E30" s="5">
        <v>140669</v>
      </c>
      <c r="F30" s="6">
        <v>411163</v>
      </c>
      <c r="G30" s="5">
        <v>317891</v>
      </c>
      <c r="H30" s="5">
        <v>93272</v>
      </c>
      <c r="I30" s="6">
        <v>317981</v>
      </c>
      <c r="J30" s="5">
        <v>317104</v>
      </c>
      <c r="K30" s="5">
        <v>877</v>
      </c>
      <c r="L30" s="6">
        <v>299034</v>
      </c>
      <c r="M30" s="5">
        <v>308378</v>
      </c>
      <c r="N30" s="5">
        <v>-9344</v>
      </c>
      <c r="O30" s="6">
        <f t="shared" si="0"/>
        <v>234818</v>
      </c>
      <c r="P30" s="66">
        <f t="shared" si="1"/>
        <v>0.24275587433487611</v>
      </c>
      <c r="Q30" s="123"/>
      <c r="R30" s="62" t="s">
        <v>44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>X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13836</v>
      </c>
      <c r="D31" s="5">
        <v>30386</v>
      </c>
      <c r="E31" s="5">
        <v>-16550</v>
      </c>
      <c r="F31" s="6">
        <v>48839</v>
      </c>
      <c r="G31" s="5">
        <v>29623</v>
      </c>
      <c r="H31" s="5">
        <v>19216</v>
      </c>
      <c r="I31" s="6">
        <v>17311</v>
      </c>
      <c r="J31" s="5">
        <v>27568</v>
      </c>
      <c r="K31" s="5">
        <v>-10257</v>
      </c>
      <c r="L31" s="6">
        <v>21928</v>
      </c>
      <c r="M31" s="5">
        <v>24938</v>
      </c>
      <c r="N31" s="5">
        <v>-3010</v>
      </c>
      <c r="O31" s="6">
        <f t="shared" si="0"/>
        <v>-7591</v>
      </c>
      <c r="P31" s="66">
        <f t="shared" si="1"/>
        <v>-8.6677019342757317E-2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19000</v>
      </c>
      <c r="D32" s="5">
        <v>18067</v>
      </c>
      <c r="E32" s="5">
        <v>933</v>
      </c>
      <c r="F32" s="6">
        <v>20000</v>
      </c>
      <c r="G32" s="5">
        <v>19262</v>
      </c>
      <c r="H32" s="5">
        <v>738</v>
      </c>
      <c r="I32" s="6">
        <v>17000</v>
      </c>
      <c r="J32" s="5">
        <v>18068</v>
      </c>
      <c r="K32" s="5">
        <v>-1068</v>
      </c>
      <c r="L32" s="6">
        <v>17000</v>
      </c>
      <c r="M32" s="5">
        <v>17853</v>
      </c>
      <c r="N32" s="5">
        <v>-853</v>
      </c>
      <c r="O32" s="6">
        <f t="shared" si="0"/>
        <v>603</v>
      </c>
      <c r="P32" s="66">
        <f t="shared" si="1"/>
        <v>1.0884869489873281E-2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11728</v>
      </c>
      <c r="D33" s="104">
        <v>11576</v>
      </c>
      <c r="E33" s="104">
        <v>152</v>
      </c>
      <c r="F33" s="103">
        <v>11728</v>
      </c>
      <c r="G33" s="104">
        <v>11088</v>
      </c>
      <c r="H33" s="104">
        <v>640</v>
      </c>
      <c r="I33" s="103">
        <v>10600</v>
      </c>
      <c r="J33" s="104">
        <v>8651</v>
      </c>
      <c r="K33" s="104">
        <v>1949</v>
      </c>
      <c r="L33" s="103">
        <v>10600</v>
      </c>
      <c r="M33" s="104">
        <v>4859</v>
      </c>
      <c r="N33" s="104">
        <v>5741</v>
      </c>
      <c r="O33" s="6">
        <f t="shared" si="0"/>
        <v>2741</v>
      </c>
      <c r="P33" s="66">
        <f t="shared" si="1"/>
        <v>8.7527142674671099E-2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93619</v>
      </c>
      <c r="D34" s="5">
        <v>54757</v>
      </c>
      <c r="E34" s="5">
        <v>38862</v>
      </c>
      <c r="F34" s="6">
        <v>90619</v>
      </c>
      <c r="G34" s="5">
        <v>54399</v>
      </c>
      <c r="H34" s="5">
        <v>36220</v>
      </c>
      <c r="I34" s="6">
        <v>41536</v>
      </c>
      <c r="J34" s="5">
        <v>49810</v>
      </c>
      <c r="K34" s="5">
        <v>-8274</v>
      </c>
      <c r="L34" s="6">
        <v>41536</v>
      </c>
      <c r="M34" s="5">
        <v>47369</v>
      </c>
      <c r="N34" s="5">
        <v>-5833</v>
      </c>
      <c r="O34" s="6">
        <f t="shared" si="0"/>
        <v>66808</v>
      </c>
      <c r="P34" s="66">
        <f t="shared" si="1"/>
        <v>0.42026332509262931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100</v>
      </c>
      <c r="D35" s="5">
        <v>32669</v>
      </c>
      <c r="E35" s="5">
        <v>-32569</v>
      </c>
      <c r="F35" s="6">
        <v>24194</v>
      </c>
      <c r="G35" s="5">
        <v>31294</v>
      </c>
      <c r="H35" s="5">
        <v>-7100</v>
      </c>
      <c r="I35" s="6">
        <v>12106</v>
      </c>
      <c r="J35" s="5">
        <v>21640</v>
      </c>
      <c r="K35" s="5">
        <v>-9534</v>
      </c>
      <c r="L35" s="6">
        <v>12106</v>
      </c>
      <c r="M35" s="5">
        <v>20428</v>
      </c>
      <c r="N35" s="5">
        <v>-8322</v>
      </c>
      <c r="O35" s="6">
        <f t="shared" si="0"/>
        <v>-49203</v>
      </c>
      <c r="P35" s="66">
        <f t="shared" si="1"/>
        <v>-0.5747745432456427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1604</v>
      </c>
      <c r="E36" s="5">
        <v>-1604</v>
      </c>
      <c r="F36" s="6">
        <v>0</v>
      </c>
      <c r="G36" s="5">
        <v>1263</v>
      </c>
      <c r="H36" s="5">
        <v>-1263</v>
      </c>
      <c r="I36" s="6">
        <v>0</v>
      </c>
      <c r="J36" s="5">
        <v>934</v>
      </c>
      <c r="K36" s="5">
        <v>-934</v>
      </c>
      <c r="L36" s="6">
        <v>0</v>
      </c>
      <c r="M36" s="5">
        <v>1135</v>
      </c>
      <c r="N36" s="5">
        <v>-1135</v>
      </c>
      <c r="O36" s="6">
        <f t="shared" ref="O36:O46" si="3">K36+H36+E36</f>
        <v>-3801</v>
      </c>
      <c r="P36" s="66">
        <f t="shared" si="1"/>
        <v>-0.99973698053655968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335</v>
      </c>
      <c r="D37" s="5">
        <v>442</v>
      </c>
      <c r="E37" s="5">
        <v>-107</v>
      </c>
      <c r="F37" s="6">
        <v>340</v>
      </c>
      <c r="G37" s="5">
        <v>490</v>
      </c>
      <c r="H37" s="5">
        <v>-150</v>
      </c>
      <c r="I37" s="6">
        <v>338</v>
      </c>
      <c r="J37" s="5">
        <v>228</v>
      </c>
      <c r="K37" s="5">
        <v>110</v>
      </c>
      <c r="L37" s="6">
        <v>197</v>
      </c>
      <c r="M37" s="5">
        <v>186</v>
      </c>
      <c r="N37" s="5">
        <v>11</v>
      </c>
      <c r="O37" s="6">
        <f t="shared" si="3"/>
        <v>-147</v>
      </c>
      <c r="P37" s="66">
        <f t="shared" ref="P37:P46" si="4">O37/(J37+G37+D37+1)</f>
        <v>-0.12661498708010335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27565</v>
      </c>
      <c r="D38" s="5">
        <v>15219</v>
      </c>
      <c r="E38" s="5">
        <v>12346</v>
      </c>
      <c r="F38" s="6">
        <v>31814</v>
      </c>
      <c r="G38" s="5">
        <v>15316</v>
      </c>
      <c r="H38" s="5">
        <v>16498</v>
      </c>
      <c r="I38" s="6">
        <v>21397</v>
      </c>
      <c r="J38" s="5">
        <v>10889</v>
      </c>
      <c r="K38" s="5">
        <v>10508</v>
      </c>
      <c r="L38" s="6">
        <v>21656</v>
      </c>
      <c r="M38" s="5">
        <v>11357</v>
      </c>
      <c r="N38" s="5">
        <v>10299</v>
      </c>
      <c r="O38" s="6">
        <f t="shared" si="3"/>
        <v>39352</v>
      </c>
      <c r="P38" s="66">
        <f t="shared" si="4"/>
        <v>0.94995775497887747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18389</v>
      </c>
      <c r="D39" s="5">
        <v>4331</v>
      </c>
      <c r="E39" s="5">
        <v>14058</v>
      </c>
      <c r="F39" s="6">
        <v>49516</v>
      </c>
      <c r="G39" s="5">
        <v>4144</v>
      </c>
      <c r="H39" s="5">
        <v>45372</v>
      </c>
      <c r="I39" s="6">
        <v>10790</v>
      </c>
      <c r="J39" s="5">
        <v>13190</v>
      </c>
      <c r="K39" s="5">
        <v>-2400</v>
      </c>
      <c r="L39" s="6">
        <v>11421</v>
      </c>
      <c r="M39" s="5">
        <v>12840</v>
      </c>
      <c r="N39" s="5">
        <v>-1419</v>
      </c>
      <c r="O39" s="6">
        <f t="shared" si="3"/>
        <v>57030</v>
      </c>
      <c r="P39" s="66">
        <f t="shared" si="4"/>
        <v>2.6322348379950151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7100</v>
      </c>
      <c r="D40" s="5">
        <v>6512</v>
      </c>
      <c r="E40" s="5">
        <v>588</v>
      </c>
      <c r="F40" s="6">
        <v>7100</v>
      </c>
      <c r="G40" s="5">
        <v>6477</v>
      </c>
      <c r="H40" s="5">
        <v>623</v>
      </c>
      <c r="I40" s="6">
        <v>5001</v>
      </c>
      <c r="J40" s="5">
        <v>6365</v>
      </c>
      <c r="K40" s="5">
        <v>-1364</v>
      </c>
      <c r="L40" s="6">
        <v>5001</v>
      </c>
      <c r="M40" s="5">
        <v>6381</v>
      </c>
      <c r="N40" s="5">
        <v>-1380</v>
      </c>
      <c r="O40" s="6">
        <f t="shared" si="3"/>
        <v>-153</v>
      </c>
      <c r="P40" s="66">
        <f t="shared" si="4"/>
        <v>-7.9049341255489538E-3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471967</v>
      </c>
      <c r="D41" s="5">
        <v>418075</v>
      </c>
      <c r="E41" s="5">
        <v>53892</v>
      </c>
      <c r="F41" s="6">
        <v>482771</v>
      </c>
      <c r="G41" s="5">
        <v>408226</v>
      </c>
      <c r="H41" s="5">
        <v>74545</v>
      </c>
      <c r="I41" s="6">
        <v>356383</v>
      </c>
      <c r="J41" s="5">
        <v>342199</v>
      </c>
      <c r="K41" s="5">
        <v>14184</v>
      </c>
      <c r="L41" s="6">
        <v>356383</v>
      </c>
      <c r="M41" s="5">
        <v>338213</v>
      </c>
      <c r="N41" s="5">
        <v>18170</v>
      </c>
      <c r="O41" s="6">
        <f t="shared" si="3"/>
        <v>142621</v>
      </c>
      <c r="P41" s="66">
        <f t="shared" si="4"/>
        <v>0.12205466661988308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461</v>
      </c>
      <c r="E42" s="5">
        <v>-11</v>
      </c>
      <c r="F42" s="6">
        <v>450</v>
      </c>
      <c r="G42" s="5">
        <v>466</v>
      </c>
      <c r="H42" s="5">
        <v>-16</v>
      </c>
      <c r="I42" s="6">
        <v>450</v>
      </c>
      <c r="J42" s="5">
        <v>441</v>
      </c>
      <c r="K42" s="5">
        <v>9</v>
      </c>
      <c r="L42" s="6">
        <v>450</v>
      </c>
      <c r="M42" s="5">
        <v>436</v>
      </c>
      <c r="N42" s="5">
        <v>14</v>
      </c>
      <c r="O42" s="6">
        <f t="shared" si="3"/>
        <v>-18</v>
      </c>
      <c r="P42" s="66">
        <f t="shared" si="4"/>
        <v>-1.3148283418553688E-2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11836</v>
      </c>
      <c r="E43" s="5">
        <v>-836</v>
      </c>
      <c r="F43" s="6">
        <v>11000</v>
      </c>
      <c r="G43" s="5">
        <v>10818</v>
      </c>
      <c r="H43" s="5">
        <v>182</v>
      </c>
      <c r="I43" s="6">
        <v>11000</v>
      </c>
      <c r="J43" s="5">
        <v>10872</v>
      </c>
      <c r="K43" s="5">
        <v>128</v>
      </c>
      <c r="L43" s="6">
        <v>11000</v>
      </c>
      <c r="M43" s="5">
        <v>11108</v>
      </c>
      <c r="N43" s="5">
        <v>-108</v>
      </c>
      <c r="O43" s="6">
        <f t="shared" si="3"/>
        <v>-526</v>
      </c>
      <c r="P43" s="66">
        <f t="shared" si="4"/>
        <v>-1.5688847794315029E-2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5323</v>
      </c>
      <c r="D44" s="5">
        <v>4901</v>
      </c>
      <c r="E44" s="5">
        <v>422</v>
      </c>
      <c r="F44" s="6">
        <v>5326</v>
      </c>
      <c r="G44" s="5">
        <v>4635</v>
      </c>
      <c r="H44" s="5">
        <v>691</v>
      </c>
      <c r="I44" s="6">
        <v>5339</v>
      </c>
      <c r="J44" s="5">
        <v>3446</v>
      </c>
      <c r="K44" s="5">
        <v>1893</v>
      </c>
      <c r="L44" s="6">
        <v>5345</v>
      </c>
      <c r="M44" s="5">
        <v>3064</v>
      </c>
      <c r="N44" s="5">
        <v>2281</v>
      </c>
      <c r="O44" s="6">
        <f t="shared" si="3"/>
        <v>3006</v>
      </c>
      <c r="P44" s="66">
        <f t="shared" si="4"/>
        <v>0.23153354386505431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109945</v>
      </c>
      <c r="D45" s="5">
        <v>70966</v>
      </c>
      <c r="E45" s="5">
        <v>38979</v>
      </c>
      <c r="F45" s="6">
        <v>93238</v>
      </c>
      <c r="G45" s="5">
        <v>65345</v>
      </c>
      <c r="H45" s="5">
        <v>27893</v>
      </c>
      <c r="I45" s="6">
        <v>72895</v>
      </c>
      <c r="J45" s="5">
        <v>60482</v>
      </c>
      <c r="K45" s="5">
        <v>12413</v>
      </c>
      <c r="L45" s="6">
        <v>59958</v>
      </c>
      <c r="M45" s="5">
        <v>60536</v>
      </c>
      <c r="N45" s="5">
        <v>-578</v>
      </c>
      <c r="O45" s="6">
        <f t="shared" si="3"/>
        <v>79285</v>
      </c>
      <c r="P45" s="66">
        <f t="shared" si="4"/>
        <v>0.40288321798428811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1237</v>
      </c>
      <c r="D46" s="5">
        <v>247</v>
      </c>
      <c r="E46" s="5">
        <v>990</v>
      </c>
      <c r="F46" s="6">
        <v>0</v>
      </c>
      <c r="G46" s="5">
        <v>227</v>
      </c>
      <c r="H46" s="5">
        <v>-227</v>
      </c>
      <c r="I46" s="6">
        <v>810</v>
      </c>
      <c r="J46" s="5">
        <v>232</v>
      </c>
      <c r="K46" s="5">
        <v>578</v>
      </c>
      <c r="L46" s="6">
        <v>793</v>
      </c>
      <c r="M46" s="5">
        <v>243</v>
      </c>
      <c r="N46" s="5">
        <v>550</v>
      </c>
      <c r="O46" s="6">
        <f t="shared" si="3"/>
        <v>1341</v>
      </c>
      <c r="P46" s="66">
        <f t="shared" si="4"/>
        <v>1.8967468175388968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1596</v>
      </c>
      <c r="D47" s="5">
        <v>6911</v>
      </c>
      <c r="E47" s="5">
        <v>-5315</v>
      </c>
      <c r="F47" s="6">
        <v>6446</v>
      </c>
      <c r="G47" s="5">
        <v>6960</v>
      </c>
      <c r="H47" s="5">
        <v>-514</v>
      </c>
      <c r="I47" s="6">
        <v>0</v>
      </c>
      <c r="J47" s="5">
        <v>52</v>
      </c>
      <c r="K47" s="5">
        <v>-52</v>
      </c>
      <c r="L47" s="6">
        <v>0</v>
      </c>
      <c r="M47" s="5">
        <v>0</v>
      </c>
      <c r="N47" s="5">
        <v>0</v>
      </c>
      <c r="O47" s="6">
        <f t="shared" ref="O47:O78" si="6">K47+H47+E47</f>
        <v>-5881</v>
      </c>
      <c r="P47" s="66">
        <f t="shared" ref="P47:P78" si="7">O47/(J47+G47+D47+1)</f>
        <v>-0.42236426314277509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11</v>
      </c>
      <c r="N53" s="5">
        <v>-11</v>
      </c>
      <c r="O53" s="6">
        <f t="shared" si="6"/>
        <v>-32</v>
      </c>
      <c r="P53" s="66">
        <f t="shared" si="7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149</v>
      </c>
      <c r="E54" s="5">
        <v>-149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-149</v>
      </c>
      <c r="P54" s="66">
        <f t="shared" si="7"/>
        <v>-0.99333333333333329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6"/>
        <v>-16</v>
      </c>
      <c r="P55" s="66">
        <f t="shared" si="7"/>
        <v>-0.94117647058823528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1</v>
      </c>
      <c r="N56" s="5">
        <v>-1</v>
      </c>
      <c r="O56" s="6">
        <f t="shared" si="6"/>
        <v>-1</v>
      </c>
      <c r="P56" s="66">
        <f t="shared" si="7"/>
        <v>-0.5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185</v>
      </c>
      <c r="E58" s="5">
        <v>-185</v>
      </c>
      <c r="F58" s="6">
        <v>0</v>
      </c>
      <c r="G58" s="5">
        <v>199</v>
      </c>
      <c r="H58" s="5">
        <v>-199</v>
      </c>
      <c r="I58" s="6">
        <v>0</v>
      </c>
      <c r="J58" s="5">
        <v>45</v>
      </c>
      <c r="K58" s="5">
        <v>-45</v>
      </c>
      <c r="L58" s="6">
        <v>0</v>
      </c>
      <c r="M58" s="5">
        <v>0</v>
      </c>
      <c r="N58" s="5">
        <v>0</v>
      </c>
      <c r="O58" s="6">
        <f t="shared" si="6"/>
        <v>-429</v>
      </c>
      <c r="P58" s="66">
        <f t="shared" si="7"/>
        <v>-0.99767441860465111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1</v>
      </c>
      <c r="E60" s="5">
        <v>-1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-1</v>
      </c>
      <c r="P60" s="66">
        <f t="shared" si="7"/>
        <v>-0.5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6</v>
      </c>
      <c r="H64" s="5">
        <v>-6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-6</v>
      </c>
      <c r="P64" s="66">
        <f t="shared" si="7"/>
        <v>-0.8571428571428571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254</v>
      </c>
      <c r="B65" s="51" t="s">
        <v>17</v>
      </c>
      <c r="C65" s="6">
        <v>12434</v>
      </c>
      <c r="D65" s="5">
        <v>14424</v>
      </c>
      <c r="E65" s="5">
        <v>-1990</v>
      </c>
      <c r="F65" s="6">
        <v>9831</v>
      </c>
      <c r="G65" s="5">
        <v>13706</v>
      </c>
      <c r="H65" s="5">
        <v>-3875</v>
      </c>
      <c r="I65" s="6">
        <v>11900</v>
      </c>
      <c r="J65" s="5">
        <v>11357</v>
      </c>
      <c r="K65" s="5">
        <v>543</v>
      </c>
      <c r="L65" s="6">
        <v>11900</v>
      </c>
      <c r="M65" s="5">
        <v>11893</v>
      </c>
      <c r="N65" s="5">
        <v>7</v>
      </c>
      <c r="O65" s="6">
        <f t="shared" si="6"/>
        <v>-5322</v>
      </c>
      <c r="P65" s="66">
        <f t="shared" si="7"/>
        <v>-0.13477512155591573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5</v>
      </c>
      <c r="K70" s="5">
        <v>-5</v>
      </c>
      <c r="L70" s="6">
        <v>0</v>
      </c>
      <c r="M70" s="5">
        <v>0</v>
      </c>
      <c r="N70" s="5">
        <v>0</v>
      </c>
      <c r="O70" s="6">
        <f t="shared" si="6"/>
        <v>-5</v>
      </c>
      <c r="P70" s="66">
        <f t="shared" si="7"/>
        <v>-0.83333333333333337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308</v>
      </c>
      <c r="B71" s="51" t="s">
        <v>17</v>
      </c>
      <c r="C71" s="6">
        <v>1400</v>
      </c>
      <c r="D71" s="5">
        <v>375</v>
      </c>
      <c r="E71" s="5">
        <v>1025</v>
      </c>
      <c r="F71" s="6">
        <v>1400</v>
      </c>
      <c r="G71" s="5">
        <v>228</v>
      </c>
      <c r="H71" s="5">
        <v>1172</v>
      </c>
      <c r="I71" s="6">
        <v>0</v>
      </c>
      <c r="J71" s="5">
        <v>7</v>
      </c>
      <c r="K71" s="5">
        <v>-7</v>
      </c>
      <c r="L71" s="6">
        <v>0</v>
      </c>
      <c r="M71" s="5">
        <v>5</v>
      </c>
      <c r="N71" s="5">
        <v>-5</v>
      </c>
      <c r="O71" s="6">
        <f t="shared" si="6"/>
        <v>2190</v>
      </c>
      <c r="P71" s="66">
        <f t="shared" si="7"/>
        <v>3.5842880523731586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>X</v>
      </c>
      <c r="V71" t="str">
        <f t="shared" si="8"/>
        <v xml:space="preserve"> </v>
      </c>
    </row>
    <row r="72" spans="1:22" x14ac:dyDescent="0.25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399</v>
      </c>
      <c r="B73" s="51" t="s">
        <v>17</v>
      </c>
      <c r="C73" s="6">
        <v>0</v>
      </c>
      <c r="D73" s="5">
        <v>113</v>
      </c>
      <c r="E73" s="5">
        <v>-113</v>
      </c>
      <c r="F73" s="6">
        <v>100</v>
      </c>
      <c r="G73" s="5">
        <v>131</v>
      </c>
      <c r="H73" s="5">
        <v>-31</v>
      </c>
      <c r="I73" s="6">
        <v>100</v>
      </c>
      <c r="J73" s="5">
        <v>139</v>
      </c>
      <c r="K73" s="5">
        <v>-39</v>
      </c>
      <c r="L73" s="6">
        <v>100</v>
      </c>
      <c r="M73" s="5">
        <v>134</v>
      </c>
      <c r="N73" s="5">
        <v>-34</v>
      </c>
      <c r="O73" s="6">
        <f t="shared" si="6"/>
        <v>-183</v>
      </c>
      <c r="P73" s="66">
        <f t="shared" si="7"/>
        <v>-0.4765625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442</v>
      </c>
      <c r="B74" s="51" t="s">
        <v>17</v>
      </c>
      <c r="C74" s="6">
        <v>110</v>
      </c>
      <c r="D74" s="5">
        <v>0</v>
      </c>
      <c r="E74" s="5">
        <v>110</v>
      </c>
      <c r="F74" s="6">
        <v>110</v>
      </c>
      <c r="G74" s="5">
        <v>0</v>
      </c>
      <c r="H74" s="5">
        <v>110</v>
      </c>
      <c r="I74" s="6">
        <v>40</v>
      </c>
      <c r="J74" s="5">
        <v>0</v>
      </c>
      <c r="K74" s="5">
        <v>40</v>
      </c>
      <c r="L74" s="6">
        <v>40</v>
      </c>
      <c r="M74" s="5">
        <v>0</v>
      </c>
      <c r="N74" s="5">
        <v>40</v>
      </c>
      <c r="O74" s="6">
        <f t="shared" si="6"/>
        <v>260</v>
      </c>
      <c r="P74" s="66">
        <f t="shared" si="7"/>
        <v>260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5">
      <c r="A75" s="26">
        <v>447</v>
      </c>
      <c r="B75" s="51" t="s">
        <v>17</v>
      </c>
      <c r="C75" s="6">
        <v>0</v>
      </c>
      <c r="D75" s="5">
        <v>54</v>
      </c>
      <c r="E75" s="5">
        <v>-54</v>
      </c>
      <c r="F75" s="6">
        <v>0</v>
      </c>
      <c r="G75" s="5">
        <v>52</v>
      </c>
      <c r="H75" s="5">
        <v>-52</v>
      </c>
      <c r="I75" s="6">
        <v>0</v>
      </c>
      <c r="J75" s="5">
        <v>54</v>
      </c>
      <c r="K75" s="5">
        <v>-54</v>
      </c>
      <c r="L75" s="6">
        <v>0</v>
      </c>
      <c r="M75" s="5">
        <v>43</v>
      </c>
      <c r="N75" s="5">
        <v>-43</v>
      </c>
      <c r="O75" s="6">
        <f t="shared" si="6"/>
        <v>-160</v>
      </c>
      <c r="P75" s="66">
        <f t="shared" si="7"/>
        <v>-0.99378881987577639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5">
      <c r="A76" s="26">
        <v>483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65</v>
      </c>
      <c r="K76" s="5">
        <v>-65</v>
      </c>
      <c r="L76" s="6">
        <v>0</v>
      </c>
      <c r="M76" s="5">
        <v>13</v>
      </c>
      <c r="N76" s="5">
        <v>-13</v>
      </c>
      <c r="O76" s="6">
        <f t="shared" si="6"/>
        <v>-65</v>
      </c>
      <c r="P76" s="66">
        <f t="shared" si="7"/>
        <v>-0.98484848484848486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5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5">
      <c r="A79" s="26">
        <v>543</v>
      </c>
      <c r="B79" s="51" t="s">
        <v>17</v>
      </c>
      <c r="C79" s="6">
        <v>0</v>
      </c>
      <c r="D79" s="5">
        <v>367</v>
      </c>
      <c r="E79" s="5">
        <v>-367</v>
      </c>
      <c r="F79" s="6">
        <v>0</v>
      </c>
      <c r="G79" s="5">
        <v>72</v>
      </c>
      <c r="H79" s="5">
        <v>-72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ref="O79:O110" si="9">K79+H79+E79</f>
        <v>-439</v>
      </c>
      <c r="P79" s="66">
        <f t="shared" ref="P79:P110" si="10">O79/(J79+G79+D79+1)</f>
        <v>-0.99772727272727268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5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5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5">
      <c r="A82" s="26">
        <v>572</v>
      </c>
      <c r="B82" s="51" t="s">
        <v>17</v>
      </c>
      <c r="C82" s="6">
        <v>350</v>
      </c>
      <c r="D82" s="5">
        <v>75</v>
      </c>
      <c r="E82" s="5">
        <v>275</v>
      </c>
      <c r="F82" s="6">
        <v>1400</v>
      </c>
      <c r="G82" s="5">
        <v>75</v>
      </c>
      <c r="H82" s="5">
        <v>1325</v>
      </c>
      <c r="I82" s="6">
        <v>300</v>
      </c>
      <c r="J82" s="5">
        <v>75</v>
      </c>
      <c r="K82" s="5">
        <v>225</v>
      </c>
      <c r="L82" s="6">
        <v>300</v>
      </c>
      <c r="M82" s="5">
        <v>75</v>
      </c>
      <c r="N82" s="5">
        <v>225</v>
      </c>
      <c r="O82" s="6">
        <f t="shared" si="9"/>
        <v>1825</v>
      </c>
      <c r="P82" s="66">
        <f t="shared" si="10"/>
        <v>8.0752212389380524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5">
      <c r="A83" s="26">
        <v>635</v>
      </c>
      <c r="B83" s="51" t="s">
        <v>17</v>
      </c>
      <c r="C83" s="6">
        <v>700</v>
      </c>
      <c r="D83" s="5">
        <v>761</v>
      </c>
      <c r="E83" s="5">
        <v>-61</v>
      </c>
      <c r="F83" s="6">
        <v>1000</v>
      </c>
      <c r="G83" s="5">
        <v>786</v>
      </c>
      <c r="H83" s="5">
        <v>214</v>
      </c>
      <c r="I83" s="6">
        <v>700</v>
      </c>
      <c r="J83" s="5">
        <v>823</v>
      </c>
      <c r="K83" s="5">
        <v>-123</v>
      </c>
      <c r="L83" s="6">
        <v>700</v>
      </c>
      <c r="M83" s="5">
        <v>824</v>
      </c>
      <c r="N83" s="5">
        <v>-124</v>
      </c>
      <c r="O83" s="6">
        <f t="shared" si="9"/>
        <v>30</v>
      </c>
      <c r="P83" s="66">
        <f t="shared" si="10"/>
        <v>1.2652889076339097E-2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5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5">
      <c r="A85" s="26">
        <v>654</v>
      </c>
      <c r="B85" s="51" t="s">
        <v>17</v>
      </c>
      <c r="C85" s="6">
        <v>0</v>
      </c>
      <c r="D85" s="5">
        <v>729</v>
      </c>
      <c r="E85" s="5">
        <v>-729</v>
      </c>
      <c r="F85" s="6">
        <v>810</v>
      </c>
      <c r="G85" s="5">
        <v>519</v>
      </c>
      <c r="H85" s="5">
        <v>291</v>
      </c>
      <c r="I85" s="6">
        <v>500</v>
      </c>
      <c r="J85" s="5">
        <v>563</v>
      </c>
      <c r="K85" s="5">
        <v>-63</v>
      </c>
      <c r="L85" s="6">
        <v>500</v>
      </c>
      <c r="M85" s="5">
        <v>568</v>
      </c>
      <c r="N85" s="5">
        <v>-68</v>
      </c>
      <c r="O85" s="6">
        <f t="shared" si="9"/>
        <v>-501</v>
      </c>
      <c r="P85" s="66">
        <f t="shared" si="10"/>
        <v>-0.27649006622516559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755</v>
      </c>
      <c r="B86" s="51" t="s">
        <v>17</v>
      </c>
      <c r="C86" s="6">
        <v>0</v>
      </c>
      <c r="D86" s="5">
        <v>79</v>
      </c>
      <c r="E86" s="5">
        <v>-79</v>
      </c>
      <c r="F86" s="6">
        <v>80</v>
      </c>
      <c r="G86" s="5">
        <v>79</v>
      </c>
      <c r="H86" s="5">
        <v>1</v>
      </c>
      <c r="I86" s="6">
        <v>50</v>
      </c>
      <c r="J86" s="5">
        <v>79</v>
      </c>
      <c r="K86" s="5">
        <v>-29</v>
      </c>
      <c r="L86" s="6">
        <v>50</v>
      </c>
      <c r="M86" s="5">
        <v>79</v>
      </c>
      <c r="N86" s="5">
        <v>-29</v>
      </c>
      <c r="O86" s="6">
        <f t="shared" si="9"/>
        <v>-107</v>
      </c>
      <c r="P86" s="66">
        <f t="shared" si="10"/>
        <v>-0.44957983193277312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779</v>
      </c>
      <c r="B87" s="51" t="s">
        <v>17</v>
      </c>
      <c r="C87" s="6">
        <v>800</v>
      </c>
      <c r="D87" s="5">
        <v>1276</v>
      </c>
      <c r="E87" s="5">
        <v>-476</v>
      </c>
      <c r="F87" s="6">
        <v>800</v>
      </c>
      <c r="G87" s="5">
        <v>1134</v>
      </c>
      <c r="H87" s="5">
        <v>-334</v>
      </c>
      <c r="I87" s="6">
        <v>0</v>
      </c>
      <c r="J87" s="5">
        <v>614</v>
      </c>
      <c r="K87" s="5">
        <v>-614</v>
      </c>
      <c r="L87" s="6">
        <v>0</v>
      </c>
      <c r="M87" s="5">
        <v>0</v>
      </c>
      <c r="N87" s="5">
        <v>0</v>
      </c>
      <c r="O87" s="6">
        <f t="shared" si="9"/>
        <v>-1424</v>
      </c>
      <c r="P87" s="66">
        <f t="shared" si="10"/>
        <v>-0.47074380165289254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858</v>
      </c>
      <c r="B88" s="51" t="s">
        <v>17</v>
      </c>
      <c r="C88" s="6">
        <v>1000</v>
      </c>
      <c r="D88" s="5">
        <v>1142</v>
      </c>
      <c r="E88" s="5">
        <v>-142</v>
      </c>
      <c r="F88" s="6">
        <v>1000</v>
      </c>
      <c r="G88" s="5">
        <v>1166</v>
      </c>
      <c r="H88" s="5">
        <v>-166</v>
      </c>
      <c r="I88" s="6">
        <v>0</v>
      </c>
      <c r="J88" s="5">
        <v>0</v>
      </c>
      <c r="K88" s="5">
        <v>0</v>
      </c>
      <c r="L88" s="6">
        <v>0</v>
      </c>
      <c r="M88" s="5">
        <v>0</v>
      </c>
      <c r="N88" s="5">
        <v>0</v>
      </c>
      <c r="O88" s="6">
        <f t="shared" si="9"/>
        <v>-308</v>
      </c>
      <c r="P88" s="66">
        <f t="shared" si="10"/>
        <v>-0.13339107838891295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877</v>
      </c>
      <c r="B89" s="51" t="s">
        <v>17</v>
      </c>
      <c r="C89" s="6">
        <v>0</v>
      </c>
      <c r="D89" s="5">
        <v>147</v>
      </c>
      <c r="E89" s="5">
        <v>-147</v>
      </c>
      <c r="F89" s="6">
        <v>0</v>
      </c>
      <c r="G89" s="5">
        <v>23</v>
      </c>
      <c r="H89" s="5">
        <v>-23</v>
      </c>
      <c r="I89" s="6">
        <v>0</v>
      </c>
      <c r="J89" s="5">
        <v>20</v>
      </c>
      <c r="K89" s="5">
        <v>-20</v>
      </c>
      <c r="L89" s="6">
        <v>0</v>
      </c>
      <c r="M89" s="5">
        <v>19</v>
      </c>
      <c r="N89" s="5">
        <v>-19</v>
      </c>
      <c r="O89" s="6">
        <f t="shared" si="9"/>
        <v>-190</v>
      </c>
      <c r="P89" s="66">
        <f t="shared" si="10"/>
        <v>-0.99476439790575921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886</v>
      </c>
      <c r="B90" s="51" t="s">
        <v>17</v>
      </c>
      <c r="C90" s="6">
        <v>300</v>
      </c>
      <c r="D90" s="5">
        <v>691</v>
      </c>
      <c r="E90" s="5">
        <v>-391</v>
      </c>
      <c r="F90" s="6">
        <v>300</v>
      </c>
      <c r="G90" s="5">
        <v>509</v>
      </c>
      <c r="H90" s="5">
        <v>-209</v>
      </c>
      <c r="I90" s="6">
        <v>110</v>
      </c>
      <c r="J90" s="5">
        <v>25</v>
      </c>
      <c r="K90" s="5">
        <v>85</v>
      </c>
      <c r="L90" s="6">
        <v>110</v>
      </c>
      <c r="M90" s="5">
        <v>32</v>
      </c>
      <c r="N90" s="5">
        <v>78</v>
      </c>
      <c r="O90" s="6">
        <f t="shared" si="9"/>
        <v>-515</v>
      </c>
      <c r="P90" s="66">
        <f t="shared" si="10"/>
        <v>-0.42006525285481239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944</v>
      </c>
      <c r="B92" s="51" t="s">
        <v>17</v>
      </c>
      <c r="C92" s="6">
        <v>0</v>
      </c>
      <c r="D92" s="5">
        <v>2322</v>
      </c>
      <c r="E92" s="5">
        <v>-2322</v>
      </c>
      <c r="F92" s="6">
        <v>2900</v>
      </c>
      <c r="G92" s="5">
        <v>2403</v>
      </c>
      <c r="H92" s="5">
        <v>497</v>
      </c>
      <c r="I92" s="6">
        <v>2300</v>
      </c>
      <c r="J92" s="5">
        <v>2403</v>
      </c>
      <c r="K92" s="5">
        <v>-103</v>
      </c>
      <c r="L92" s="6">
        <v>2300</v>
      </c>
      <c r="M92" s="5">
        <v>2524</v>
      </c>
      <c r="N92" s="5">
        <v>-224</v>
      </c>
      <c r="O92" s="6">
        <f t="shared" si="9"/>
        <v>-1928</v>
      </c>
      <c r="P92" s="66">
        <f t="shared" si="10"/>
        <v>-0.27044466264553235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949</v>
      </c>
      <c r="B93" s="51" t="s">
        <v>17</v>
      </c>
      <c r="C93" s="6">
        <v>0</v>
      </c>
      <c r="D93" s="5">
        <v>42</v>
      </c>
      <c r="E93" s="5">
        <v>-42</v>
      </c>
      <c r="F93" s="6">
        <v>0</v>
      </c>
      <c r="G93" s="5">
        <v>47</v>
      </c>
      <c r="H93" s="5">
        <v>-47</v>
      </c>
      <c r="I93" s="6">
        <v>0</v>
      </c>
      <c r="J93" s="5">
        <v>48</v>
      </c>
      <c r="K93" s="5">
        <v>-48</v>
      </c>
      <c r="L93" s="6">
        <v>0</v>
      </c>
      <c r="M93" s="5">
        <v>0</v>
      </c>
      <c r="N93" s="5">
        <v>0</v>
      </c>
      <c r="O93" s="6">
        <f t="shared" si="9"/>
        <v>-137</v>
      </c>
      <c r="P93" s="66">
        <f t="shared" si="10"/>
        <v>-0.99275362318840576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995</v>
      </c>
      <c r="B94" s="51" t="s">
        <v>17</v>
      </c>
      <c r="C94" s="6">
        <v>0</v>
      </c>
      <c r="D94" s="5">
        <v>636</v>
      </c>
      <c r="E94" s="5">
        <v>-636</v>
      </c>
      <c r="F94" s="6">
        <v>1400</v>
      </c>
      <c r="G94" s="5">
        <v>510</v>
      </c>
      <c r="H94" s="5">
        <v>890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254</v>
      </c>
      <c r="P94" s="66">
        <f t="shared" si="10"/>
        <v>0.22144725370531823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5">
      <c r="A95" s="26">
        <v>1011</v>
      </c>
      <c r="B95" s="51" t="s">
        <v>17</v>
      </c>
      <c r="C95" s="6">
        <v>1390</v>
      </c>
      <c r="D95" s="5">
        <v>1987</v>
      </c>
      <c r="E95" s="5">
        <v>-597</v>
      </c>
      <c r="F95" s="6">
        <v>1500</v>
      </c>
      <c r="G95" s="5">
        <v>366</v>
      </c>
      <c r="H95" s="5">
        <v>1134</v>
      </c>
      <c r="I95" s="6">
        <v>0</v>
      </c>
      <c r="J95" s="5">
        <v>43</v>
      </c>
      <c r="K95" s="5">
        <v>-43</v>
      </c>
      <c r="L95" s="6">
        <v>0</v>
      </c>
      <c r="M95" s="5">
        <v>44</v>
      </c>
      <c r="N95" s="5">
        <v>-44</v>
      </c>
      <c r="O95" s="6">
        <f t="shared" si="9"/>
        <v>494</v>
      </c>
      <c r="P95" s="66">
        <f t="shared" si="10"/>
        <v>0.2060909470171047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11"/>
        <v xml:space="preserve"> </v>
      </c>
    </row>
    <row r="96" spans="1:22" x14ac:dyDescent="0.25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5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5361</v>
      </c>
      <c r="B98" s="51" t="s">
        <v>17</v>
      </c>
      <c r="C98" s="6">
        <v>9550</v>
      </c>
      <c r="D98" s="5">
        <v>6607</v>
      </c>
      <c r="E98" s="5">
        <v>2943</v>
      </c>
      <c r="F98" s="6">
        <v>9550</v>
      </c>
      <c r="G98" s="5">
        <v>5064</v>
      </c>
      <c r="H98" s="5">
        <v>4486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7429</v>
      </c>
      <c r="P98" s="66">
        <f t="shared" si="10"/>
        <v>0.63648046607265252</v>
      </c>
      <c r="Q98" s="123"/>
      <c r="R98" s="62" t="s">
        <v>44</v>
      </c>
      <c r="S98" s="72" t="s">
        <v>15</v>
      </c>
      <c r="T98" s="8" t="str">
        <f>IF($C$4="High Inventory",IF(AND($O98&gt;=Summary!$C$149,$P98&gt;=0%),"X"," "),IF(AND($O98&lt;=-Summary!$C$149,$P98&lt;=0%),"X"," "))</f>
        <v>X</v>
      </c>
      <c r="U98" s="11" t="str">
        <f>IF($C$4="High Inventory",IF(AND($O98&gt;=0,$P98&gt;=Summary!$C$150),"X"," "),IF(AND($O98&lt;=0,$P98&lt;=-Summary!$C$150),"X"," "))</f>
        <v>X</v>
      </c>
      <c r="V98" t="str">
        <f t="shared" si="11"/>
        <v xml:space="preserve"> </v>
      </c>
    </row>
    <row r="99" spans="1:22" x14ac:dyDescent="0.25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7602</v>
      </c>
      <c r="B101" s="51" t="s">
        <v>17</v>
      </c>
      <c r="C101" s="6">
        <v>49484</v>
      </c>
      <c r="D101" s="5">
        <v>50028</v>
      </c>
      <c r="E101" s="5">
        <v>-544</v>
      </c>
      <c r="F101" s="6">
        <v>48550</v>
      </c>
      <c r="G101" s="5">
        <v>50023</v>
      </c>
      <c r="H101" s="5">
        <v>-1473</v>
      </c>
      <c r="I101" s="6">
        <v>47000</v>
      </c>
      <c r="J101" s="5">
        <v>45447</v>
      </c>
      <c r="K101" s="5">
        <v>1553</v>
      </c>
      <c r="L101" s="6">
        <v>40000</v>
      </c>
      <c r="M101" s="5">
        <v>42915</v>
      </c>
      <c r="N101" s="5">
        <v>-2915</v>
      </c>
      <c r="O101" s="6">
        <f t="shared" si="9"/>
        <v>-464</v>
      </c>
      <c r="P101" s="66">
        <f t="shared" si="10"/>
        <v>-3.1890253541261454E-3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7604</v>
      </c>
      <c r="B102" s="51" t="s">
        <v>17</v>
      </c>
      <c r="C102" s="6">
        <v>25998</v>
      </c>
      <c r="D102" s="5">
        <v>42016</v>
      </c>
      <c r="E102" s="5">
        <v>-16018</v>
      </c>
      <c r="F102" s="6">
        <v>121629</v>
      </c>
      <c r="G102" s="5">
        <v>48076</v>
      </c>
      <c r="H102" s="5">
        <v>73553</v>
      </c>
      <c r="I102" s="6">
        <v>35524</v>
      </c>
      <c r="J102" s="5">
        <v>47999</v>
      </c>
      <c r="K102" s="5">
        <v>-12475</v>
      </c>
      <c r="L102" s="6">
        <v>35525</v>
      </c>
      <c r="M102" s="5">
        <v>46556</v>
      </c>
      <c r="N102" s="5">
        <v>-11031</v>
      </c>
      <c r="O102" s="6">
        <f t="shared" si="9"/>
        <v>45060</v>
      </c>
      <c r="P102" s="66">
        <f t="shared" si="10"/>
        <v>0.32630420299510471</v>
      </c>
      <c r="Q102" s="123"/>
      <c r="R102" s="62" t="s">
        <v>44</v>
      </c>
      <c r="S102" s="72" t="s">
        <v>15</v>
      </c>
      <c r="T102" s="8" t="str">
        <f>IF($C$4="High Inventory",IF(AND($O102&gt;=Summary!$C$149,$P102&gt;=0%),"X"," "),IF(AND($O102&lt;=-Summary!$C$149,$P102&lt;=0%),"X"," "))</f>
        <v>X</v>
      </c>
      <c r="U102" s="11" t="str">
        <f>IF($C$4="High Inventory",IF(AND($O102&gt;=0,$P102&gt;=Summary!$C$150),"X"," "),IF(AND($O102&lt;=0,$P102&lt;=-Summary!$C$150),"X"," "))</f>
        <v>X</v>
      </c>
      <c r="V102" t="str">
        <f t="shared" si="11"/>
        <v xml:space="preserve"> </v>
      </c>
    </row>
    <row r="103" spans="1:22" x14ac:dyDescent="0.25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8916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3</v>
      </c>
      <c r="H110" s="5">
        <v>-3</v>
      </c>
      <c r="I110" s="6">
        <v>0</v>
      </c>
      <c r="J110" s="5">
        <v>0</v>
      </c>
      <c r="K110" s="5">
        <v>0</v>
      </c>
      <c r="L110" s="6">
        <v>0</v>
      </c>
      <c r="M110" s="5">
        <v>4</v>
      </c>
      <c r="N110" s="5">
        <v>-4</v>
      </c>
      <c r="O110" s="6">
        <f t="shared" si="9"/>
        <v>-3</v>
      </c>
      <c r="P110" s="66">
        <f t="shared" si="10"/>
        <v>-0.75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5">
      <c r="A112" s="26">
        <v>13556</v>
      </c>
      <c r="B112" s="51" t="s">
        <v>17</v>
      </c>
      <c r="C112" s="6">
        <v>50</v>
      </c>
      <c r="D112" s="5">
        <v>96</v>
      </c>
      <c r="E112" s="5">
        <v>-46</v>
      </c>
      <c r="F112" s="6">
        <v>50</v>
      </c>
      <c r="G112" s="5">
        <v>96</v>
      </c>
      <c r="H112" s="5">
        <v>-46</v>
      </c>
      <c r="I112" s="6">
        <v>50</v>
      </c>
      <c r="J112" s="5">
        <v>96</v>
      </c>
      <c r="K112" s="5">
        <v>-46</v>
      </c>
      <c r="L112" s="6">
        <v>50</v>
      </c>
      <c r="M112" s="5">
        <v>95</v>
      </c>
      <c r="N112" s="5">
        <v>-45</v>
      </c>
      <c r="O112" s="6">
        <f t="shared" si="12"/>
        <v>-138</v>
      </c>
      <c r="P112" s="66">
        <f t="shared" si="13"/>
        <v>-0.47750865051903113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5">
      <c r="A113" s="26">
        <v>18287</v>
      </c>
      <c r="B113" s="51" t="s">
        <v>17</v>
      </c>
      <c r="C113" s="6">
        <v>0</v>
      </c>
      <c r="D113" s="5">
        <v>44</v>
      </c>
      <c r="E113" s="5">
        <v>-44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-44</v>
      </c>
      <c r="P113" s="66">
        <f t="shared" si="13"/>
        <v>-0.97777777777777775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5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5">
      <c r="A115" s="26">
        <v>19307</v>
      </c>
      <c r="B115" s="51" t="s">
        <v>17</v>
      </c>
      <c r="C115" s="6">
        <v>0</v>
      </c>
      <c r="D115" s="5">
        <v>21</v>
      </c>
      <c r="E115" s="5">
        <v>-21</v>
      </c>
      <c r="F115" s="6">
        <v>0</v>
      </c>
      <c r="G115" s="5">
        <v>196</v>
      </c>
      <c r="H115" s="5">
        <v>-196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2"/>
        <v>-217</v>
      </c>
      <c r="P115" s="66">
        <f t="shared" si="13"/>
        <v>-0.99541284403669728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5">
      <c r="A116" s="26">
        <v>26669</v>
      </c>
      <c r="B116" s="51" t="s">
        <v>17</v>
      </c>
      <c r="C116" s="6">
        <v>0</v>
      </c>
      <c r="D116" s="5">
        <v>13</v>
      </c>
      <c r="E116" s="5">
        <v>-13</v>
      </c>
      <c r="F116" s="6">
        <v>0</v>
      </c>
      <c r="G116" s="5">
        <v>18</v>
      </c>
      <c r="H116" s="5">
        <v>-18</v>
      </c>
      <c r="I116" s="6">
        <v>0</v>
      </c>
      <c r="J116" s="5">
        <v>22</v>
      </c>
      <c r="K116" s="5">
        <v>-22</v>
      </c>
      <c r="L116" s="6">
        <v>0</v>
      </c>
      <c r="M116" s="5">
        <v>22</v>
      </c>
      <c r="N116" s="5">
        <v>-22</v>
      </c>
      <c r="O116" s="6">
        <f t="shared" si="12"/>
        <v>-53</v>
      </c>
      <c r="P116" s="66">
        <f t="shared" si="13"/>
        <v>-0.98148148148148151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5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5">
      <c r="A118" s="26">
        <v>28030</v>
      </c>
      <c r="B118" s="51" t="s">
        <v>17</v>
      </c>
      <c r="C118" s="6">
        <v>0</v>
      </c>
      <c r="D118" s="5">
        <v>22</v>
      </c>
      <c r="E118" s="5">
        <v>-22</v>
      </c>
      <c r="F118" s="6">
        <v>0</v>
      </c>
      <c r="G118" s="5">
        <v>25</v>
      </c>
      <c r="H118" s="5">
        <v>-25</v>
      </c>
      <c r="I118" s="6">
        <v>0</v>
      </c>
      <c r="J118" s="5">
        <v>22</v>
      </c>
      <c r="K118" s="5">
        <v>-22</v>
      </c>
      <c r="L118" s="6">
        <v>0</v>
      </c>
      <c r="M118" s="5">
        <v>27</v>
      </c>
      <c r="N118" s="5">
        <v>-27</v>
      </c>
      <c r="O118" s="6">
        <f t="shared" si="12"/>
        <v>-69</v>
      </c>
      <c r="P118" s="66">
        <f t="shared" si="13"/>
        <v>-0.98571428571428577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5">
      <c r="A119" s="26">
        <v>30511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35930</v>
      </c>
      <c r="B124" s="51" t="s">
        <v>17</v>
      </c>
      <c r="C124" s="6">
        <v>200</v>
      </c>
      <c r="D124" s="5">
        <v>222</v>
      </c>
      <c r="E124" s="5">
        <v>-22</v>
      </c>
      <c r="F124" s="6">
        <v>300</v>
      </c>
      <c r="G124" s="5">
        <v>165</v>
      </c>
      <c r="H124" s="5">
        <v>135</v>
      </c>
      <c r="I124" s="6">
        <v>0</v>
      </c>
      <c r="J124" s="5">
        <v>11</v>
      </c>
      <c r="K124" s="5">
        <v>-11</v>
      </c>
      <c r="L124" s="6">
        <v>0</v>
      </c>
      <c r="M124" s="5">
        <v>0</v>
      </c>
      <c r="N124" s="5">
        <v>0</v>
      </c>
      <c r="O124" s="6">
        <f t="shared" si="12"/>
        <v>102</v>
      </c>
      <c r="P124" s="66">
        <f t="shared" si="13"/>
        <v>0.25563909774436089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5">
      <c r="A125" s="26">
        <v>40016</v>
      </c>
      <c r="B125" s="51" t="s">
        <v>17</v>
      </c>
      <c r="C125" s="6">
        <v>0</v>
      </c>
      <c r="D125" s="5">
        <v>10</v>
      </c>
      <c r="E125" s="5">
        <v>-10</v>
      </c>
      <c r="F125" s="6">
        <v>200</v>
      </c>
      <c r="G125" s="5">
        <v>6</v>
      </c>
      <c r="H125" s="5">
        <v>194</v>
      </c>
      <c r="I125" s="6">
        <v>0</v>
      </c>
      <c r="J125" s="5">
        <v>9</v>
      </c>
      <c r="K125" s="5">
        <v>-9</v>
      </c>
      <c r="L125" s="6">
        <v>0</v>
      </c>
      <c r="M125" s="5">
        <v>5</v>
      </c>
      <c r="N125" s="5">
        <v>-5</v>
      </c>
      <c r="O125" s="6">
        <f t="shared" si="12"/>
        <v>175</v>
      </c>
      <c r="P125" s="66">
        <f t="shared" si="13"/>
        <v>6.7307692307692308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>X</v>
      </c>
      <c r="V125" t="str">
        <f t="shared" si="14"/>
        <v xml:space="preserve"> </v>
      </c>
    </row>
    <row r="126" spans="1:22" x14ac:dyDescent="0.25">
      <c r="A126" s="26">
        <v>40018</v>
      </c>
      <c r="B126" s="51" t="s">
        <v>17</v>
      </c>
      <c r="C126" s="6">
        <v>0</v>
      </c>
      <c r="D126" s="5">
        <v>980</v>
      </c>
      <c r="E126" s="5">
        <v>-980</v>
      </c>
      <c r="F126" s="6">
        <v>1000</v>
      </c>
      <c r="G126" s="5">
        <v>993</v>
      </c>
      <c r="H126" s="5">
        <v>7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-973</v>
      </c>
      <c r="P126" s="66">
        <f t="shared" si="13"/>
        <v>-0.49290780141843971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5">
      <c r="A127" s="31"/>
      <c r="B127" s="3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46"/>
      <c r="Q127" s="134"/>
      <c r="R127" s="135"/>
      <c r="S127" s="135"/>
    </row>
    <row r="128" spans="1:22" x14ac:dyDescent="0.25">
      <c r="A128" s="2" t="s">
        <v>18</v>
      </c>
      <c r="B128" s="2"/>
      <c r="C128" s="3"/>
      <c r="D128" s="3"/>
      <c r="E128" s="3">
        <f>SUM(E10:E127)</f>
        <v>286187</v>
      </c>
      <c r="F128" s="3"/>
      <c r="G128" s="3"/>
      <c r="H128" s="3">
        <f>SUM(H10:H127)</f>
        <v>461871</v>
      </c>
      <c r="I128" s="3"/>
      <c r="J128" s="3"/>
      <c r="K128" s="3">
        <f>SUM(K10:K127)</f>
        <v>1489</v>
      </c>
      <c r="L128" s="3"/>
      <c r="M128" s="3">
        <f>SUM(M10:M127)</f>
        <v>1768013</v>
      </c>
      <c r="N128" s="3">
        <f>SUM(N10:N127)</f>
        <v>-17305</v>
      </c>
      <c r="O128" s="3"/>
      <c r="P128" s="12"/>
      <c r="Q128" s="2">
        <f>COUNTIF(Q10:Q127,"X")</f>
        <v>0</v>
      </c>
      <c r="R128" s="2">
        <f>COUNTIF(R10:R127,"X")</f>
        <v>10</v>
      </c>
      <c r="S128" s="2">
        <f>COUNTIF(S10:S127,"X")</f>
        <v>0</v>
      </c>
    </row>
    <row r="129" spans="14:14" x14ac:dyDescent="0.25">
      <c r="N129" s="76">
        <f>N128/M128</f>
        <v>-9.7878239583079982E-3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9" width="7.88671875" style="13"/>
    <col min="40" max="249" width="8.88671875" customWidth="1"/>
  </cols>
  <sheetData>
    <row r="1" spans="1:39" ht="17.399999999999999" x14ac:dyDescent="0.3">
      <c r="A1" s="52" t="s">
        <v>0</v>
      </c>
    </row>
    <row r="2" spans="1:39" ht="20.25" customHeight="1" x14ac:dyDescent="0.25">
      <c r="A2" s="73" t="s">
        <v>26</v>
      </c>
    </row>
    <row r="3" spans="1:39" ht="15.6" x14ac:dyDescent="0.3">
      <c r="A3" s="53" t="s">
        <v>27</v>
      </c>
      <c r="C3" s="10">
        <f>L8</f>
        <v>37039</v>
      </c>
      <c r="D3" s="9"/>
    </row>
    <row r="4" spans="1:39" ht="15.6" x14ac:dyDescent="0.3">
      <c r="A4" s="53" t="s">
        <v>28</v>
      </c>
      <c r="C4" s="4" t="s">
        <v>29</v>
      </c>
      <c r="E4" s="78" t="s">
        <v>52</v>
      </c>
      <c r="G4" s="4" t="s">
        <v>53</v>
      </c>
    </row>
    <row r="5" spans="1:39" ht="16.2" thickBot="1" x14ac:dyDescent="0.35">
      <c r="A5" s="53" t="s">
        <v>32</v>
      </c>
      <c r="C5" s="4" t="s">
        <v>49</v>
      </c>
      <c r="E5" s="53"/>
    </row>
    <row r="6" spans="1:39" ht="21.75" customHeight="1" thickBot="1" x14ac:dyDescent="0.3">
      <c r="R6" s="91" t="s">
        <v>34</v>
      </c>
      <c r="S6" s="92"/>
    </row>
    <row r="7" spans="1:39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" customHeight="1" thickBot="1" x14ac:dyDescent="0.3">
      <c r="A8" s="110"/>
      <c r="B8" s="111"/>
      <c r="C8" s="114">
        <f>C9</f>
        <v>37036</v>
      </c>
      <c r="D8" s="112"/>
      <c r="E8" s="113" t="str">
        <f>TEXT(WEEKDAY(C8),"dddd")</f>
        <v>Friday</v>
      </c>
      <c r="F8" s="114">
        <f>F9</f>
        <v>37037</v>
      </c>
      <c r="G8" s="112"/>
      <c r="H8" s="113" t="str">
        <f>TEXT(WEEKDAY(F8),"dddd")</f>
        <v>Saturday</v>
      </c>
      <c r="I8" s="114">
        <f>I9</f>
        <v>37038</v>
      </c>
      <c r="J8" s="112"/>
      <c r="K8" s="113" t="str">
        <f>TEXT(WEEKDAY(I8),"dddd")</f>
        <v>Sunday</v>
      </c>
      <c r="L8" s="114">
        <f>L9</f>
        <v>37039</v>
      </c>
      <c r="M8" s="112"/>
      <c r="N8" s="113" t="str">
        <f>TEXT(WEEKDAY(L8),"dddd")</f>
        <v>Monday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.6" hidden="1" x14ac:dyDescent="0.25">
      <c r="A9" s="26"/>
      <c r="B9" s="51"/>
      <c r="C9" s="94">
        <v>37036</v>
      </c>
      <c r="D9" s="96">
        <v>37036</v>
      </c>
      <c r="E9" s="96">
        <v>37036</v>
      </c>
      <c r="F9" s="97">
        <v>37037</v>
      </c>
      <c r="G9" s="96">
        <v>37037</v>
      </c>
      <c r="H9" s="96">
        <v>37037</v>
      </c>
      <c r="I9" s="97">
        <v>37038</v>
      </c>
      <c r="J9" s="96">
        <v>37038</v>
      </c>
      <c r="K9" s="96">
        <v>37038</v>
      </c>
      <c r="L9" s="97">
        <v>37039</v>
      </c>
      <c r="M9" s="96">
        <v>37039</v>
      </c>
      <c r="N9" s="96">
        <v>37039</v>
      </c>
      <c r="O9" s="6">
        <f t="shared" ref="O9:O35" si="0">K9+H9+E9</f>
        <v>111111</v>
      </c>
      <c r="P9" s="64"/>
      <c r="Q9" s="61"/>
      <c r="R9" s="59"/>
      <c r="S9" s="65"/>
      <c r="T9" s="61"/>
      <c r="U9" s="60"/>
    </row>
    <row r="10" spans="1:39" x14ac:dyDescent="0.25">
      <c r="A10" s="26">
        <v>1117</v>
      </c>
      <c r="B10" s="51" t="s">
        <v>14</v>
      </c>
      <c r="C10" s="6">
        <v>275</v>
      </c>
      <c r="D10" s="5">
        <v>292</v>
      </c>
      <c r="E10" s="5">
        <v>-17</v>
      </c>
      <c r="F10" s="6">
        <v>275</v>
      </c>
      <c r="G10" s="5">
        <v>297</v>
      </c>
      <c r="H10" s="5">
        <v>-22</v>
      </c>
      <c r="I10" s="6">
        <v>275</v>
      </c>
      <c r="J10" s="5">
        <v>311</v>
      </c>
      <c r="K10" s="5">
        <v>-36</v>
      </c>
      <c r="L10" s="6">
        <v>275</v>
      </c>
      <c r="M10" s="5">
        <v>315</v>
      </c>
      <c r="N10" s="5">
        <v>-40</v>
      </c>
      <c r="O10" s="6">
        <f t="shared" si="0"/>
        <v>-75</v>
      </c>
      <c r="P10" s="66">
        <f t="shared" ref="P10:P36" si="1">O10/(J10+G10+D10+1)</f>
        <v>-8.324084350721421E-2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5">
      <c r="A11" s="26">
        <v>1126</v>
      </c>
      <c r="B11" s="51" t="s">
        <v>14</v>
      </c>
      <c r="C11" s="6">
        <v>700</v>
      </c>
      <c r="D11" s="5">
        <v>687</v>
      </c>
      <c r="E11" s="5">
        <v>13</v>
      </c>
      <c r="F11" s="6">
        <v>600</v>
      </c>
      <c r="G11" s="5">
        <v>708</v>
      </c>
      <c r="H11" s="5">
        <v>-108</v>
      </c>
      <c r="I11" s="6">
        <v>600</v>
      </c>
      <c r="J11" s="5">
        <v>750</v>
      </c>
      <c r="K11" s="5">
        <v>-150</v>
      </c>
      <c r="L11" s="6">
        <v>600</v>
      </c>
      <c r="M11" s="5">
        <v>791</v>
      </c>
      <c r="N11" s="5">
        <v>-191</v>
      </c>
      <c r="O11" s="6">
        <f t="shared" si="0"/>
        <v>-245</v>
      </c>
      <c r="P11" s="66">
        <f t="shared" si="1"/>
        <v>-0.11416589002795899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5">
      <c r="A12" s="26">
        <v>1157</v>
      </c>
      <c r="B12" s="51" t="s">
        <v>14</v>
      </c>
      <c r="C12" s="6">
        <v>100</v>
      </c>
      <c r="D12" s="5">
        <v>109</v>
      </c>
      <c r="E12" s="5">
        <v>-9</v>
      </c>
      <c r="F12" s="6">
        <v>100</v>
      </c>
      <c r="G12" s="5">
        <v>118</v>
      </c>
      <c r="H12" s="5">
        <v>-18</v>
      </c>
      <c r="I12" s="6">
        <v>100</v>
      </c>
      <c r="J12" s="5">
        <v>127</v>
      </c>
      <c r="K12" s="5">
        <v>-27</v>
      </c>
      <c r="L12" s="6">
        <v>100</v>
      </c>
      <c r="M12" s="5">
        <v>123</v>
      </c>
      <c r="N12" s="5">
        <v>-23</v>
      </c>
      <c r="O12" s="6">
        <f t="shared" si="0"/>
        <v>-54</v>
      </c>
      <c r="P12" s="66">
        <f t="shared" si="1"/>
        <v>-0.15211267605633802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5">
      <c r="A13" s="26">
        <v>1780</v>
      </c>
      <c r="B13" s="51" t="s">
        <v>14</v>
      </c>
      <c r="C13" s="6">
        <v>1286</v>
      </c>
      <c r="D13" s="5">
        <v>1148</v>
      </c>
      <c r="E13" s="5">
        <v>138</v>
      </c>
      <c r="F13" s="6">
        <v>1198</v>
      </c>
      <c r="G13" s="5">
        <v>1198</v>
      </c>
      <c r="H13" s="5">
        <v>0</v>
      </c>
      <c r="I13" s="6">
        <v>1198</v>
      </c>
      <c r="J13" s="5">
        <v>1280</v>
      </c>
      <c r="K13" s="5">
        <v>-82</v>
      </c>
      <c r="L13" s="6">
        <v>1198</v>
      </c>
      <c r="M13" s="5">
        <v>1319</v>
      </c>
      <c r="N13" s="5">
        <v>-121</v>
      </c>
      <c r="O13" s="6">
        <f t="shared" si="0"/>
        <v>56</v>
      </c>
      <c r="P13" s="66">
        <f t="shared" si="1"/>
        <v>1.5439757375241246E-2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5">
      <c r="A14" s="26">
        <v>2280</v>
      </c>
      <c r="B14" s="51" t="s">
        <v>14</v>
      </c>
      <c r="C14" s="6">
        <v>494</v>
      </c>
      <c r="D14" s="5">
        <v>482</v>
      </c>
      <c r="E14" s="5">
        <v>12</v>
      </c>
      <c r="F14" s="6">
        <v>101</v>
      </c>
      <c r="G14" s="5">
        <v>484</v>
      </c>
      <c r="H14" s="5">
        <v>-383</v>
      </c>
      <c r="I14" s="6">
        <v>101</v>
      </c>
      <c r="J14" s="5">
        <v>489</v>
      </c>
      <c r="K14" s="5">
        <v>-388</v>
      </c>
      <c r="L14" s="6">
        <v>101</v>
      </c>
      <c r="M14" s="5">
        <v>499</v>
      </c>
      <c r="N14" s="5">
        <v>-398</v>
      </c>
      <c r="O14" s="6">
        <f t="shared" si="0"/>
        <v>-759</v>
      </c>
      <c r="P14" s="66">
        <f t="shared" si="1"/>
        <v>-0.52129120879120883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5">
      <c r="A15" s="26">
        <v>2584</v>
      </c>
      <c r="B15" s="51" t="s">
        <v>14</v>
      </c>
      <c r="C15" s="6">
        <v>3000</v>
      </c>
      <c r="D15" s="5">
        <v>3021</v>
      </c>
      <c r="E15" s="5">
        <v>-21</v>
      </c>
      <c r="F15" s="6">
        <v>3064</v>
      </c>
      <c r="G15" s="5">
        <v>3064</v>
      </c>
      <c r="H15" s="5">
        <v>0</v>
      </c>
      <c r="I15" s="6">
        <v>3064</v>
      </c>
      <c r="J15" s="5">
        <v>3142</v>
      </c>
      <c r="K15" s="5">
        <v>-78</v>
      </c>
      <c r="L15" s="6">
        <v>3064</v>
      </c>
      <c r="M15" s="5">
        <v>3218</v>
      </c>
      <c r="N15" s="5">
        <v>-154</v>
      </c>
      <c r="O15" s="6">
        <f t="shared" si="0"/>
        <v>-99</v>
      </c>
      <c r="P15" s="66">
        <f t="shared" si="1"/>
        <v>-1.0728218465539662E-2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5">
      <c r="A16" s="26">
        <v>2771</v>
      </c>
      <c r="B16" s="51" t="s">
        <v>14</v>
      </c>
      <c r="C16" s="6">
        <v>5000</v>
      </c>
      <c r="D16" s="5">
        <v>5871</v>
      </c>
      <c r="E16" s="5">
        <v>-871</v>
      </c>
      <c r="F16" s="6">
        <v>5000</v>
      </c>
      <c r="G16" s="5">
        <v>5961</v>
      </c>
      <c r="H16" s="5">
        <v>-961</v>
      </c>
      <c r="I16" s="6">
        <v>5000</v>
      </c>
      <c r="J16" s="5">
        <v>6125</v>
      </c>
      <c r="K16" s="5">
        <v>-1125</v>
      </c>
      <c r="L16" s="6">
        <v>5000</v>
      </c>
      <c r="M16" s="5">
        <v>6237</v>
      </c>
      <c r="N16" s="5">
        <v>-1237</v>
      </c>
      <c r="O16" s="6">
        <f t="shared" si="0"/>
        <v>-2957</v>
      </c>
      <c r="P16" s="66">
        <f t="shared" si="1"/>
        <v>-0.16466198908564428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0</v>
      </c>
      <c r="D17" s="5">
        <v>321</v>
      </c>
      <c r="E17" s="5">
        <v>-321</v>
      </c>
      <c r="F17" s="6">
        <v>0</v>
      </c>
      <c r="G17" s="5">
        <v>323</v>
      </c>
      <c r="H17" s="5">
        <v>-323</v>
      </c>
      <c r="I17" s="6">
        <v>0</v>
      </c>
      <c r="J17" s="5">
        <v>325</v>
      </c>
      <c r="K17" s="5">
        <v>-325</v>
      </c>
      <c r="L17" s="6">
        <v>0</v>
      </c>
      <c r="M17" s="5">
        <v>334</v>
      </c>
      <c r="N17" s="5">
        <v>-334</v>
      </c>
      <c r="O17" s="6">
        <f t="shared" si="0"/>
        <v>-969</v>
      </c>
      <c r="P17" s="66">
        <f t="shared" si="1"/>
        <v>-0.99896907216494846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4313</v>
      </c>
      <c r="D18" s="5">
        <v>3939</v>
      </c>
      <c r="E18" s="5">
        <v>374</v>
      </c>
      <c r="F18" s="6">
        <v>4032</v>
      </c>
      <c r="G18" s="5">
        <v>3989</v>
      </c>
      <c r="H18" s="5">
        <v>43</v>
      </c>
      <c r="I18" s="6">
        <v>4080</v>
      </c>
      <c r="J18" s="5">
        <v>4081</v>
      </c>
      <c r="K18" s="5">
        <v>-1</v>
      </c>
      <c r="L18" s="6">
        <v>4099</v>
      </c>
      <c r="M18" s="5">
        <v>4147</v>
      </c>
      <c r="N18" s="5">
        <v>-48</v>
      </c>
      <c r="O18" s="6">
        <f t="shared" si="0"/>
        <v>416</v>
      </c>
      <c r="P18" s="66">
        <f t="shared" si="1"/>
        <v>3.4637801831806828E-2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5163</v>
      </c>
      <c r="D19" s="5">
        <v>4159</v>
      </c>
      <c r="E19" s="5">
        <v>1004</v>
      </c>
      <c r="F19" s="6">
        <v>4346</v>
      </c>
      <c r="G19" s="5">
        <v>4346</v>
      </c>
      <c r="H19" s="5">
        <v>0</v>
      </c>
      <c r="I19" s="6">
        <v>4346</v>
      </c>
      <c r="J19" s="5">
        <v>4672</v>
      </c>
      <c r="K19" s="5">
        <v>-326</v>
      </c>
      <c r="L19" s="6">
        <v>4346</v>
      </c>
      <c r="M19" s="5">
        <v>4864</v>
      </c>
      <c r="N19" s="5">
        <v>-518</v>
      </c>
      <c r="O19" s="6">
        <f t="shared" si="0"/>
        <v>678</v>
      </c>
      <c r="P19" s="66">
        <f t="shared" si="1"/>
        <v>5.1449385339201702E-2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433229</v>
      </c>
      <c r="D20" s="5">
        <v>409809</v>
      </c>
      <c r="E20" s="5">
        <v>23420</v>
      </c>
      <c r="F20" s="6">
        <v>431154</v>
      </c>
      <c r="G20" s="5">
        <v>430546</v>
      </c>
      <c r="H20" s="5">
        <v>608</v>
      </c>
      <c r="I20" s="6">
        <v>462716</v>
      </c>
      <c r="J20" s="5">
        <v>467218</v>
      </c>
      <c r="K20" s="5">
        <v>-4502</v>
      </c>
      <c r="L20" s="6">
        <v>490332</v>
      </c>
      <c r="M20" s="5">
        <v>493609</v>
      </c>
      <c r="N20" s="5">
        <v>-3277</v>
      </c>
      <c r="O20" s="6">
        <f t="shared" si="0"/>
        <v>19526</v>
      </c>
      <c r="P20" s="66">
        <f t="shared" si="1"/>
        <v>1.4932998055941766E-2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900</v>
      </c>
      <c r="D21" s="5">
        <v>1331</v>
      </c>
      <c r="E21" s="5">
        <v>-431</v>
      </c>
      <c r="F21" s="6">
        <v>900</v>
      </c>
      <c r="G21" s="5">
        <v>1349</v>
      </c>
      <c r="H21" s="5">
        <v>-449</v>
      </c>
      <c r="I21" s="6">
        <v>900</v>
      </c>
      <c r="J21" s="5">
        <v>1386</v>
      </c>
      <c r="K21" s="5">
        <v>-486</v>
      </c>
      <c r="L21" s="6">
        <v>900</v>
      </c>
      <c r="M21" s="5">
        <v>1449</v>
      </c>
      <c r="N21" s="5">
        <v>-549</v>
      </c>
      <c r="O21" s="6">
        <f t="shared" si="0"/>
        <v>-1366</v>
      </c>
      <c r="P21" s="66">
        <f t="shared" si="1"/>
        <v>-0.33587410867961642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557</v>
      </c>
      <c r="D22" s="5">
        <v>553</v>
      </c>
      <c r="E22" s="5">
        <v>4</v>
      </c>
      <c r="F22" s="6">
        <v>457</v>
      </c>
      <c r="G22" s="5">
        <v>594</v>
      </c>
      <c r="H22" s="5">
        <v>-137</v>
      </c>
      <c r="I22" s="6">
        <v>457</v>
      </c>
      <c r="J22" s="5">
        <v>660</v>
      </c>
      <c r="K22" s="5">
        <v>-203</v>
      </c>
      <c r="L22" s="6">
        <v>457</v>
      </c>
      <c r="M22" s="5">
        <v>702</v>
      </c>
      <c r="N22" s="5">
        <v>-245</v>
      </c>
      <c r="O22" s="6">
        <f t="shared" si="0"/>
        <v>-336</v>
      </c>
      <c r="P22" s="66">
        <f t="shared" si="1"/>
        <v>-0.18584070796460178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400</v>
      </c>
      <c r="D23" s="5">
        <v>323</v>
      </c>
      <c r="E23" s="5">
        <v>77</v>
      </c>
      <c r="F23" s="6">
        <v>330</v>
      </c>
      <c r="G23" s="5">
        <v>340</v>
      </c>
      <c r="H23" s="5">
        <v>-10</v>
      </c>
      <c r="I23" s="6">
        <v>330</v>
      </c>
      <c r="J23" s="5">
        <v>356</v>
      </c>
      <c r="K23" s="5">
        <v>-26</v>
      </c>
      <c r="L23" s="6">
        <v>330</v>
      </c>
      <c r="M23" s="5">
        <v>365</v>
      </c>
      <c r="N23" s="5">
        <v>-35</v>
      </c>
      <c r="O23" s="6">
        <f t="shared" si="0"/>
        <v>41</v>
      </c>
      <c r="P23" s="66">
        <f t="shared" si="1"/>
        <v>4.0196078431372552E-2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33935</v>
      </c>
      <c r="D24" s="5">
        <v>44289</v>
      </c>
      <c r="E24" s="5">
        <v>-10354</v>
      </c>
      <c r="F24" s="6">
        <v>41852</v>
      </c>
      <c r="G24" s="5">
        <v>37542</v>
      </c>
      <c r="H24" s="5">
        <v>4310</v>
      </c>
      <c r="I24" s="6">
        <v>37520</v>
      </c>
      <c r="J24" s="5">
        <v>34261</v>
      </c>
      <c r="K24" s="5">
        <v>3259</v>
      </c>
      <c r="L24" s="6">
        <v>37791</v>
      </c>
      <c r="M24" s="5">
        <v>35256</v>
      </c>
      <c r="N24" s="5">
        <v>2535</v>
      </c>
      <c r="O24" s="6">
        <f t="shared" si="0"/>
        <v>-2785</v>
      </c>
      <c r="P24" s="66">
        <f t="shared" si="1"/>
        <v>-2.3989387818386984E-2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24918</v>
      </c>
      <c r="D25" s="5">
        <v>26772</v>
      </c>
      <c r="E25" s="5">
        <v>-1854</v>
      </c>
      <c r="F25" s="6">
        <v>23918</v>
      </c>
      <c r="G25" s="5">
        <v>24710</v>
      </c>
      <c r="H25" s="5">
        <v>-792</v>
      </c>
      <c r="I25" s="6">
        <v>23918</v>
      </c>
      <c r="J25" s="5">
        <v>23405</v>
      </c>
      <c r="K25" s="5">
        <v>513</v>
      </c>
      <c r="L25" s="6">
        <v>23918</v>
      </c>
      <c r="M25" s="5">
        <v>23110</v>
      </c>
      <c r="N25" s="5">
        <v>808</v>
      </c>
      <c r="O25" s="6">
        <f t="shared" si="0"/>
        <v>-2133</v>
      </c>
      <c r="P25" s="66">
        <f t="shared" si="1"/>
        <v>-2.8482533917316526E-2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188152</v>
      </c>
      <c r="D26" s="5">
        <v>141170</v>
      </c>
      <c r="E26" s="5">
        <v>46982</v>
      </c>
      <c r="F26" s="6">
        <v>121890</v>
      </c>
      <c r="G26" s="5">
        <v>120569</v>
      </c>
      <c r="H26" s="5">
        <v>1321</v>
      </c>
      <c r="I26" s="6">
        <v>114228</v>
      </c>
      <c r="J26" s="5">
        <v>116372</v>
      </c>
      <c r="K26" s="5">
        <v>-2144</v>
      </c>
      <c r="L26" s="6">
        <v>112154</v>
      </c>
      <c r="M26" s="5">
        <v>115801</v>
      </c>
      <c r="N26" s="5">
        <v>-3647</v>
      </c>
      <c r="O26" s="6">
        <f t="shared" si="0"/>
        <v>46159</v>
      </c>
      <c r="P26" s="66">
        <f t="shared" si="1"/>
        <v>0.1220775854773189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19128</v>
      </c>
      <c r="D27" s="5">
        <v>13997</v>
      </c>
      <c r="E27" s="5">
        <v>5131</v>
      </c>
      <c r="F27" s="6">
        <v>6778</v>
      </c>
      <c r="G27" s="5">
        <v>8489</v>
      </c>
      <c r="H27" s="5">
        <v>-1711</v>
      </c>
      <c r="I27" s="6">
        <v>6778</v>
      </c>
      <c r="J27" s="5">
        <v>5940</v>
      </c>
      <c r="K27" s="5">
        <v>838</v>
      </c>
      <c r="L27" s="6">
        <v>6778</v>
      </c>
      <c r="M27" s="5">
        <v>5772</v>
      </c>
      <c r="N27" s="5">
        <v>1006</v>
      </c>
      <c r="O27" s="6">
        <f t="shared" si="0"/>
        <v>4258</v>
      </c>
      <c r="P27" s="66">
        <f t="shared" si="1"/>
        <v>0.14978717416540613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116413</v>
      </c>
      <c r="D28" s="5">
        <v>111519</v>
      </c>
      <c r="E28" s="5">
        <v>4894</v>
      </c>
      <c r="F28" s="6">
        <v>101719</v>
      </c>
      <c r="G28" s="5">
        <v>108813</v>
      </c>
      <c r="H28" s="5">
        <v>-7094</v>
      </c>
      <c r="I28" s="6">
        <v>101114</v>
      </c>
      <c r="J28" s="5">
        <v>107756</v>
      </c>
      <c r="K28" s="5">
        <v>-6642</v>
      </c>
      <c r="L28" s="6">
        <v>96488</v>
      </c>
      <c r="M28" s="5">
        <v>101606</v>
      </c>
      <c r="N28" s="5">
        <v>-5118</v>
      </c>
      <c r="O28" s="6">
        <f t="shared" si="0"/>
        <v>-8842</v>
      </c>
      <c r="P28" s="66">
        <f t="shared" si="1"/>
        <v>-2.6950004419532506E-2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24000</v>
      </c>
      <c r="D29" s="5">
        <v>14049</v>
      </c>
      <c r="E29" s="5">
        <v>9951</v>
      </c>
      <c r="F29" s="6">
        <v>24000</v>
      </c>
      <c r="G29" s="5">
        <v>14049</v>
      </c>
      <c r="H29" s="5">
        <v>9951</v>
      </c>
      <c r="I29" s="6">
        <v>18000</v>
      </c>
      <c r="J29" s="5">
        <v>14049</v>
      </c>
      <c r="K29" s="5">
        <v>3951</v>
      </c>
      <c r="L29" s="6">
        <v>7500</v>
      </c>
      <c r="M29" s="5">
        <v>14049</v>
      </c>
      <c r="N29" s="5">
        <v>-6549</v>
      </c>
      <c r="O29" s="6">
        <f t="shared" si="0"/>
        <v>23853</v>
      </c>
      <c r="P29" s="66">
        <f t="shared" si="1"/>
        <v>0.56593432665844168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411163</v>
      </c>
      <c r="D30" s="5">
        <v>317891</v>
      </c>
      <c r="E30" s="5">
        <v>93272</v>
      </c>
      <c r="F30" s="6">
        <v>317981</v>
      </c>
      <c r="G30" s="5">
        <v>317104</v>
      </c>
      <c r="H30" s="5">
        <v>877</v>
      </c>
      <c r="I30" s="6">
        <v>299034</v>
      </c>
      <c r="J30" s="5">
        <v>308378</v>
      </c>
      <c r="K30" s="5">
        <v>-9344</v>
      </c>
      <c r="L30" s="6">
        <v>295000</v>
      </c>
      <c r="M30" s="5">
        <v>310826</v>
      </c>
      <c r="N30" s="5">
        <v>-15826</v>
      </c>
      <c r="O30" s="6">
        <f t="shared" si="0"/>
        <v>84805</v>
      </c>
      <c r="P30" s="66">
        <f t="shared" si="1"/>
        <v>8.9895417936046579E-2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48839</v>
      </c>
      <c r="D31" s="5">
        <v>29623</v>
      </c>
      <c r="E31" s="5">
        <v>19216</v>
      </c>
      <c r="F31" s="6">
        <v>17311</v>
      </c>
      <c r="G31" s="5">
        <v>27568</v>
      </c>
      <c r="H31" s="5">
        <v>-10257</v>
      </c>
      <c r="I31" s="6">
        <v>21928</v>
      </c>
      <c r="J31" s="5">
        <v>24938</v>
      </c>
      <c r="K31" s="5">
        <v>-3010</v>
      </c>
      <c r="L31" s="6">
        <v>16887</v>
      </c>
      <c r="M31" s="5">
        <v>24925</v>
      </c>
      <c r="N31" s="5">
        <v>-8038</v>
      </c>
      <c r="O31" s="6">
        <f t="shared" si="0"/>
        <v>5949</v>
      </c>
      <c r="P31" s="66">
        <f t="shared" si="1"/>
        <v>7.2433946182880793E-2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20000</v>
      </c>
      <c r="D32" s="5">
        <v>19262</v>
      </c>
      <c r="E32" s="5">
        <v>738</v>
      </c>
      <c r="F32" s="6">
        <v>17000</v>
      </c>
      <c r="G32" s="5">
        <v>18068</v>
      </c>
      <c r="H32" s="5">
        <v>-1068</v>
      </c>
      <c r="I32" s="6">
        <v>17000</v>
      </c>
      <c r="J32" s="5">
        <v>17853</v>
      </c>
      <c r="K32" s="5">
        <v>-853</v>
      </c>
      <c r="L32" s="6">
        <v>15000</v>
      </c>
      <c r="M32" s="5">
        <v>16595</v>
      </c>
      <c r="N32" s="5">
        <v>-1595</v>
      </c>
      <c r="O32" s="6">
        <f t="shared" si="0"/>
        <v>-1183</v>
      </c>
      <c r="P32" s="66">
        <f t="shared" si="1"/>
        <v>-2.1437373151638156E-2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11728</v>
      </c>
      <c r="D33" s="104">
        <v>11088</v>
      </c>
      <c r="E33" s="104">
        <v>640</v>
      </c>
      <c r="F33" s="103">
        <v>10600</v>
      </c>
      <c r="G33" s="104">
        <v>8651</v>
      </c>
      <c r="H33" s="104">
        <v>1949</v>
      </c>
      <c r="I33" s="103">
        <v>10600</v>
      </c>
      <c r="J33" s="104">
        <v>4859</v>
      </c>
      <c r="K33" s="104">
        <v>5741</v>
      </c>
      <c r="L33" s="103">
        <v>5300</v>
      </c>
      <c r="M33" s="104">
        <v>4826</v>
      </c>
      <c r="N33" s="104">
        <v>474</v>
      </c>
      <c r="O33" s="6">
        <f t="shared" si="0"/>
        <v>8330</v>
      </c>
      <c r="P33" s="66">
        <f t="shared" si="1"/>
        <v>0.33863165169315823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90619</v>
      </c>
      <c r="D34" s="5">
        <v>54399</v>
      </c>
      <c r="E34" s="5">
        <v>36220</v>
      </c>
      <c r="F34" s="6">
        <v>41536</v>
      </c>
      <c r="G34" s="5">
        <v>49810</v>
      </c>
      <c r="H34" s="5">
        <v>-8274</v>
      </c>
      <c r="I34" s="6">
        <v>41536</v>
      </c>
      <c r="J34" s="5">
        <v>47369</v>
      </c>
      <c r="K34" s="5">
        <v>-5833</v>
      </c>
      <c r="L34" s="6">
        <v>41536</v>
      </c>
      <c r="M34" s="5">
        <v>49632</v>
      </c>
      <c r="N34" s="5">
        <v>-8096</v>
      </c>
      <c r="O34" s="6">
        <f t="shared" si="0"/>
        <v>22113</v>
      </c>
      <c r="P34" s="66">
        <f t="shared" si="1"/>
        <v>0.14588432434572071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24194</v>
      </c>
      <c r="D35" s="5">
        <v>31294</v>
      </c>
      <c r="E35" s="5">
        <v>-7100</v>
      </c>
      <c r="F35" s="6">
        <v>12106</v>
      </c>
      <c r="G35" s="5">
        <v>21640</v>
      </c>
      <c r="H35" s="5">
        <v>-9534</v>
      </c>
      <c r="I35" s="6">
        <v>12106</v>
      </c>
      <c r="J35" s="5">
        <v>20428</v>
      </c>
      <c r="K35" s="5">
        <v>-8322</v>
      </c>
      <c r="L35" s="6">
        <v>12106</v>
      </c>
      <c r="M35" s="5">
        <v>22008</v>
      </c>
      <c r="N35" s="5">
        <v>-9902</v>
      </c>
      <c r="O35" s="6">
        <f t="shared" si="0"/>
        <v>-24956</v>
      </c>
      <c r="P35" s="66">
        <f t="shared" si="1"/>
        <v>-0.34017147608467485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1263</v>
      </c>
      <c r="E36" s="5">
        <v>-1263</v>
      </c>
      <c r="F36" s="6">
        <v>0</v>
      </c>
      <c r="G36" s="5">
        <v>934</v>
      </c>
      <c r="H36" s="5">
        <v>-934</v>
      </c>
      <c r="I36" s="6">
        <v>0</v>
      </c>
      <c r="J36" s="5">
        <v>1135</v>
      </c>
      <c r="K36" s="5">
        <v>-1135</v>
      </c>
      <c r="L36" s="6">
        <v>0</v>
      </c>
      <c r="M36" s="5">
        <v>968</v>
      </c>
      <c r="N36" s="5">
        <v>-968</v>
      </c>
      <c r="O36" s="6">
        <f t="shared" ref="O36:O46" si="3">K36+H36+E36</f>
        <v>-3332</v>
      </c>
      <c r="P36" s="66">
        <f t="shared" si="1"/>
        <v>-0.99969996999699973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340</v>
      </c>
      <c r="D37" s="5">
        <v>490</v>
      </c>
      <c r="E37" s="5">
        <v>-150</v>
      </c>
      <c r="F37" s="6">
        <v>338</v>
      </c>
      <c r="G37" s="5">
        <v>228</v>
      </c>
      <c r="H37" s="5">
        <v>110</v>
      </c>
      <c r="I37" s="6">
        <v>197</v>
      </c>
      <c r="J37" s="5">
        <v>186</v>
      </c>
      <c r="K37" s="5">
        <v>11</v>
      </c>
      <c r="L37" s="6">
        <v>222</v>
      </c>
      <c r="M37" s="5">
        <v>177</v>
      </c>
      <c r="N37" s="5">
        <v>45</v>
      </c>
      <c r="O37" s="6">
        <f t="shared" si="3"/>
        <v>-29</v>
      </c>
      <c r="P37" s="66">
        <f t="shared" ref="P37:P46" si="4">O37/(J37+G37+D37+1)</f>
        <v>-3.2044198895027624E-2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31814</v>
      </c>
      <c r="D38" s="5">
        <v>15316</v>
      </c>
      <c r="E38" s="5">
        <v>16498</v>
      </c>
      <c r="F38" s="6">
        <v>21397</v>
      </c>
      <c r="G38" s="5">
        <v>10889</v>
      </c>
      <c r="H38" s="5">
        <v>10508</v>
      </c>
      <c r="I38" s="6">
        <v>21656</v>
      </c>
      <c r="J38" s="5">
        <v>11357</v>
      </c>
      <c r="K38" s="5">
        <v>10299</v>
      </c>
      <c r="L38" s="6">
        <v>25840</v>
      </c>
      <c r="M38" s="5">
        <v>10888</v>
      </c>
      <c r="N38" s="5">
        <v>14952</v>
      </c>
      <c r="O38" s="6">
        <f t="shared" si="3"/>
        <v>37305</v>
      </c>
      <c r="P38" s="66">
        <f t="shared" si="4"/>
        <v>0.99313153901445572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49516</v>
      </c>
      <c r="D39" s="5">
        <v>4144</v>
      </c>
      <c r="E39" s="5">
        <v>45372</v>
      </c>
      <c r="F39" s="6">
        <v>10790</v>
      </c>
      <c r="G39" s="5">
        <v>13190</v>
      </c>
      <c r="H39" s="5">
        <v>-2400</v>
      </c>
      <c r="I39" s="6">
        <v>11421</v>
      </c>
      <c r="J39" s="5">
        <v>12840</v>
      </c>
      <c r="K39" s="5">
        <v>-1419</v>
      </c>
      <c r="L39" s="6">
        <v>10790</v>
      </c>
      <c r="M39" s="5">
        <v>10963</v>
      </c>
      <c r="N39" s="5">
        <v>-173</v>
      </c>
      <c r="O39" s="6">
        <f t="shared" si="3"/>
        <v>41553</v>
      </c>
      <c r="P39" s="66">
        <f t="shared" si="4"/>
        <v>1.3770671085335542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7100</v>
      </c>
      <c r="D40" s="5">
        <v>6477</v>
      </c>
      <c r="E40" s="5">
        <v>623</v>
      </c>
      <c r="F40" s="6">
        <v>5001</v>
      </c>
      <c r="G40" s="5">
        <v>6365</v>
      </c>
      <c r="H40" s="5">
        <v>-1364</v>
      </c>
      <c r="I40" s="6">
        <v>5001</v>
      </c>
      <c r="J40" s="5">
        <v>6381</v>
      </c>
      <c r="K40" s="5">
        <v>-1380</v>
      </c>
      <c r="L40" s="6">
        <v>5001</v>
      </c>
      <c r="M40" s="5">
        <v>6460</v>
      </c>
      <c r="N40" s="5">
        <v>-1459</v>
      </c>
      <c r="O40" s="6">
        <f t="shared" si="3"/>
        <v>-2121</v>
      </c>
      <c r="P40" s="66">
        <f t="shared" si="4"/>
        <v>-0.11033083645443197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482771</v>
      </c>
      <c r="D41" s="5">
        <v>408226</v>
      </c>
      <c r="E41" s="5">
        <v>74545</v>
      </c>
      <c r="F41" s="6">
        <v>356383</v>
      </c>
      <c r="G41" s="5">
        <v>342199</v>
      </c>
      <c r="H41" s="5">
        <v>14184</v>
      </c>
      <c r="I41" s="6">
        <v>356383</v>
      </c>
      <c r="J41" s="5">
        <v>338213</v>
      </c>
      <c r="K41" s="5">
        <v>18170</v>
      </c>
      <c r="L41" s="6">
        <v>307068</v>
      </c>
      <c r="M41" s="5">
        <v>340946</v>
      </c>
      <c r="N41" s="5">
        <v>-33878</v>
      </c>
      <c r="O41" s="6">
        <f t="shared" si="3"/>
        <v>106899</v>
      </c>
      <c r="P41" s="66">
        <f t="shared" si="4"/>
        <v>9.8195085790606443E-2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466</v>
      </c>
      <c r="E42" s="5">
        <v>-16</v>
      </c>
      <c r="F42" s="6">
        <v>450</v>
      </c>
      <c r="G42" s="5">
        <v>441</v>
      </c>
      <c r="H42" s="5">
        <v>9</v>
      </c>
      <c r="I42" s="6">
        <v>450</v>
      </c>
      <c r="J42" s="5">
        <v>436</v>
      </c>
      <c r="K42" s="5">
        <v>14</v>
      </c>
      <c r="L42" s="6">
        <v>450</v>
      </c>
      <c r="M42" s="5">
        <v>421</v>
      </c>
      <c r="N42" s="5">
        <v>29</v>
      </c>
      <c r="O42" s="6">
        <f t="shared" si="3"/>
        <v>7</v>
      </c>
      <c r="P42" s="66">
        <f t="shared" si="4"/>
        <v>5.208333333333333E-3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10818</v>
      </c>
      <c r="E43" s="5">
        <v>182</v>
      </c>
      <c r="F43" s="6">
        <v>11000</v>
      </c>
      <c r="G43" s="5">
        <v>10872</v>
      </c>
      <c r="H43" s="5">
        <v>128</v>
      </c>
      <c r="I43" s="6">
        <v>11000</v>
      </c>
      <c r="J43" s="5">
        <v>11108</v>
      </c>
      <c r="K43" s="5">
        <v>-108</v>
      </c>
      <c r="L43" s="6">
        <v>11000</v>
      </c>
      <c r="M43" s="5">
        <v>11679</v>
      </c>
      <c r="N43" s="5">
        <v>-679</v>
      </c>
      <c r="O43" s="6">
        <f t="shared" si="3"/>
        <v>202</v>
      </c>
      <c r="P43" s="66">
        <f t="shared" si="4"/>
        <v>6.1587243513521756E-3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5326</v>
      </c>
      <c r="D44" s="5">
        <v>4635</v>
      </c>
      <c r="E44" s="5">
        <v>691</v>
      </c>
      <c r="F44" s="6">
        <v>5339</v>
      </c>
      <c r="G44" s="5">
        <v>3446</v>
      </c>
      <c r="H44" s="5">
        <v>1893</v>
      </c>
      <c r="I44" s="6">
        <v>5345</v>
      </c>
      <c r="J44" s="5">
        <v>3064</v>
      </c>
      <c r="K44" s="5">
        <v>2281</v>
      </c>
      <c r="L44" s="6">
        <v>5346</v>
      </c>
      <c r="M44" s="5">
        <v>2759</v>
      </c>
      <c r="N44" s="5">
        <v>2587</v>
      </c>
      <c r="O44" s="6">
        <f t="shared" si="3"/>
        <v>4865</v>
      </c>
      <c r="P44" s="66">
        <f t="shared" si="4"/>
        <v>0.43647945451282971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93238</v>
      </c>
      <c r="D45" s="5">
        <v>65345</v>
      </c>
      <c r="E45" s="5">
        <v>27893</v>
      </c>
      <c r="F45" s="6">
        <v>72895</v>
      </c>
      <c r="G45" s="5">
        <v>60482</v>
      </c>
      <c r="H45" s="5">
        <v>12413</v>
      </c>
      <c r="I45" s="6">
        <v>59958</v>
      </c>
      <c r="J45" s="5">
        <v>60536</v>
      </c>
      <c r="K45" s="5">
        <v>-578</v>
      </c>
      <c r="L45" s="6">
        <v>58126</v>
      </c>
      <c r="M45" s="5">
        <v>76337</v>
      </c>
      <c r="N45" s="5">
        <v>-18211</v>
      </c>
      <c r="O45" s="6">
        <f t="shared" si="3"/>
        <v>39728</v>
      </c>
      <c r="P45" s="66">
        <f t="shared" si="4"/>
        <v>0.21317421819664742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0</v>
      </c>
      <c r="D46" s="5">
        <v>227</v>
      </c>
      <c r="E46" s="5">
        <v>-227</v>
      </c>
      <c r="F46" s="6">
        <v>810</v>
      </c>
      <c r="G46" s="5">
        <v>232</v>
      </c>
      <c r="H46" s="5">
        <v>578</v>
      </c>
      <c r="I46" s="6">
        <v>793</v>
      </c>
      <c r="J46" s="5">
        <v>243</v>
      </c>
      <c r="K46" s="5">
        <v>550</v>
      </c>
      <c r="L46" s="6">
        <v>78</v>
      </c>
      <c r="M46" s="5">
        <v>238</v>
      </c>
      <c r="N46" s="5">
        <v>-160</v>
      </c>
      <c r="O46" s="6">
        <f t="shared" si="3"/>
        <v>901</v>
      </c>
      <c r="P46" s="66">
        <f t="shared" si="4"/>
        <v>1.2816500711237553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6446</v>
      </c>
      <c r="D47" s="5">
        <v>6960</v>
      </c>
      <c r="E47" s="5">
        <v>-514</v>
      </c>
      <c r="F47" s="6">
        <v>0</v>
      </c>
      <c r="G47" s="5">
        <v>52</v>
      </c>
      <c r="H47" s="5">
        <v>-52</v>
      </c>
      <c r="I47" s="6">
        <v>0</v>
      </c>
      <c r="J47" s="5">
        <v>0</v>
      </c>
      <c r="K47" s="5">
        <v>0</v>
      </c>
      <c r="L47" s="6">
        <v>0</v>
      </c>
      <c r="M47" s="5">
        <v>2</v>
      </c>
      <c r="N47" s="5">
        <v>-2</v>
      </c>
      <c r="O47" s="6">
        <f t="shared" ref="O47:O78" si="6">K47+H47+E47</f>
        <v>-566</v>
      </c>
      <c r="P47" s="66">
        <f t="shared" ref="P47:P78" si="7">O47/(J47+G47+D47+1)</f>
        <v>-8.0707257949522312E-2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11</v>
      </c>
      <c r="H53" s="5">
        <v>-11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-32</v>
      </c>
      <c r="P53" s="66">
        <f t="shared" si="7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-1</v>
      </c>
      <c r="P56" s="66">
        <f t="shared" si="7"/>
        <v>-0.5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199</v>
      </c>
      <c r="E58" s="5">
        <v>-199</v>
      </c>
      <c r="F58" s="6">
        <v>0</v>
      </c>
      <c r="G58" s="5">
        <v>45</v>
      </c>
      <c r="H58" s="5">
        <v>-45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6"/>
        <v>-244</v>
      </c>
      <c r="P58" s="66">
        <f t="shared" si="7"/>
        <v>-0.99591836734693873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6</v>
      </c>
      <c r="E64" s="5">
        <v>-6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-6</v>
      </c>
      <c r="P64" s="66">
        <f t="shared" si="7"/>
        <v>-0.8571428571428571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254</v>
      </c>
      <c r="B65" s="51" t="s">
        <v>17</v>
      </c>
      <c r="C65" s="6">
        <v>9831</v>
      </c>
      <c r="D65" s="5">
        <v>13706</v>
      </c>
      <c r="E65" s="5">
        <v>-3875</v>
      </c>
      <c r="F65" s="6">
        <v>11900</v>
      </c>
      <c r="G65" s="5">
        <v>11357</v>
      </c>
      <c r="H65" s="5">
        <v>543</v>
      </c>
      <c r="I65" s="6">
        <v>11900</v>
      </c>
      <c r="J65" s="5">
        <v>11893</v>
      </c>
      <c r="K65" s="5">
        <v>7</v>
      </c>
      <c r="L65" s="6">
        <v>11900</v>
      </c>
      <c r="M65" s="5">
        <v>12485</v>
      </c>
      <c r="N65" s="5">
        <v>-585</v>
      </c>
      <c r="O65" s="6">
        <f t="shared" si="6"/>
        <v>-3325</v>
      </c>
      <c r="P65" s="66">
        <f t="shared" si="7"/>
        <v>-8.996942392510214E-2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5</v>
      </c>
      <c r="H70" s="5">
        <v>-5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-5</v>
      </c>
      <c r="P70" s="66">
        <f t="shared" si="7"/>
        <v>-0.83333333333333337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308</v>
      </c>
      <c r="B71" s="51" t="s">
        <v>17</v>
      </c>
      <c r="C71" s="6">
        <v>1400</v>
      </c>
      <c r="D71" s="5">
        <v>228</v>
      </c>
      <c r="E71" s="5">
        <v>1172</v>
      </c>
      <c r="F71" s="6">
        <v>0</v>
      </c>
      <c r="G71" s="5">
        <v>7</v>
      </c>
      <c r="H71" s="5">
        <v>-7</v>
      </c>
      <c r="I71" s="6">
        <v>0</v>
      </c>
      <c r="J71" s="5">
        <v>5</v>
      </c>
      <c r="K71" s="5">
        <v>-5</v>
      </c>
      <c r="L71" s="6">
        <v>0</v>
      </c>
      <c r="M71" s="5">
        <v>2</v>
      </c>
      <c r="N71" s="5">
        <v>-2</v>
      </c>
      <c r="O71" s="6">
        <f t="shared" si="6"/>
        <v>1160</v>
      </c>
      <c r="P71" s="66">
        <f t="shared" si="7"/>
        <v>4.813278008298755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>X</v>
      </c>
      <c r="V71" t="str">
        <f t="shared" si="8"/>
        <v xml:space="preserve"> </v>
      </c>
    </row>
    <row r="72" spans="1:22" x14ac:dyDescent="0.25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399</v>
      </c>
      <c r="B73" s="51" t="s">
        <v>17</v>
      </c>
      <c r="C73" s="6">
        <v>100</v>
      </c>
      <c r="D73" s="5">
        <v>131</v>
      </c>
      <c r="E73" s="5">
        <v>-31</v>
      </c>
      <c r="F73" s="6">
        <v>100</v>
      </c>
      <c r="G73" s="5">
        <v>139</v>
      </c>
      <c r="H73" s="5">
        <v>-39</v>
      </c>
      <c r="I73" s="6">
        <v>100</v>
      </c>
      <c r="J73" s="5">
        <v>134</v>
      </c>
      <c r="K73" s="5">
        <v>-34</v>
      </c>
      <c r="L73" s="6">
        <v>100</v>
      </c>
      <c r="M73" s="5">
        <v>126</v>
      </c>
      <c r="N73" s="5">
        <v>-26</v>
      </c>
      <c r="O73" s="6">
        <f t="shared" si="6"/>
        <v>-104</v>
      </c>
      <c r="P73" s="66">
        <f t="shared" si="7"/>
        <v>-0.25679012345679014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442</v>
      </c>
      <c r="B74" s="51" t="s">
        <v>17</v>
      </c>
      <c r="C74" s="6">
        <v>110</v>
      </c>
      <c r="D74" s="5">
        <v>0</v>
      </c>
      <c r="E74" s="5">
        <v>110</v>
      </c>
      <c r="F74" s="6">
        <v>40</v>
      </c>
      <c r="G74" s="5">
        <v>0</v>
      </c>
      <c r="H74" s="5">
        <v>40</v>
      </c>
      <c r="I74" s="6">
        <v>40</v>
      </c>
      <c r="J74" s="5">
        <v>0</v>
      </c>
      <c r="K74" s="5">
        <v>40</v>
      </c>
      <c r="L74" s="6">
        <v>40</v>
      </c>
      <c r="M74" s="5">
        <v>0</v>
      </c>
      <c r="N74" s="5">
        <v>40</v>
      </c>
      <c r="O74" s="6">
        <f t="shared" si="6"/>
        <v>190</v>
      </c>
      <c r="P74" s="66">
        <f t="shared" si="7"/>
        <v>190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5">
      <c r="A75" s="26">
        <v>447</v>
      </c>
      <c r="B75" s="51" t="s">
        <v>17</v>
      </c>
      <c r="C75" s="6">
        <v>0</v>
      </c>
      <c r="D75" s="5">
        <v>52</v>
      </c>
      <c r="E75" s="5">
        <v>-52</v>
      </c>
      <c r="F75" s="6">
        <v>0</v>
      </c>
      <c r="G75" s="5">
        <v>54</v>
      </c>
      <c r="H75" s="5">
        <v>-54</v>
      </c>
      <c r="I75" s="6">
        <v>0</v>
      </c>
      <c r="J75" s="5">
        <v>43</v>
      </c>
      <c r="K75" s="5">
        <v>-43</v>
      </c>
      <c r="L75" s="6">
        <v>0</v>
      </c>
      <c r="M75" s="5">
        <v>52</v>
      </c>
      <c r="N75" s="5">
        <v>-52</v>
      </c>
      <c r="O75" s="6">
        <f t="shared" si="6"/>
        <v>-149</v>
      </c>
      <c r="P75" s="66">
        <f t="shared" si="7"/>
        <v>-0.99333333333333329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5">
      <c r="A76" s="26">
        <v>483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65</v>
      </c>
      <c r="H76" s="5">
        <v>-65</v>
      </c>
      <c r="I76" s="6">
        <v>0</v>
      </c>
      <c r="J76" s="5">
        <v>13</v>
      </c>
      <c r="K76" s="5">
        <v>-13</v>
      </c>
      <c r="L76" s="6">
        <v>0</v>
      </c>
      <c r="M76" s="5">
        <v>0</v>
      </c>
      <c r="N76" s="5">
        <v>0</v>
      </c>
      <c r="O76" s="6">
        <f t="shared" si="6"/>
        <v>-78</v>
      </c>
      <c r="P76" s="66">
        <f t="shared" si="7"/>
        <v>-0.98734177215189878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5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5">
      <c r="A79" s="26">
        <v>543</v>
      </c>
      <c r="B79" s="51" t="s">
        <v>17</v>
      </c>
      <c r="C79" s="6">
        <v>0</v>
      </c>
      <c r="D79" s="5">
        <v>72</v>
      </c>
      <c r="E79" s="5">
        <v>-72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73</v>
      </c>
      <c r="N79" s="5">
        <v>-73</v>
      </c>
      <c r="O79" s="6">
        <f t="shared" ref="O79:O110" si="9">K79+H79+E79</f>
        <v>-72</v>
      </c>
      <c r="P79" s="66">
        <f t="shared" ref="P79:P110" si="10">O79/(J79+G79+D79+1)</f>
        <v>-0.98630136986301364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5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5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5">
      <c r="A82" s="26">
        <v>572</v>
      </c>
      <c r="B82" s="51" t="s">
        <v>17</v>
      </c>
      <c r="C82" s="6">
        <v>1400</v>
      </c>
      <c r="D82" s="5">
        <v>75</v>
      </c>
      <c r="E82" s="5">
        <v>1325</v>
      </c>
      <c r="F82" s="6">
        <v>300</v>
      </c>
      <c r="G82" s="5">
        <v>75</v>
      </c>
      <c r="H82" s="5">
        <v>225</v>
      </c>
      <c r="I82" s="6">
        <v>300</v>
      </c>
      <c r="J82" s="5">
        <v>75</v>
      </c>
      <c r="K82" s="5">
        <v>225</v>
      </c>
      <c r="L82" s="6">
        <v>300</v>
      </c>
      <c r="M82" s="5">
        <v>75</v>
      </c>
      <c r="N82" s="5">
        <v>225</v>
      </c>
      <c r="O82" s="6">
        <f t="shared" si="9"/>
        <v>1775</v>
      </c>
      <c r="P82" s="66">
        <f t="shared" si="10"/>
        <v>7.8539823008849554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5">
      <c r="A83" s="26">
        <v>635</v>
      </c>
      <c r="B83" s="51" t="s">
        <v>17</v>
      </c>
      <c r="C83" s="6">
        <v>1000</v>
      </c>
      <c r="D83" s="5">
        <v>786</v>
      </c>
      <c r="E83" s="5">
        <v>214</v>
      </c>
      <c r="F83" s="6">
        <v>700</v>
      </c>
      <c r="G83" s="5">
        <v>823</v>
      </c>
      <c r="H83" s="5">
        <v>-123</v>
      </c>
      <c r="I83" s="6">
        <v>700</v>
      </c>
      <c r="J83" s="5">
        <v>824</v>
      </c>
      <c r="K83" s="5">
        <v>-124</v>
      </c>
      <c r="L83" s="6">
        <v>720</v>
      </c>
      <c r="M83" s="5">
        <v>854</v>
      </c>
      <c r="N83" s="5">
        <v>-134</v>
      </c>
      <c r="O83" s="6">
        <f t="shared" si="9"/>
        <v>-33</v>
      </c>
      <c r="P83" s="66">
        <f t="shared" si="10"/>
        <v>-1.3557929334428924E-2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5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5">
      <c r="A85" s="26">
        <v>654</v>
      </c>
      <c r="B85" s="51" t="s">
        <v>17</v>
      </c>
      <c r="C85" s="6">
        <v>810</v>
      </c>
      <c r="D85" s="5">
        <v>519</v>
      </c>
      <c r="E85" s="5">
        <v>291</v>
      </c>
      <c r="F85" s="6">
        <v>500</v>
      </c>
      <c r="G85" s="5">
        <v>563</v>
      </c>
      <c r="H85" s="5">
        <v>-63</v>
      </c>
      <c r="I85" s="6">
        <v>500</v>
      </c>
      <c r="J85" s="5">
        <v>568</v>
      </c>
      <c r="K85" s="5">
        <v>-68</v>
      </c>
      <c r="L85" s="6">
        <v>500</v>
      </c>
      <c r="M85" s="5">
        <v>347</v>
      </c>
      <c r="N85" s="5">
        <v>153</v>
      </c>
      <c r="O85" s="6">
        <f t="shared" si="9"/>
        <v>160</v>
      </c>
      <c r="P85" s="66">
        <f t="shared" si="10"/>
        <v>9.6910963052695337E-2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755</v>
      </c>
      <c r="B86" s="51" t="s">
        <v>17</v>
      </c>
      <c r="C86" s="6">
        <v>80</v>
      </c>
      <c r="D86" s="5">
        <v>79</v>
      </c>
      <c r="E86" s="5">
        <v>1</v>
      </c>
      <c r="F86" s="6">
        <v>50</v>
      </c>
      <c r="G86" s="5">
        <v>79</v>
      </c>
      <c r="H86" s="5">
        <v>-29</v>
      </c>
      <c r="I86" s="6">
        <v>50</v>
      </c>
      <c r="J86" s="5">
        <v>79</v>
      </c>
      <c r="K86" s="5">
        <v>-29</v>
      </c>
      <c r="L86" s="6">
        <v>50</v>
      </c>
      <c r="M86" s="5">
        <v>79</v>
      </c>
      <c r="N86" s="5">
        <v>-29</v>
      </c>
      <c r="O86" s="6">
        <f t="shared" si="9"/>
        <v>-57</v>
      </c>
      <c r="P86" s="66">
        <f t="shared" si="10"/>
        <v>-0.23949579831932774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779</v>
      </c>
      <c r="B87" s="51" t="s">
        <v>17</v>
      </c>
      <c r="C87" s="6">
        <v>800</v>
      </c>
      <c r="D87" s="5">
        <v>1134</v>
      </c>
      <c r="E87" s="5">
        <v>-334</v>
      </c>
      <c r="F87" s="6">
        <v>0</v>
      </c>
      <c r="G87" s="5">
        <v>614</v>
      </c>
      <c r="H87" s="5">
        <v>-614</v>
      </c>
      <c r="I87" s="6">
        <v>0</v>
      </c>
      <c r="J87" s="5">
        <v>0</v>
      </c>
      <c r="K87" s="5">
        <v>0</v>
      </c>
      <c r="L87" s="6">
        <v>0</v>
      </c>
      <c r="M87" s="5">
        <v>0</v>
      </c>
      <c r="N87" s="5">
        <v>0</v>
      </c>
      <c r="O87" s="6">
        <f t="shared" si="9"/>
        <v>-948</v>
      </c>
      <c r="P87" s="66">
        <f t="shared" si="10"/>
        <v>-0.54202401372212694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858</v>
      </c>
      <c r="B88" s="51" t="s">
        <v>17</v>
      </c>
      <c r="C88" s="6">
        <v>1000</v>
      </c>
      <c r="D88" s="5">
        <v>1166</v>
      </c>
      <c r="E88" s="5">
        <v>-166</v>
      </c>
      <c r="F88" s="6">
        <v>0</v>
      </c>
      <c r="G88" s="5">
        <v>0</v>
      </c>
      <c r="H88" s="5">
        <v>0</v>
      </c>
      <c r="I88" s="6">
        <v>0</v>
      </c>
      <c r="J88" s="5">
        <v>0</v>
      </c>
      <c r="K88" s="5">
        <v>0</v>
      </c>
      <c r="L88" s="6">
        <v>0</v>
      </c>
      <c r="M88" s="5">
        <v>0</v>
      </c>
      <c r="N88" s="5">
        <v>0</v>
      </c>
      <c r="O88" s="6">
        <f t="shared" si="9"/>
        <v>-166</v>
      </c>
      <c r="P88" s="66">
        <f t="shared" si="10"/>
        <v>-0.14224507283633248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877</v>
      </c>
      <c r="B89" s="51" t="s">
        <v>17</v>
      </c>
      <c r="C89" s="6">
        <v>0</v>
      </c>
      <c r="D89" s="5">
        <v>23</v>
      </c>
      <c r="E89" s="5">
        <v>-23</v>
      </c>
      <c r="F89" s="6">
        <v>0</v>
      </c>
      <c r="G89" s="5">
        <v>20</v>
      </c>
      <c r="H89" s="5">
        <v>-20</v>
      </c>
      <c r="I89" s="6">
        <v>0</v>
      </c>
      <c r="J89" s="5">
        <v>19</v>
      </c>
      <c r="K89" s="5">
        <v>-19</v>
      </c>
      <c r="L89" s="6">
        <v>0</v>
      </c>
      <c r="M89" s="5">
        <v>20</v>
      </c>
      <c r="N89" s="5">
        <v>-20</v>
      </c>
      <c r="O89" s="6">
        <f t="shared" si="9"/>
        <v>-62</v>
      </c>
      <c r="P89" s="66">
        <f t="shared" si="10"/>
        <v>-0.98412698412698407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886</v>
      </c>
      <c r="B90" s="51" t="s">
        <v>17</v>
      </c>
      <c r="C90" s="6">
        <v>300</v>
      </c>
      <c r="D90" s="5">
        <v>509</v>
      </c>
      <c r="E90" s="5">
        <v>-209</v>
      </c>
      <c r="F90" s="6">
        <v>110</v>
      </c>
      <c r="G90" s="5">
        <v>25</v>
      </c>
      <c r="H90" s="5">
        <v>85</v>
      </c>
      <c r="I90" s="6">
        <v>110</v>
      </c>
      <c r="J90" s="5">
        <v>32</v>
      </c>
      <c r="K90" s="5">
        <v>78</v>
      </c>
      <c r="L90" s="6">
        <v>0</v>
      </c>
      <c r="M90" s="5">
        <v>28</v>
      </c>
      <c r="N90" s="5">
        <v>-28</v>
      </c>
      <c r="O90" s="6">
        <f t="shared" si="9"/>
        <v>-46</v>
      </c>
      <c r="P90" s="66">
        <f t="shared" si="10"/>
        <v>-8.1128747795414458E-2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944</v>
      </c>
      <c r="B92" s="51" t="s">
        <v>17</v>
      </c>
      <c r="C92" s="6">
        <v>2900</v>
      </c>
      <c r="D92" s="5">
        <v>2403</v>
      </c>
      <c r="E92" s="5">
        <v>497</v>
      </c>
      <c r="F92" s="6">
        <v>2300</v>
      </c>
      <c r="G92" s="5">
        <v>2403</v>
      </c>
      <c r="H92" s="5">
        <v>-103</v>
      </c>
      <c r="I92" s="6">
        <v>2300</v>
      </c>
      <c r="J92" s="5">
        <v>2524</v>
      </c>
      <c r="K92" s="5">
        <v>-224</v>
      </c>
      <c r="L92" s="6">
        <v>2360</v>
      </c>
      <c r="M92" s="5">
        <v>2680</v>
      </c>
      <c r="N92" s="5">
        <v>-320</v>
      </c>
      <c r="O92" s="6">
        <f t="shared" si="9"/>
        <v>170</v>
      </c>
      <c r="P92" s="66">
        <f t="shared" si="10"/>
        <v>2.3189196562542626E-2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949</v>
      </c>
      <c r="B93" s="51" t="s">
        <v>17</v>
      </c>
      <c r="C93" s="6">
        <v>0</v>
      </c>
      <c r="D93" s="5">
        <v>47</v>
      </c>
      <c r="E93" s="5">
        <v>-47</v>
      </c>
      <c r="F93" s="6">
        <v>0</v>
      </c>
      <c r="G93" s="5">
        <v>48</v>
      </c>
      <c r="H93" s="5">
        <v>-48</v>
      </c>
      <c r="I93" s="6">
        <v>0</v>
      </c>
      <c r="J93" s="5">
        <v>0</v>
      </c>
      <c r="K93" s="5">
        <v>0</v>
      </c>
      <c r="L93" s="6">
        <v>0</v>
      </c>
      <c r="M93" s="5">
        <v>43</v>
      </c>
      <c r="N93" s="5">
        <v>-43</v>
      </c>
      <c r="O93" s="6">
        <f t="shared" si="9"/>
        <v>-95</v>
      </c>
      <c r="P93" s="66">
        <f t="shared" si="10"/>
        <v>-0.98958333333333337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995</v>
      </c>
      <c r="B94" s="51" t="s">
        <v>17</v>
      </c>
      <c r="C94" s="6">
        <v>1400</v>
      </c>
      <c r="D94" s="5">
        <v>510</v>
      </c>
      <c r="E94" s="5">
        <v>890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890</v>
      </c>
      <c r="P94" s="66">
        <f t="shared" si="10"/>
        <v>1.7416829745596869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5">
      <c r="A95" s="26">
        <v>1011</v>
      </c>
      <c r="B95" s="51" t="s">
        <v>17</v>
      </c>
      <c r="C95" s="6">
        <v>1500</v>
      </c>
      <c r="D95" s="5">
        <v>366</v>
      </c>
      <c r="E95" s="5">
        <v>1134</v>
      </c>
      <c r="F95" s="6">
        <v>0</v>
      </c>
      <c r="G95" s="5">
        <v>43</v>
      </c>
      <c r="H95" s="5">
        <v>-43</v>
      </c>
      <c r="I95" s="6">
        <v>0</v>
      </c>
      <c r="J95" s="5">
        <v>44</v>
      </c>
      <c r="K95" s="5">
        <v>-44</v>
      </c>
      <c r="L95" s="6">
        <v>30</v>
      </c>
      <c r="M95" s="5">
        <v>44</v>
      </c>
      <c r="N95" s="5">
        <v>-14</v>
      </c>
      <c r="O95" s="6">
        <f t="shared" si="9"/>
        <v>1047</v>
      </c>
      <c r="P95" s="66">
        <f t="shared" si="10"/>
        <v>2.3061674008810571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11"/>
        <v xml:space="preserve"> </v>
      </c>
    </row>
    <row r="96" spans="1:22" x14ac:dyDescent="0.25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5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5361</v>
      </c>
      <c r="B98" s="51" t="s">
        <v>17</v>
      </c>
      <c r="C98" s="6">
        <v>9550</v>
      </c>
      <c r="D98" s="5">
        <v>5064</v>
      </c>
      <c r="E98" s="5">
        <v>4486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4486</v>
      </c>
      <c r="P98" s="66">
        <f t="shared" si="10"/>
        <v>0.8856860809476802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>X</v>
      </c>
      <c r="V98" t="str">
        <f t="shared" si="11"/>
        <v xml:space="preserve"> </v>
      </c>
    </row>
    <row r="99" spans="1:22" x14ac:dyDescent="0.25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7602</v>
      </c>
      <c r="B101" s="51" t="s">
        <v>17</v>
      </c>
      <c r="C101" s="6">
        <v>48550</v>
      </c>
      <c r="D101" s="5">
        <v>50023</v>
      </c>
      <c r="E101" s="5">
        <v>-1473</v>
      </c>
      <c r="F101" s="6">
        <v>47000</v>
      </c>
      <c r="G101" s="5">
        <v>45447</v>
      </c>
      <c r="H101" s="5">
        <v>1553</v>
      </c>
      <c r="I101" s="6">
        <v>40000</v>
      </c>
      <c r="J101" s="5">
        <v>42915</v>
      </c>
      <c r="K101" s="5">
        <v>-2915</v>
      </c>
      <c r="L101" s="6">
        <v>38500</v>
      </c>
      <c r="M101" s="5">
        <v>42998</v>
      </c>
      <c r="N101" s="5">
        <v>-4498</v>
      </c>
      <c r="O101" s="6">
        <f t="shared" si="9"/>
        <v>-2835</v>
      </c>
      <c r="P101" s="66">
        <f t="shared" si="10"/>
        <v>-2.048617634731837E-2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7604</v>
      </c>
      <c r="B102" s="51" t="s">
        <v>17</v>
      </c>
      <c r="C102" s="6">
        <v>121629</v>
      </c>
      <c r="D102" s="5">
        <v>48076</v>
      </c>
      <c r="E102" s="5">
        <v>73553</v>
      </c>
      <c r="F102" s="6">
        <v>35524</v>
      </c>
      <c r="G102" s="5">
        <v>47999</v>
      </c>
      <c r="H102" s="5">
        <v>-12475</v>
      </c>
      <c r="I102" s="6">
        <v>35525</v>
      </c>
      <c r="J102" s="5">
        <v>46556</v>
      </c>
      <c r="K102" s="5">
        <v>-11031</v>
      </c>
      <c r="L102" s="6">
        <v>35525</v>
      </c>
      <c r="M102" s="5">
        <v>47128</v>
      </c>
      <c r="N102" s="5">
        <v>-11603</v>
      </c>
      <c r="O102" s="6">
        <f t="shared" si="9"/>
        <v>50047</v>
      </c>
      <c r="P102" s="66">
        <f t="shared" si="10"/>
        <v>0.35088199001626563</v>
      </c>
      <c r="Q102" s="123"/>
      <c r="R102" s="62" t="s">
        <v>44</v>
      </c>
      <c r="S102" s="72" t="s">
        <v>15</v>
      </c>
      <c r="T102" s="8" t="str">
        <f>IF($C$4="High Inventory",IF(AND($O102&gt;=Summary!$C$149,$P102&gt;=0%),"X"," "),IF(AND($O102&lt;=-Summary!$C$149,$P102&lt;=0%),"X"," "))</f>
        <v>X</v>
      </c>
      <c r="U102" s="11" t="str">
        <f>IF($C$4="High Inventory",IF(AND($O102&gt;=0,$P102&gt;=Summary!$C$150),"X"," "),IF(AND($O102&lt;=0,$P102&lt;=-Summary!$C$150),"X"," "))</f>
        <v>X</v>
      </c>
      <c r="V102" t="str">
        <f t="shared" si="11"/>
        <v xml:space="preserve"> </v>
      </c>
    </row>
    <row r="103" spans="1:22" x14ac:dyDescent="0.25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8916</v>
      </c>
      <c r="B110" s="51" t="s">
        <v>17</v>
      </c>
      <c r="C110" s="6">
        <v>0</v>
      </c>
      <c r="D110" s="5">
        <v>3</v>
      </c>
      <c r="E110" s="5">
        <v>-3</v>
      </c>
      <c r="F110" s="6">
        <v>0</v>
      </c>
      <c r="G110" s="5">
        <v>0</v>
      </c>
      <c r="H110" s="5">
        <v>0</v>
      </c>
      <c r="I110" s="6">
        <v>0</v>
      </c>
      <c r="J110" s="5">
        <v>4</v>
      </c>
      <c r="K110" s="5">
        <v>-4</v>
      </c>
      <c r="L110" s="6">
        <v>0</v>
      </c>
      <c r="M110" s="5">
        <v>0</v>
      </c>
      <c r="N110" s="5">
        <v>0</v>
      </c>
      <c r="O110" s="6">
        <f t="shared" si="9"/>
        <v>-7</v>
      </c>
      <c r="P110" s="66">
        <f t="shared" si="10"/>
        <v>-0.875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5">
      <c r="A112" s="26">
        <v>13556</v>
      </c>
      <c r="B112" s="51" t="s">
        <v>17</v>
      </c>
      <c r="C112" s="6">
        <v>50</v>
      </c>
      <c r="D112" s="5">
        <v>96</v>
      </c>
      <c r="E112" s="5">
        <v>-46</v>
      </c>
      <c r="F112" s="6">
        <v>50</v>
      </c>
      <c r="G112" s="5">
        <v>96</v>
      </c>
      <c r="H112" s="5">
        <v>-46</v>
      </c>
      <c r="I112" s="6">
        <v>50</v>
      </c>
      <c r="J112" s="5">
        <v>95</v>
      </c>
      <c r="K112" s="5">
        <v>-45</v>
      </c>
      <c r="L112" s="6">
        <v>50</v>
      </c>
      <c r="M112" s="5">
        <v>97</v>
      </c>
      <c r="N112" s="5">
        <v>-47</v>
      </c>
      <c r="O112" s="6">
        <f t="shared" si="12"/>
        <v>-137</v>
      </c>
      <c r="P112" s="66">
        <f t="shared" si="13"/>
        <v>-0.47569444444444442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5">
      <c r="A113" s="26">
        <v>18287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5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5">
      <c r="A115" s="26">
        <v>19307</v>
      </c>
      <c r="B115" s="51" t="s">
        <v>17</v>
      </c>
      <c r="C115" s="6">
        <v>0</v>
      </c>
      <c r="D115" s="5">
        <v>196</v>
      </c>
      <c r="E115" s="5">
        <v>-196</v>
      </c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2"/>
        <v>-196</v>
      </c>
      <c r="P115" s="66">
        <f t="shared" si="13"/>
        <v>-0.99492385786802029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5">
      <c r="A116" s="26">
        <v>26669</v>
      </c>
      <c r="B116" s="51" t="s">
        <v>17</v>
      </c>
      <c r="C116" s="6">
        <v>0</v>
      </c>
      <c r="D116" s="5">
        <v>18</v>
      </c>
      <c r="E116" s="5">
        <v>-18</v>
      </c>
      <c r="F116" s="6">
        <v>0</v>
      </c>
      <c r="G116" s="5">
        <v>22</v>
      </c>
      <c r="H116" s="5">
        <v>-22</v>
      </c>
      <c r="I116" s="6">
        <v>0</v>
      </c>
      <c r="J116" s="5">
        <v>22</v>
      </c>
      <c r="K116" s="5">
        <v>-22</v>
      </c>
      <c r="L116" s="6">
        <v>0</v>
      </c>
      <c r="M116" s="5">
        <v>25</v>
      </c>
      <c r="N116" s="5">
        <v>-25</v>
      </c>
      <c r="O116" s="6">
        <f t="shared" si="12"/>
        <v>-62</v>
      </c>
      <c r="P116" s="66">
        <f t="shared" si="13"/>
        <v>-0.98412698412698407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5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5">
      <c r="A118" s="26">
        <v>28030</v>
      </c>
      <c r="B118" s="51" t="s">
        <v>17</v>
      </c>
      <c r="C118" s="6">
        <v>0</v>
      </c>
      <c r="D118" s="5">
        <v>25</v>
      </c>
      <c r="E118" s="5">
        <v>-25</v>
      </c>
      <c r="F118" s="6">
        <v>0</v>
      </c>
      <c r="G118" s="5">
        <v>22</v>
      </c>
      <c r="H118" s="5">
        <v>-22</v>
      </c>
      <c r="I118" s="6">
        <v>0</v>
      </c>
      <c r="J118" s="5">
        <v>27</v>
      </c>
      <c r="K118" s="5">
        <v>-27</v>
      </c>
      <c r="L118" s="6">
        <v>0</v>
      </c>
      <c r="M118" s="5">
        <v>31</v>
      </c>
      <c r="N118" s="5">
        <v>-31</v>
      </c>
      <c r="O118" s="6">
        <f t="shared" si="12"/>
        <v>-74</v>
      </c>
      <c r="P118" s="66">
        <f t="shared" si="13"/>
        <v>-0.98666666666666669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5">
      <c r="A119" s="26">
        <v>30511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35</v>
      </c>
      <c r="N119" s="5">
        <v>-35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35930</v>
      </c>
      <c r="B124" s="51" t="s">
        <v>17</v>
      </c>
      <c r="C124" s="6">
        <v>300</v>
      </c>
      <c r="D124" s="5">
        <v>165</v>
      </c>
      <c r="E124" s="5">
        <v>135</v>
      </c>
      <c r="F124" s="6">
        <v>0</v>
      </c>
      <c r="G124" s="5">
        <v>11</v>
      </c>
      <c r="H124" s="5">
        <v>-11</v>
      </c>
      <c r="I124" s="6">
        <v>0</v>
      </c>
      <c r="J124" s="5">
        <v>0</v>
      </c>
      <c r="K124" s="5">
        <v>0</v>
      </c>
      <c r="L124" s="6">
        <v>0</v>
      </c>
      <c r="M124" s="5">
        <v>12</v>
      </c>
      <c r="N124" s="5">
        <v>-12</v>
      </c>
      <c r="O124" s="6">
        <f t="shared" si="12"/>
        <v>124</v>
      </c>
      <c r="P124" s="66">
        <f t="shared" si="13"/>
        <v>0.70056497175141241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5">
      <c r="A125" s="26">
        <v>40016</v>
      </c>
      <c r="B125" s="51" t="s">
        <v>17</v>
      </c>
      <c r="C125" s="6">
        <v>200</v>
      </c>
      <c r="D125" s="5">
        <v>6</v>
      </c>
      <c r="E125" s="5">
        <v>194</v>
      </c>
      <c r="F125" s="6">
        <v>0</v>
      </c>
      <c r="G125" s="5">
        <v>9</v>
      </c>
      <c r="H125" s="5">
        <v>-9</v>
      </c>
      <c r="I125" s="6">
        <v>0</v>
      </c>
      <c r="J125" s="5">
        <v>5</v>
      </c>
      <c r="K125" s="5">
        <v>-5</v>
      </c>
      <c r="L125" s="6">
        <v>0</v>
      </c>
      <c r="M125" s="5">
        <v>5</v>
      </c>
      <c r="N125" s="5">
        <v>-5</v>
      </c>
      <c r="O125" s="6">
        <f t="shared" si="12"/>
        <v>180</v>
      </c>
      <c r="P125" s="66">
        <f t="shared" si="13"/>
        <v>8.5714285714285712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>X</v>
      </c>
      <c r="V125" t="str">
        <f t="shared" si="14"/>
        <v xml:space="preserve"> </v>
      </c>
    </row>
    <row r="126" spans="1:22" x14ac:dyDescent="0.25">
      <c r="A126" s="26">
        <v>40018</v>
      </c>
      <c r="B126" s="51" t="s">
        <v>17</v>
      </c>
      <c r="C126" s="6">
        <v>1000</v>
      </c>
      <c r="D126" s="5">
        <v>993</v>
      </c>
      <c r="E126" s="5">
        <v>7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1</v>
      </c>
      <c r="N126" s="5">
        <v>-1</v>
      </c>
      <c r="O126" s="6">
        <f t="shared" si="12"/>
        <v>7</v>
      </c>
      <c r="P126" s="66">
        <f t="shared" si="13"/>
        <v>7.0422535211267607E-3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8" spans="1:22" x14ac:dyDescent="0.25">
      <c r="A128" s="2" t="s">
        <v>18</v>
      </c>
      <c r="B128" s="2"/>
      <c r="C128" s="3"/>
      <c r="D128" s="3"/>
      <c r="E128" s="3">
        <f>SUM(E10:E127)</f>
        <v>461871</v>
      </c>
      <c r="F128" s="3"/>
      <c r="G128" s="3"/>
      <c r="H128" s="3">
        <f>SUM(H10:H127)</f>
        <v>1489</v>
      </c>
      <c r="I128" s="3"/>
      <c r="J128" s="3"/>
      <c r="K128" s="3">
        <f>SUM(K10:K127)</f>
        <v>-17305</v>
      </c>
      <c r="L128" s="3"/>
      <c r="M128" s="3">
        <f>SUM(M10:M127)</f>
        <v>1811561</v>
      </c>
      <c r="N128" s="3">
        <f>SUM(N10:N127)</f>
        <v>-116305</v>
      </c>
      <c r="O128" s="3"/>
      <c r="P128" s="12"/>
      <c r="Q128" s="2">
        <f>COUNTIF(Q10:Q127,"X")</f>
        <v>0</v>
      </c>
      <c r="R128" s="2">
        <f>COUNTIF(R10:R127,"X")</f>
        <v>8</v>
      </c>
      <c r="S128" s="2">
        <f>COUNTIF(S10:S127,"X")</f>
        <v>0</v>
      </c>
    </row>
    <row r="129" spans="14:14" x14ac:dyDescent="0.25">
      <c r="N129" s="76">
        <f>N128/M128</f>
        <v>-6.4201536685764379E-2</v>
      </c>
    </row>
  </sheetData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2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40" width="7.88671875" style="13"/>
    <col min="41" max="250" width="8.88671875" customWidth="1"/>
  </cols>
  <sheetData>
    <row r="1" spans="1:40" ht="17.399999999999999" x14ac:dyDescent="0.3">
      <c r="A1" s="52" t="s">
        <v>0</v>
      </c>
    </row>
    <row r="2" spans="1:40" ht="20.25" customHeight="1" x14ac:dyDescent="0.25">
      <c r="A2" s="73" t="s">
        <v>26</v>
      </c>
    </row>
    <row r="3" spans="1:40" ht="15.6" x14ac:dyDescent="0.3">
      <c r="A3" s="53" t="s">
        <v>27</v>
      </c>
      <c r="C3" s="10">
        <f>L8</f>
        <v>37041</v>
      </c>
      <c r="D3" s="9"/>
    </row>
    <row r="4" spans="1:40" ht="15.6" x14ac:dyDescent="0.3">
      <c r="A4" s="53" t="s">
        <v>28</v>
      </c>
      <c r="C4" s="4" t="s">
        <v>29</v>
      </c>
      <c r="E4" s="78" t="s">
        <v>54</v>
      </c>
      <c r="G4" s="4" t="s">
        <v>31</v>
      </c>
    </row>
    <row r="5" spans="1:40" ht="16.2" thickBot="1" x14ac:dyDescent="0.35">
      <c r="A5" s="53" t="s">
        <v>32</v>
      </c>
      <c r="C5" s="4" t="s">
        <v>49</v>
      </c>
      <c r="E5" s="53"/>
    </row>
    <row r="6" spans="1:40" ht="21.75" customHeight="1" thickBot="1" x14ac:dyDescent="0.3">
      <c r="R6" s="91" t="s">
        <v>34</v>
      </c>
      <c r="S6" s="92"/>
    </row>
    <row r="7" spans="1:40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" customHeight="1" thickBot="1" x14ac:dyDescent="0.3">
      <c r="A8" s="110"/>
      <c r="B8" s="111"/>
      <c r="C8" s="114">
        <f>C9</f>
        <v>37038</v>
      </c>
      <c r="D8" s="112"/>
      <c r="E8" s="113" t="str">
        <f>TEXT(WEEKDAY(C8),"dddd")</f>
        <v>Sunday</v>
      </c>
      <c r="F8" s="114">
        <f>F9</f>
        <v>37039</v>
      </c>
      <c r="G8" s="112"/>
      <c r="H8" s="113" t="str">
        <f>TEXT(WEEKDAY(F8),"dddd")</f>
        <v>Monday</v>
      </c>
      <c r="I8" s="114">
        <f>I9</f>
        <v>37040</v>
      </c>
      <c r="J8" s="112"/>
      <c r="K8" s="113" t="str">
        <f>TEXT(WEEKDAY(I8),"dddd")</f>
        <v>Tuesday</v>
      </c>
      <c r="L8" s="114">
        <f>L9</f>
        <v>37041</v>
      </c>
      <c r="M8" s="112"/>
      <c r="N8" s="113" t="str">
        <f>TEXT(WEEKDAY(L8),"dddd")</f>
        <v>Wednesday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.6" hidden="1" x14ac:dyDescent="0.25">
      <c r="A9" s="26"/>
      <c r="B9" s="51"/>
      <c r="C9" s="94">
        <v>37038</v>
      </c>
      <c r="D9" s="96">
        <v>37038</v>
      </c>
      <c r="E9" s="96">
        <v>37038</v>
      </c>
      <c r="F9" s="97">
        <v>37039</v>
      </c>
      <c r="G9" s="96">
        <v>37039</v>
      </c>
      <c r="H9" s="96">
        <v>37039</v>
      </c>
      <c r="I9" s="97">
        <v>37040</v>
      </c>
      <c r="J9" s="96">
        <v>37040</v>
      </c>
      <c r="K9" s="96">
        <v>37040</v>
      </c>
      <c r="L9" s="97">
        <v>37041</v>
      </c>
      <c r="M9" s="96">
        <v>37041</v>
      </c>
      <c r="N9" s="96">
        <v>37041</v>
      </c>
      <c r="O9" s="6">
        <f t="shared" ref="O9:O35" si="0">K9+H9+E9</f>
        <v>111117</v>
      </c>
      <c r="P9" s="64"/>
      <c r="Q9" s="61"/>
      <c r="R9" s="59"/>
      <c r="S9" s="65"/>
      <c r="T9" s="61"/>
      <c r="U9" s="60"/>
    </row>
    <row r="10" spans="1:40" x14ac:dyDescent="0.25">
      <c r="A10" s="26">
        <v>1117</v>
      </c>
      <c r="B10" s="51" t="s">
        <v>14</v>
      </c>
      <c r="C10" s="6">
        <v>275</v>
      </c>
      <c r="D10" s="5">
        <v>311</v>
      </c>
      <c r="E10" s="5">
        <v>-36</v>
      </c>
      <c r="F10" s="6">
        <v>275</v>
      </c>
      <c r="G10" s="5">
        <v>315</v>
      </c>
      <c r="H10" s="5">
        <v>-40</v>
      </c>
      <c r="I10" s="6">
        <v>275</v>
      </c>
      <c r="J10" s="5">
        <v>292</v>
      </c>
      <c r="K10" s="5">
        <v>-17</v>
      </c>
      <c r="L10" s="6">
        <v>275</v>
      </c>
      <c r="M10" s="5">
        <v>285</v>
      </c>
      <c r="N10" s="5">
        <v>-10</v>
      </c>
      <c r="O10" s="6">
        <f t="shared" si="0"/>
        <v>-93</v>
      </c>
      <c r="P10" s="66">
        <f t="shared" ref="P10:P36" si="1">O10/(J10+G10+D10+1)</f>
        <v>-0.10119695321001088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5">
      <c r="A11" s="26">
        <v>1126</v>
      </c>
      <c r="B11" s="51" t="s">
        <v>14</v>
      </c>
      <c r="C11" s="6">
        <v>600</v>
      </c>
      <c r="D11" s="5">
        <v>750</v>
      </c>
      <c r="E11" s="5">
        <v>-150</v>
      </c>
      <c r="F11" s="6">
        <v>600</v>
      </c>
      <c r="G11" s="5">
        <v>791</v>
      </c>
      <c r="H11" s="5">
        <v>-191</v>
      </c>
      <c r="I11" s="6">
        <v>600</v>
      </c>
      <c r="J11" s="5">
        <v>702</v>
      </c>
      <c r="K11" s="5">
        <v>-102</v>
      </c>
      <c r="L11" s="6">
        <v>600</v>
      </c>
      <c r="M11" s="5">
        <v>655</v>
      </c>
      <c r="N11" s="5">
        <v>-55</v>
      </c>
      <c r="O11" s="6">
        <f t="shared" si="0"/>
        <v>-443</v>
      </c>
      <c r="P11" s="66">
        <f t="shared" si="1"/>
        <v>-0.19741532976827095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5">
      <c r="A12" s="26">
        <v>1157</v>
      </c>
      <c r="B12" s="51" t="s">
        <v>14</v>
      </c>
      <c r="C12" s="6">
        <v>100</v>
      </c>
      <c r="D12" s="5">
        <v>127</v>
      </c>
      <c r="E12" s="5">
        <v>-27</v>
      </c>
      <c r="F12" s="6">
        <v>100</v>
      </c>
      <c r="G12" s="5">
        <v>123</v>
      </c>
      <c r="H12" s="5">
        <v>-23</v>
      </c>
      <c r="I12" s="6">
        <v>100</v>
      </c>
      <c r="J12" s="5">
        <v>109</v>
      </c>
      <c r="K12" s="5">
        <v>-9</v>
      </c>
      <c r="L12" s="6">
        <v>100</v>
      </c>
      <c r="M12" s="5">
        <v>105</v>
      </c>
      <c r="N12" s="5">
        <v>-5</v>
      </c>
      <c r="O12" s="6">
        <f t="shared" si="0"/>
        <v>-59</v>
      </c>
      <c r="P12" s="66">
        <f t="shared" si="1"/>
        <v>-0.16388888888888889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5">
      <c r="A13" s="26">
        <v>1780</v>
      </c>
      <c r="B13" s="51" t="s">
        <v>14</v>
      </c>
      <c r="C13" s="6">
        <v>1198</v>
      </c>
      <c r="D13" s="5">
        <v>1280</v>
      </c>
      <c r="E13" s="5">
        <v>-82</v>
      </c>
      <c r="F13" s="6">
        <v>1198</v>
      </c>
      <c r="G13" s="5">
        <v>1319</v>
      </c>
      <c r="H13" s="5">
        <v>-121</v>
      </c>
      <c r="I13" s="6">
        <v>1198</v>
      </c>
      <c r="J13" s="5">
        <v>1146</v>
      </c>
      <c r="K13" s="5">
        <v>52</v>
      </c>
      <c r="L13" s="6">
        <v>1160</v>
      </c>
      <c r="M13" s="5">
        <v>1105</v>
      </c>
      <c r="N13" s="5">
        <v>55</v>
      </c>
      <c r="O13" s="6">
        <f t="shared" si="0"/>
        <v>-151</v>
      </c>
      <c r="P13" s="66">
        <f t="shared" si="1"/>
        <v>-4.0309663641217297E-2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5">
      <c r="A14" s="26">
        <v>2280</v>
      </c>
      <c r="B14" s="51" t="s">
        <v>14</v>
      </c>
      <c r="C14" s="6">
        <v>101</v>
      </c>
      <c r="D14" s="5">
        <v>489</v>
      </c>
      <c r="E14" s="5">
        <v>-388</v>
      </c>
      <c r="F14" s="6">
        <v>101</v>
      </c>
      <c r="G14" s="5">
        <v>499</v>
      </c>
      <c r="H14" s="5">
        <v>-398</v>
      </c>
      <c r="I14" s="6">
        <v>101</v>
      </c>
      <c r="J14" s="5">
        <v>482</v>
      </c>
      <c r="K14" s="5">
        <v>-381</v>
      </c>
      <c r="L14" s="6">
        <v>494</v>
      </c>
      <c r="M14" s="5">
        <v>474</v>
      </c>
      <c r="N14" s="5">
        <v>20</v>
      </c>
      <c r="O14" s="6">
        <f t="shared" si="0"/>
        <v>-1167</v>
      </c>
      <c r="P14" s="66">
        <f t="shared" si="1"/>
        <v>-0.79333786539768869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5">
      <c r="A15" s="26">
        <v>2584</v>
      </c>
      <c r="B15" s="51" t="s">
        <v>14</v>
      </c>
      <c r="C15" s="6">
        <v>3064</v>
      </c>
      <c r="D15" s="5">
        <v>3142</v>
      </c>
      <c r="E15" s="5">
        <v>-78</v>
      </c>
      <c r="F15" s="6">
        <v>3064</v>
      </c>
      <c r="G15" s="5">
        <v>3218</v>
      </c>
      <c r="H15" s="5">
        <v>-154</v>
      </c>
      <c r="I15" s="6">
        <v>3064</v>
      </c>
      <c r="J15" s="5">
        <v>3019</v>
      </c>
      <c r="K15" s="5">
        <v>45</v>
      </c>
      <c r="L15" s="6">
        <v>3064</v>
      </c>
      <c r="M15" s="5">
        <v>2958</v>
      </c>
      <c r="N15" s="5">
        <v>106</v>
      </c>
      <c r="O15" s="6">
        <f t="shared" si="0"/>
        <v>-187</v>
      </c>
      <c r="P15" s="66">
        <f t="shared" si="1"/>
        <v>-1.9936034115138591E-2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5">
      <c r="A16" s="26">
        <v>2771</v>
      </c>
      <c r="B16" s="51" t="s">
        <v>14</v>
      </c>
      <c r="C16" s="6">
        <v>5000</v>
      </c>
      <c r="D16" s="5">
        <v>6125</v>
      </c>
      <c r="E16" s="5">
        <v>-1125</v>
      </c>
      <c r="F16" s="6">
        <v>5000</v>
      </c>
      <c r="G16" s="5">
        <v>6237</v>
      </c>
      <c r="H16" s="5">
        <v>-1237</v>
      </c>
      <c r="I16" s="6">
        <v>5000</v>
      </c>
      <c r="J16" s="5">
        <v>5883</v>
      </c>
      <c r="K16" s="5">
        <v>-883</v>
      </c>
      <c r="L16" s="6">
        <v>5000</v>
      </c>
      <c r="M16" s="5">
        <v>5752</v>
      </c>
      <c r="N16" s="5">
        <v>-752</v>
      </c>
      <c r="O16" s="6">
        <f t="shared" si="0"/>
        <v>-3245</v>
      </c>
      <c r="P16" s="66">
        <f t="shared" si="1"/>
        <v>-0.17784719938616683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0</v>
      </c>
      <c r="D17" s="5">
        <v>325</v>
      </c>
      <c r="E17" s="5">
        <v>-325</v>
      </c>
      <c r="F17" s="6">
        <v>0</v>
      </c>
      <c r="G17" s="5">
        <v>334</v>
      </c>
      <c r="H17" s="5">
        <v>-334</v>
      </c>
      <c r="I17" s="6">
        <v>0</v>
      </c>
      <c r="J17" s="5">
        <v>321</v>
      </c>
      <c r="K17" s="5">
        <v>-321</v>
      </c>
      <c r="L17" s="6">
        <v>0</v>
      </c>
      <c r="M17" s="5">
        <v>315</v>
      </c>
      <c r="N17" s="5">
        <v>-315</v>
      </c>
      <c r="O17" s="6">
        <f t="shared" si="0"/>
        <v>-980</v>
      </c>
      <c r="P17" s="66">
        <f t="shared" si="1"/>
        <v>-0.9989806320081549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4080</v>
      </c>
      <c r="D18" s="5">
        <v>4081</v>
      </c>
      <c r="E18" s="5">
        <v>-1</v>
      </c>
      <c r="F18" s="6">
        <v>4099</v>
      </c>
      <c r="G18" s="5">
        <v>4147</v>
      </c>
      <c r="H18" s="5">
        <v>-48</v>
      </c>
      <c r="I18" s="6">
        <v>4419</v>
      </c>
      <c r="J18" s="5">
        <v>3937</v>
      </c>
      <c r="K18" s="5">
        <v>482</v>
      </c>
      <c r="L18" s="6">
        <v>4098</v>
      </c>
      <c r="M18" s="5">
        <v>3877</v>
      </c>
      <c r="N18" s="5">
        <v>221</v>
      </c>
      <c r="O18" s="6">
        <f t="shared" si="0"/>
        <v>433</v>
      </c>
      <c r="P18" s="66">
        <f t="shared" si="1"/>
        <v>3.559099128719382E-2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4346</v>
      </c>
      <c r="D19" s="5">
        <v>4672</v>
      </c>
      <c r="E19" s="5">
        <v>-326</v>
      </c>
      <c r="F19" s="6">
        <v>4346</v>
      </c>
      <c r="G19" s="5">
        <v>4864</v>
      </c>
      <c r="H19" s="5">
        <v>-518</v>
      </c>
      <c r="I19" s="6">
        <v>4346</v>
      </c>
      <c r="J19" s="5">
        <v>4163</v>
      </c>
      <c r="K19" s="5">
        <v>183</v>
      </c>
      <c r="L19" s="6">
        <v>4170</v>
      </c>
      <c r="M19" s="5">
        <v>3953</v>
      </c>
      <c r="N19" s="5">
        <v>217</v>
      </c>
      <c r="O19" s="6">
        <f t="shared" si="0"/>
        <v>-661</v>
      </c>
      <c r="P19" s="66">
        <f t="shared" si="1"/>
        <v>-4.8248175182481749E-2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462716</v>
      </c>
      <c r="D20" s="5">
        <v>467218</v>
      </c>
      <c r="E20" s="5">
        <v>-4502</v>
      </c>
      <c r="F20" s="6">
        <v>490332</v>
      </c>
      <c r="G20" s="5">
        <v>493609</v>
      </c>
      <c r="H20" s="5">
        <v>-3277</v>
      </c>
      <c r="I20" s="6">
        <v>458622</v>
      </c>
      <c r="J20" s="5">
        <v>409364</v>
      </c>
      <c r="K20" s="5">
        <v>49258</v>
      </c>
      <c r="L20" s="6">
        <v>412159</v>
      </c>
      <c r="M20" s="5">
        <v>385070</v>
      </c>
      <c r="N20" s="5">
        <v>27089</v>
      </c>
      <c r="O20" s="6">
        <f t="shared" si="0"/>
        <v>41479</v>
      </c>
      <c r="P20" s="66">
        <f t="shared" si="1"/>
        <v>3.0272399780468723E-2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900</v>
      </c>
      <c r="D21" s="5">
        <v>1386</v>
      </c>
      <c r="E21" s="5">
        <v>-486</v>
      </c>
      <c r="F21" s="6">
        <v>900</v>
      </c>
      <c r="G21" s="5">
        <v>1449</v>
      </c>
      <c r="H21" s="5">
        <v>-549</v>
      </c>
      <c r="I21" s="6">
        <v>900</v>
      </c>
      <c r="J21" s="5">
        <v>1329</v>
      </c>
      <c r="K21" s="5">
        <v>-429</v>
      </c>
      <c r="L21" s="6">
        <v>900</v>
      </c>
      <c r="M21" s="5">
        <v>1284</v>
      </c>
      <c r="N21" s="5">
        <v>-384</v>
      </c>
      <c r="O21" s="6">
        <f t="shared" si="0"/>
        <v>-1464</v>
      </c>
      <c r="P21" s="66">
        <f t="shared" si="1"/>
        <v>-0.35150060024009605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457</v>
      </c>
      <c r="D22" s="5">
        <v>660</v>
      </c>
      <c r="E22" s="5">
        <v>-203</v>
      </c>
      <c r="F22" s="6">
        <v>457</v>
      </c>
      <c r="G22" s="5">
        <v>702</v>
      </c>
      <c r="H22" s="5">
        <v>-245</v>
      </c>
      <c r="I22" s="6">
        <v>457</v>
      </c>
      <c r="J22" s="5">
        <v>553</v>
      </c>
      <c r="K22" s="5">
        <v>-96</v>
      </c>
      <c r="L22" s="6">
        <v>532</v>
      </c>
      <c r="M22" s="5">
        <v>506</v>
      </c>
      <c r="N22" s="5">
        <v>26</v>
      </c>
      <c r="O22" s="6">
        <f t="shared" si="0"/>
        <v>-544</v>
      </c>
      <c r="P22" s="66">
        <f t="shared" si="1"/>
        <v>-0.28392484342379959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330</v>
      </c>
      <c r="D23" s="5">
        <v>356</v>
      </c>
      <c r="E23" s="5">
        <v>-26</v>
      </c>
      <c r="F23" s="6">
        <v>330</v>
      </c>
      <c r="G23" s="5">
        <v>365</v>
      </c>
      <c r="H23" s="5">
        <v>-35</v>
      </c>
      <c r="I23" s="6">
        <v>330</v>
      </c>
      <c r="J23" s="5">
        <v>322</v>
      </c>
      <c r="K23" s="5">
        <v>8</v>
      </c>
      <c r="L23" s="6">
        <v>320</v>
      </c>
      <c r="M23" s="5">
        <v>307</v>
      </c>
      <c r="N23" s="5">
        <v>13</v>
      </c>
      <c r="O23" s="6">
        <f t="shared" si="0"/>
        <v>-53</v>
      </c>
      <c r="P23" s="66">
        <f t="shared" si="1"/>
        <v>-5.0766283524904213E-2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37520</v>
      </c>
      <c r="D24" s="5">
        <v>34261</v>
      </c>
      <c r="E24" s="5">
        <v>3259</v>
      </c>
      <c r="F24" s="6">
        <v>37791</v>
      </c>
      <c r="G24" s="5">
        <v>35256</v>
      </c>
      <c r="H24" s="5">
        <v>2535</v>
      </c>
      <c r="I24" s="6">
        <v>47013</v>
      </c>
      <c r="J24" s="5">
        <v>46834</v>
      </c>
      <c r="K24" s="5">
        <v>179</v>
      </c>
      <c r="L24" s="6">
        <v>45566</v>
      </c>
      <c r="M24" s="5">
        <v>45186</v>
      </c>
      <c r="N24" s="5">
        <v>380</v>
      </c>
      <c r="O24" s="6">
        <f t="shared" si="0"/>
        <v>5973</v>
      </c>
      <c r="P24" s="66">
        <f t="shared" si="1"/>
        <v>5.1335602310231022E-2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23918</v>
      </c>
      <c r="D25" s="5">
        <v>23405</v>
      </c>
      <c r="E25" s="5">
        <v>513</v>
      </c>
      <c r="F25" s="6">
        <v>23918</v>
      </c>
      <c r="G25" s="5">
        <v>23110</v>
      </c>
      <c r="H25" s="5">
        <v>808</v>
      </c>
      <c r="I25" s="6">
        <v>23918</v>
      </c>
      <c r="J25" s="5">
        <v>24736</v>
      </c>
      <c r="K25" s="5">
        <v>-818</v>
      </c>
      <c r="L25" s="6">
        <v>26417</v>
      </c>
      <c r="M25" s="5">
        <v>24406</v>
      </c>
      <c r="N25" s="5">
        <v>2011</v>
      </c>
      <c r="O25" s="6">
        <f t="shared" si="0"/>
        <v>503</v>
      </c>
      <c r="P25" s="66">
        <f t="shared" si="1"/>
        <v>7.0594509627799921E-3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114228</v>
      </c>
      <c r="D26" s="5">
        <v>116372</v>
      </c>
      <c r="E26" s="5">
        <v>-2144</v>
      </c>
      <c r="F26" s="6">
        <v>112154</v>
      </c>
      <c r="G26" s="5">
        <v>115801</v>
      </c>
      <c r="H26" s="5">
        <v>-3647</v>
      </c>
      <c r="I26" s="6">
        <v>131654</v>
      </c>
      <c r="J26" s="5">
        <v>141404</v>
      </c>
      <c r="K26" s="5">
        <v>-9750</v>
      </c>
      <c r="L26" s="6">
        <v>144181</v>
      </c>
      <c r="M26" s="5">
        <v>153370</v>
      </c>
      <c r="N26" s="5">
        <v>-9189</v>
      </c>
      <c r="O26" s="6">
        <f t="shared" si="0"/>
        <v>-15541</v>
      </c>
      <c r="P26" s="66">
        <f t="shared" si="1"/>
        <v>-4.1600415442022816E-2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 xml:space="preserve"> 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6778</v>
      </c>
      <c r="D27" s="5">
        <v>5940</v>
      </c>
      <c r="E27" s="5">
        <v>838</v>
      </c>
      <c r="F27" s="6">
        <v>6778</v>
      </c>
      <c r="G27" s="5">
        <v>5772</v>
      </c>
      <c r="H27" s="5">
        <v>1006</v>
      </c>
      <c r="I27" s="6">
        <v>6778</v>
      </c>
      <c r="J27" s="5">
        <v>13897</v>
      </c>
      <c r="K27" s="5">
        <v>-7119</v>
      </c>
      <c r="L27" s="6">
        <v>12170</v>
      </c>
      <c r="M27" s="5">
        <v>14955</v>
      </c>
      <c r="N27" s="5">
        <v>-2785</v>
      </c>
      <c r="O27" s="6">
        <f t="shared" si="0"/>
        <v>-5275</v>
      </c>
      <c r="P27" s="66">
        <f t="shared" si="1"/>
        <v>-0.20597422881686842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101114</v>
      </c>
      <c r="D28" s="5">
        <v>107756</v>
      </c>
      <c r="E28" s="5">
        <v>-6642</v>
      </c>
      <c r="F28" s="6">
        <v>96488</v>
      </c>
      <c r="G28" s="5">
        <v>101606</v>
      </c>
      <c r="H28" s="5">
        <v>-5118</v>
      </c>
      <c r="I28" s="6">
        <v>100782</v>
      </c>
      <c r="J28" s="5">
        <v>101567</v>
      </c>
      <c r="K28" s="5">
        <v>-785</v>
      </c>
      <c r="L28" s="6">
        <v>102015</v>
      </c>
      <c r="M28" s="5">
        <v>97185</v>
      </c>
      <c r="N28" s="5">
        <v>4830</v>
      </c>
      <c r="O28" s="6">
        <f t="shared" si="0"/>
        <v>-12545</v>
      </c>
      <c r="P28" s="66">
        <f t="shared" si="1"/>
        <v>-4.0346701829993892E-2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18000</v>
      </c>
      <c r="D29" s="5">
        <v>14049</v>
      </c>
      <c r="E29" s="5">
        <v>3951</v>
      </c>
      <c r="F29" s="6">
        <v>7500</v>
      </c>
      <c r="G29" s="5">
        <v>14049</v>
      </c>
      <c r="H29" s="5">
        <v>-6549</v>
      </c>
      <c r="I29" s="6">
        <v>29000</v>
      </c>
      <c r="J29" s="5">
        <v>20265</v>
      </c>
      <c r="K29" s="5">
        <v>8735</v>
      </c>
      <c r="L29" s="6">
        <v>21000</v>
      </c>
      <c r="M29" s="5">
        <v>22726</v>
      </c>
      <c r="N29" s="5">
        <v>-1726</v>
      </c>
      <c r="O29" s="6">
        <f t="shared" si="0"/>
        <v>6137</v>
      </c>
      <c r="P29" s="66">
        <f t="shared" si="1"/>
        <v>0.12689190306839798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299034</v>
      </c>
      <c r="D30" s="5">
        <v>308378</v>
      </c>
      <c r="E30" s="5">
        <v>-9344</v>
      </c>
      <c r="F30" s="6">
        <v>295000</v>
      </c>
      <c r="G30" s="5">
        <v>310826</v>
      </c>
      <c r="H30" s="5">
        <v>-15826</v>
      </c>
      <c r="I30" s="6">
        <v>329676</v>
      </c>
      <c r="J30" s="5">
        <v>312486</v>
      </c>
      <c r="K30" s="5">
        <v>17190</v>
      </c>
      <c r="L30" s="6">
        <v>222002</v>
      </c>
      <c r="M30" s="5">
        <v>370312</v>
      </c>
      <c r="N30" s="5">
        <v>-148310</v>
      </c>
      <c r="O30" s="6">
        <f t="shared" si="0"/>
        <v>-7980</v>
      </c>
      <c r="P30" s="66">
        <f t="shared" si="1"/>
        <v>-8.5650714668275216E-3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21928</v>
      </c>
      <c r="D31" s="5">
        <v>24938</v>
      </c>
      <c r="E31" s="5">
        <v>-3010</v>
      </c>
      <c r="F31" s="6">
        <v>16887</v>
      </c>
      <c r="G31" s="5">
        <v>24925</v>
      </c>
      <c r="H31" s="5">
        <v>-8038</v>
      </c>
      <c r="I31" s="6">
        <v>14370</v>
      </c>
      <c r="J31" s="5">
        <v>29034</v>
      </c>
      <c r="K31" s="5">
        <v>-14664</v>
      </c>
      <c r="L31" s="6">
        <v>17090</v>
      </c>
      <c r="M31" s="5">
        <v>28984</v>
      </c>
      <c r="N31" s="5">
        <v>-11894</v>
      </c>
      <c r="O31" s="6">
        <f t="shared" si="0"/>
        <v>-25712</v>
      </c>
      <c r="P31" s="66">
        <f t="shared" si="1"/>
        <v>-0.32588912266470632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17000</v>
      </c>
      <c r="D32" s="5">
        <v>17853</v>
      </c>
      <c r="E32" s="5">
        <v>-853</v>
      </c>
      <c r="F32" s="6">
        <v>15000</v>
      </c>
      <c r="G32" s="5">
        <v>16595</v>
      </c>
      <c r="H32" s="5">
        <v>-1595</v>
      </c>
      <c r="I32" s="6">
        <v>23000</v>
      </c>
      <c r="J32" s="5">
        <v>14715</v>
      </c>
      <c r="K32" s="5">
        <v>8285</v>
      </c>
      <c r="L32" s="6">
        <v>15918</v>
      </c>
      <c r="M32" s="5">
        <v>15619</v>
      </c>
      <c r="N32" s="5">
        <v>299</v>
      </c>
      <c r="O32" s="6">
        <f t="shared" si="0"/>
        <v>5837</v>
      </c>
      <c r="P32" s="66">
        <f t="shared" si="1"/>
        <v>0.11872508339435359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10600</v>
      </c>
      <c r="D33" s="104">
        <v>4859</v>
      </c>
      <c r="E33" s="104">
        <v>5741</v>
      </c>
      <c r="F33" s="103">
        <v>5300</v>
      </c>
      <c r="G33" s="104">
        <v>4826</v>
      </c>
      <c r="H33" s="104">
        <v>474</v>
      </c>
      <c r="I33" s="103">
        <v>17077</v>
      </c>
      <c r="J33" s="104">
        <v>9955</v>
      </c>
      <c r="K33" s="104">
        <v>7122</v>
      </c>
      <c r="L33" s="103">
        <v>10228</v>
      </c>
      <c r="M33" s="104">
        <v>10124</v>
      </c>
      <c r="N33" s="104">
        <v>104</v>
      </c>
      <c r="O33" s="6">
        <f t="shared" si="0"/>
        <v>13337</v>
      </c>
      <c r="P33" s="66">
        <f t="shared" si="1"/>
        <v>0.67903874548139098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41536</v>
      </c>
      <c r="D34" s="5">
        <v>47369</v>
      </c>
      <c r="E34" s="5">
        <v>-5833</v>
      </c>
      <c r="F34" s="6">
        <v>41536</v>
      </c>
      <c r="G34" s="5">
        <v>49632</v>
      </c>
      <c r="H34" s="5">
        <v>-8096</v>
      </c>
      <c r="I34" s="6">
        <v>41536</v>
      </c>
      <c r="J34" s="5">
        <v>53836</v>
      </c>
      <c r="K34" s="5">
        <v>-12300</v>
      </c>
      <c r="L34" s="6">
        <v>41760</v>
      </c>
      <c r="M34" s="5">
        <v>53650</v>
      </c>
      <c r="N34" s="5">
        <v>-11890</v>
      </c>
      <c r="O34" s="6">
        <f t="shared" si="0"/>
        <v>-26229</v>
      </c>
      <c r="P34" s="66">
        <f t="shared" si="1"/>
        <v>-0.17388854267492276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12106</v>
      </c>
      <c r="D35" s="5">
        <v>20428</v>
      </c>
      <c r="E35" s="5">
        <v>-8322</v>
      </c>
      <c r="F35" s="6">
        <v>12106</v>
      </c>
      <c r="G35" s="5">
        <v>22008</v>
      </c>
      <c r="H35" s="5">
        <v>-9902</v>
      </c>
      <c r="I35" s="6">
        <v>12106</v>
      </c>
      <c r="J35" s="5">
        <v>31510</v>
      </c>
      <c r="K35" s="5">
        <v>-19404</v>
      </c>
      <c r="L35" s="6">
        <v>27475</v>
      </c>
      <c r="M35" s="5">
        <v>31671</v>
      </c>
      <c r="N35" s="5">
        <v>-4196</v>
      </c>
      <c r="O35" s="6">
        <f t="shared" si="0"/>
        <v>-37628</v>
      </c>
      <c r="P35" s="66">
        <f t="shared" si="1"/>
        <v>-0.50885093377689428</v>
      </c>
      <c r="Q35" s="123"/>
      <c r="R35" s="62" t="s">
        <v>15</v>
      </c>
      <c r="S35" s="72" t="s">
        <v>15</v>
      </c>
      <c r="T35" s="8" t="str">
        <f>IF($C$4="High Inventory",IF(AND($O35&gt;=Summary!$C$149,$P35&gt;=0%),"X"," "),IF(AND($O35&lt;=-Summary!$C$149,$P35&lt;=0%),"X"," "))</f>
        <v xml:space="preserve"> </v>
      </c>
      <c r="U35" s="11" t="str">
        <f>IF($C$4="High Inventory",IF(AND($O35&gt;=0,$P35&gt;=Summary!$C$150),"X"," "),IF(AND($O35&lt;=0,$P35&lt;=-Summary!$C$150),"X"," "))</f>
        <v xml:space="preserve"> 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1135</v>
      </c>
      <c r="E36" s="5">
        <v>-1135</v>
      </c>
      <c r="F36" s="6">
        <v>0</v>
      </c>
      <c r="G36" s="5">
        <v>968</v>
      </c>
      <c r="H36" s="5">
        <v>-968</v>
      </c>
      <c r="I36" s="6">
        <v>0</v>
      </c>
      <c r="J36" s="5">
        <v>1557</v>
      </c>
      <c r="K36" s="5">
        <v>-1557</v>
      </c>
      <c r="L36" s="6">
        <v>1576</v>
      </c>
      <c r="M36" s="5">
        <v>1413</v>
      </c>
      <c r="N36" s="5">
        <v>163</v>
      </c>
      <c r="O36" s="6">
        <f t="shared" ref="O36:O46" si="3">K36+H36+E36</f>
        <v>-3660</v>
      </c>
      <c r="P36" s="66">
        <f t="shared" si="1"/>
        <v>-0.99972685058727129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197</v>
      </c>
      <c r="D37" s="5">
        <v>186</v>
      </c>
      <c r="E37" s="5">
        <v>11</v>
      </c>
      <c r="F37" s="6">
        <v>222</v>
      </c>
      <c r="G37" s="5">
        <v>177</v>
      </c>
      <c r="H37" s="5">
        <v>45</v>
      </c>
      <c r="I37" s="6">
        <v>349</v>
      </c>
      <c r="J37" s="5">
        <v>476</v>
      </c>
      <c r="K37" s="5">
        <v>-127</v>
      </c>
      <c r="L37" s="6">
        <v>361</v>
      </c>
      <c r="M37" s="5">
        <v>384</v>
      </c>
      <c r="N37" s="5">
        <v>-23</v>
      </c>
      <c r="O37" s="6">
        <f t="shared" si="3"/>
        <v>-71</v>
      </c>
      <c r="P37" s="66">
        <f t="shared" ref="P37:P46" si="4">O37/(J37+G37+D37+1)</f>
        <v>-8.4523809523809529E-2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6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21656</v>
      </c>
      <c r="D38" s="5">
        <v>11357</v>
      </c>
      <c r="E38" s="5">
        <v>10299</v>
      </c>
      <c r="F38" s="6">
        <v>25840</v>
      </c>
      <c r="G38" s="5">
        <v>10888</v>
      </c>
      <c r="H38" s="5">
        <v>14952</v>
      </c>
      <c r="I38" s="6">
        <v>21281</v>
      </c>
      <c r="J38" s="5">
        <v>11008</v>
      </c>
      <c r="K38" s="5">
        <v>10273</v>
      </c>
      <c r="L38" s="6">
        <v>30591</v>
      </c>
      <c r="M38" s="5">
        <v>16226</v>
      </c>
      <c r="N38" s="5">
        <v>14365</v>
      </c>
      <c r="O38" s="6">
        <f t="shared" si="3"/>
        <v>35524</v>
      </c>
      <c r="P38" s="66">
        <f t="shared" si="4"/>
        <v>1.0682624646659049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11421</v>
      </c>
      <c r="D39" s="5">
        <v>12840</v>
      </c>
      <c r="E39" s="5">
        <v>-1419</v>
      </c>
      <c r="F39" s="6">
        <v>10790</v>
      </c>
      <c r="G39" s="5">
        <v>10963</v>
      </c>
      <c r="H39" s="5">
        <v>-173</v>
      </c>
      <c r="I39" s="6">
        <v>33935</v>
      </c>
      <c r="J39" s="5">
        <v>14665</v>
      </c>
      <c r="K39" s="5">
        <v>19270</v>
      </c>
      <c r="L39" s="6">
        <v>9499</v>
      </c>
      <c r="M39" s="5">
        <v>13438</v>
      </c>
      <c r="N39" s="5">
        <v>-3939</v>
      </c>
      <c r="O39" s="6">
        <f t="shared" si="3"/>
        <v>17678</v>
      </c>
      <c r="P39" s="66">
        <f t="shared" si="4"/>
        <v>0.45953884946320411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5001</v>
      </c>
      <c r="D40" s="5">
        <v>6381</v>
      </c>
      <c r="E40" s="5">
        <v>-1380</v>
      </c>
      <c r="F40" s="6">
        <v>5001</v>
      </c>
      <c r="G40" s="5">
        <v>6460</v>
      </c>
      <c r="H40" s="5">
        <v>-1459</v>
      </c>
      <c r="I40" s="6">
        <v>12000</v>
      </c>
      <c r="J40" s="5">
        <v>6320</v>
      </c>
      <c r="K40" s="5">
        <v>5680</v>
      </c>
      <c r="L40" s="6">
        <v>6100</v>
      </c>
      <c r="M40" s="5">
        <v>6289</v>
      </c>
      <c r="N40" s="5">
        <v>-189</v>
      </c>
      <c r="O40" s="6">
        <f t="shared" si="3"/>
        <v>2841</v>
      </c>
      <c r="P40" s="66">
        <f t="shared" si="4"/>
        <v>0.1482621855756184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356383</v>
      </c>
      <c r="D41" s="5">
        <v>338213</v>
      </c>
      <c r="E41" s="5">
        <v>18170</v>
      </c>
      <c r="F41" s="6">
        <v>307068</v>
      </c>
      <c r="G41" s="5">
        <v>340946</v>
      </c>
      <c r="H41" s="5">
        <v>-33878</v>
      </c>
      <c r="I41" s="6">
        <v>357259</v>
      </c>
      <c r="J41" s="5">
        <v>394534</v>
      </c>
      <c r="K41" s="5">
        <v>-37275</v>
      </c>
      <c r="L41" s="6">
        <v>413564</v>
      </c>
      <c r="M41" s="5">
        <v>394370</v>
      </c>
      <c r="N41" s="5">
        <v>19194</v>
      </c>
      <c r="O41" s="6">
        <f t="shared" si="3"/>
        <v>-52983</v>
      </c>
      <c r="P41" s="66">
        <f t="shared" si="4"/>
        <v>-4.9346461841083211E-2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436</v>
      </c>
      <c r="E42" s="5">
        <v>14</v>
      </c>
      <c r="F42" s="6">
        <v>450</v>
      </c>
      <c r="G42" s="5">
        <v>421</v>
      </c>
      <c r="H42" s="5">
        <v>29</v>
      </c>
      <c r="I42" s="6">
        <v>450</v>
      </c>
      <c r="J42" s="5">
        <v>420</v>
      </c>
      <c r="K42" s="5">
        <v>30</v>
      </c>
      <c r="L42" s="6">
        <v>450</v>
      </c>
      <c r="M42" s="5">
        <v>434</v>
      </c>
      <c r="N42" s="5">
        <v>16</v>
      </c>
      <c r="O42" s="6">
        <f t="shared" si="3"/>
        <v>73</v>
      </c>
      <c r="P42" s="66">
        <f t="shared" si="4"/>
        <v>5.7120500782472612E-2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11108</v>
      </c>
      <c r="E43" s="5">
        <v>-108</v>
      </c>
      <c r="F43" s="6">
        <v>11000</v>
      </c>
      <c r="G43" s="5">
        <v>11679</v>
      </c>
      <c r="H43" s="5">
        <v>-679</v>
      </c>
      <c r="I43" s="6">
        <v>11000</v>
      </c>
      <c r="J43" s="5">
        <v>12680</v>
      </c>
      <c r="K43" s="5">
        <v>-1680</v>
      </c>
      <c r="L43" s="6">
        <v>11000</v>
      </c>
      <c r="M43" s="5">
        <v>10606</v>
      </c>
      <c r="N43" s="5">
        <v>394</v>
      </c>
      <c r="O43" s="6">
        <f t="shared" si="3"/>
        <v>-2467</v>
      </c>
      <c r="P43" s="66">
        <f t="shared" si="4"/>
        <v>-6.9555655802413449E-2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5345</v>
      </c>
      <c r="D44" s="5">
        <v>3064</v>
      </c>
      <c r="E44" s="5">
        <v>2281</v>
      </c>
      <c r="F44" s="6">
        <v>5346</v>
      </c>
      <c r="G44" s="5">
        <v>2759</v>
      </c>
      <c r="H44" s="5">
        <v>2587</v>
      </c>
      <c r="I44" s="6">
        <v>5313</v>
      </c>
      <c r="J44" s="5">
        <v>4503</v>
      </c>
      <c r="K44" s="5">
        <v>810</v>
      </c>
      <c r="L44" s="6">
        <v>5346</v>
      </c>
      <c r="M44" s="5">
        <v>4288</v>
      </c>
      <c r="N44" s="5">
        <v>1058</v>
      </c>
      <c r="O44" s="6">
        <f t="shared" si="3"/>
        <v>5678</v>
      </c>
      <c r="P44" s="66">
        <f t="shared" si="4"/>
        <v>0.5498208579451922</v>
      </c>
      <c r="Q44" s="123"/>
      <c r="R44" s="62" t="s">
        <v>44</v>
      </c>
      <c r="S44" s="72" t="s">
        <v>15</v>
      </c>
      <c r="T44" s="8" t="str">
        <f>IF($C$4="High Inventory",IF(AND($O44&gt;=Summary!$C$149,$P44&gt;=0%),"X"," "),IF(AND($O44&lt;=-Summary!$C$149,$P44&lt;=0%),"X"," "))</f>
        <v>X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59958</v>
      </c>
      <c r="D45" s="5">
        <v>60536</v>
      </c>
      <c r="E45" s="5">
        <v>-578</v>
      </c>
      <c r="F45" s="6">
        <v>58126</v>
      </c>
      <c r="G45" s="5">
        <v>76337</v>
      </c>
      <c r="H45" s="5">
        <v>-18211</v>
      </c>
      <c r="I45" s="6">
        <v>70342</v>
      </c>
      <c r="J45" s="5">
        <v>79205</v>
      </c>
      <c r="K45" s="5">
        <v>-8863</v>
      </c>
      <c r="L45" s="6">
        <v>75131</v>
      </c>
      <c r="M45" s="5">
        <v>65303</v>
      </c>
      <c r="N45" s="5">
        <v>9828</v>
      </c>
      <c r="O45" s="6">
        <f t="shared" si="3"/>
        <v>-27652</v>
      </c>
      <c r="P45" s="66">
        <f t="shared" si="4"/>
        <v>-0.12797171404902835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793</v>
      </c>
      <c r="D46" s="5">
        <v>243</v>
      </c>
      <c r="E46" s="5">
        <v>550</v>
      </c>
      <c r="F46" s="6">
        <v>78</v>
      </c>
      <c r="G46" s="5">
        <v>238</v>
      </c>
      <c r="H46" s="5">
        <v>-160</v>
      </c>
      <c r="I46" s="6">
        <v>0</v>
      </c>
      <c r="J46" s="5">
        <v>232</v>
      </c>
      <c r="K46" s="5">
        <v>-232</v>
      </c>
      <c r="L46" s="6">
        <v>740</v>
      </c>
      <c r="M46" s="5">
        <v>230</v>
      </c>
      <c r="N46" s="5">
        <v>510</v>
      </c>
      <c r="O46" s="6">
        <f t="shared" si="3"/>
        <v>158</v>
      </c>
      <c r="P46" s="66">
        <f t="shared" si="4"/>
        <v>0.22128851540616246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0</v>
      </c>
      <c r="D47" s="5">
        <v>0</v>
      </c>
      <c r="E47" s="5">
        <v>0</v>
      </c>
      <c r="F47" s="6">
        <v>0</v>
      </c>
      <c r="G47" s="5">
        <v>2</v>
      </c>
      <c r="H47" s="5">
        <v>-2</v>
      </c>
      <c r="I47" s="6">
        <v>5389</v>
      </c>
      <c r="J47" s="5">
        <v>6557</v>
      </c>
      <c r="K47" s="5">
        <v>-1168</v>
      </c>
      <c r="L47" s="6">
        <v>220</v>
      </c>
      <c r="M47" s="5">
        <v>6880</v>
      </c>
      <c r="N47" s="5">
        <v>-6660</v>
      </c>
      <c r="O47" s="6">
        <f t="shared" ref="O47:O78" si="6">K47+H47+E47</f>
        <v>-1170</v>
      </c>
      <c r="P47" s="66">
        <f t="shared" ref="P47:P78" si="7">O47/(J47+G47+D47+1)</f>
        <v>-0.17835365853658536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78" si="8">IF(S47 = "X",L47-I47," ")</f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0</v>
      </c>
      <c r="K56" s="5">
        <v>0</v>
      </c>
      <c r="L56" s="6">
        <v>0</v>
      </c>
      <c r="M56" s="5">
        <v>1</v>
      </c>
      <c r="N56" s="5">
        <v>-1</v>
      </c>
      <c r="O56" s="6">
        <f t="shared" si="6"/>
        <v>-2</v>
      </c>
      <c r="P56" s="66">
        <f t="shared" si="7"/>
        <v>-0.66666666666666663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308</v>
      </c>
      <c r="N57" s="5">
        <v>-308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159</v>
      </c>
      <c r="K58" s="5">
        <v>-159</v>
      </c>
      <c r="L58" s="6">
        <v>0</v>
      </c>
      <c r="M58" s="5">
        <v>180</v>
      </c>
      <c r="N58" s="5">
        <v>-180</v>
      </c>
      <c r="O58" s="6">
        <f t="shared" si="6"/>
        <v>-159</v>
      </c>
      <c r="P58" s="66">
        <f t="shared" si="7"/>
        <v>-0.99375000000000002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232</v>
      </c>
      <c r="K61" s="5">
        <v>-232</v>
      </c>
      <c r="L61" s="6">
        <v>0</v>
      </c>
      <c r="M61" s="5">
        <v>61</v>
      </c>
      <c r="N61" s="5">
        <v>-61</v>
      </c>
      <c r="O61" s="6">
        <f t="shared" si="6"/>
        <v>-232</v>
      </c>
      <c r="P61" s="66">
        <f t="shared" si="7"/>
        <v>-0.99570815450643779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880</v>
      </c>
      <c r="K64" s="5">
        <v>-880</v>
      </c>
      <c r="L64" s="6">
        <v>0</v>
      </c>
      <c r="M64" s="5">
        <v>504</v>
      </c>
      <c r="N64" s="5">
        <v>-504</v>
      </c>
      <c r="O64" s="6">
        <f t="shared" si="6"/>
        <v>-880</v>
      </c>
      <c r="P64" s="66">
        <f t="shared" si="7"/>
        <v>-0.99886492622020429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254</v>
      </c>
      <c r="B65" s="51" t="s">
        <v>17</v>
      </c>
      <c r="C65" s="6">
        <v>11900</v>
      </c>
      <c r="D65" s="5">
        <v>11893</v>
      </c>
      <c r="E65" s="5">
        <v>7</v>
      </c>
      <c r="F65" s="6">
        <v>11900</v>
      </c>
      <c r="G65" s="5">
        <v>12485</v>
      </c>
      <c r="H65" s="5">
        <v>-585</v>
      </c>
      <c r="I65" s="6">
        <v>11900</v>
      </c>
      <c r="J65" s="5">
        <v>12548</v>
      </c>
      <c r="K65" s="5">
        <v>-648</v>
      </c>
      <c r="L65" s="6">
        <v>12434</v>
      </c>
      <c r="M65" s="5">
        <v>12337</v>
      </c>
      <c r="N65" s="5">
        <v>97</v>
      </c>
      <c r="O65" s="6">
        <f t="shared" si="6"/>
        <v>-1226</v>
      </c>
      <c r="P65" s="66">
        <f t="shared" si="7"/>
        <v>-3.3200639098762426E-2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282</v>
      </c>
      <c r="B66" s="51" t="s">
        <v>17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283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288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295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303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5</v>
      </c>
      <c r="K70" s="5">
        <v>-5</v>
      </c>
      <c r="L70" s="6">
        <v>0</v>
      </c>
      <c r="M70" s="5">
        <v>0</v>
      </c>
      <c r="N70" s="5">
        <v>0</v>
      </c>
      <c r="O70" s="6">
        <f t="shared" si="6"/>
        <v>-5</v>
      </c>
      <c r="P70" s="66">
        <f t="shared" si="7"/>
        <v>-0.83333333333333337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308</v>
      </c>
      <c r="B71" s="51" t="s">
        <v>17</v>
      </c>
      <c r="C71" s="6">
        <v>0</v>
      </c>
      <c r="D71" s="5">
        <v>5</v>
      </c>
      <c r="E71" s="5">
        <v>-5</v>
      </c>
      <c r="F71" s="6">
        <v>0</v>
      </c>
      <c r="G71" s="5">
        <v>2</v>
      </c>
      <c r="H71" s="5">
        <v>-2</v>
      </c>
      <c r="I71" s="6">
        <v>0</v>
      </c>
      <c r="J71" s="5">
        <v>412</v>
      </c>
      <c r="K71" s="5">
        <v>-412</v>
      </c>
      <c r="L71" s="6">
        <v>350</v>
      </c>
      <c r="M71" s="5">
        <v>877</v>
      </c>
      <c r="N71" s="5">
        <v>-527</v>
      </c>
      <c r="O71" s="6">
        <f t="shared" si="6"/>
        <v>-419</v>
      </c>
      <c r="P71" s="66">
        <f t="shared" si="7"/>
        <v>-0.99761904761904763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376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399</v>
      </c>
      <c r="B73" s="51" t="s">
        <v>17</v>
      </c>
      <c r="C73" s="6">
        <v>100</v>
      </c>
      <c r="D73" s="5">
        <v>134</v>
      </c>
      <c r="E73" s="5">
        <v>-34</v>
      </c>
      <c r="F73" s="6">
        <v>100</v>
      </c>
      <c r="G73" s="5">
        <v>126</v>
      </c>
      <c r="H73" s="5">
        <v>-26</v>
      </c>
      <c r="I73" s="6">
        <v>100</v>
      </c>
      <c r="J73" s="5">
        <v>142</v>
      </c>
      <c r="K73" s="5">
        <v>-42</v>
      </c>
      <c r="L73" s="6">
        <v>100</v>
      </c>
      <c r="M73" s="5">
        <v>122</v>
      </c>
      <c r="N73" s="5">
        <v>-22</v>
      </c>
      <c r="O73" s="6">
        <f t="shared" si="6"/>
        <v>-102</v>
      </c>
      <c r="P73" s="66">
        <f t="shared" si="7"/>
        <v>-0.25310173697270472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442</v>
      </c>
      <c r="B74" s="51" t="s">
        <v>17</v>
      </c>
      <c r="C74" s="6">
        <v>40</v>
      </c>
      <c r="D74" s="5">
        <v>0</v>
      </c>
      <c r="E74" s="5">
        <v>40</v>
      </c>
      <c r="F74" s="6">
        <v>40</v>
      </c>
      <c r="G74" s="5">
        <v>0</v>
      </c>
      <c r="H74" s="5">
        <v>40</v>
      </c>
      <c r="I74" s="6">
        <v>40</v>
      </c>
      <c r="J74" s="5">
        <v>0</v>
      </c>
      <c r="K74" s="5">
        <v>40</v>
      </c>
      <c r="L74" s="6">
        <v>110</v>
      </c>
      <c r="M74" s="5">
        <v>0</v>
      </c>
      <c r="N74" s="5">
        <v>110</v>
      </c>
      <c r="O74" s="6">
        <f t="shared" si="6"/>
        <v>120</v>
      </c>
      <c r="P74" s="66">
        <f t="shared" si="7"/>
        <v>120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5">
      <c r="A75" s="26">
        <v>447</v>
      </c>
      <c r="B75" s="51" t="s">
        <v>17</v>
      </c>
      <c r="C75" s="6">
        <v>0</v>
      </c>
      <c r="D75" s="5">
        <v>43</v>
      </c>
      <c r="E75" s="5">
        <v>-43</v>
      </c>
      <c r="F75" s="6">
        <v>0</v>
      </c>
      <c r="G75" s="5">
        <v>52</v>
      </c>
      <c r="H75" s="5">
        <v>-52</v>
      </c>
      <c r="I75" s="6">
        <v>0</v>
      </c>
      <c r="J75" s="5">
        <v>42</v>
      </c>
      <c r="K75" s="5">
        <v>-42</v>
      </c>
      <c r="L75" s="6">
        <v>0</v>
      </c>
      <c r="M75" s="5">
        <v>51</v>
      </c>
      <c r="N75" s="5">
        <v>-51</v>
      </c>
      <c r="O75" s="6">
        <f t="shared" si="6"/>
        <v>-137</v>
      </c>
      <c r="P75" s="66">
        <f t="shared" si="7"/>
        <v>-0.99275362318840576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5">
      <c r="A76" s="26">
        <v>483</v>
      </c>
      <c r="B76" s="51" t="s">
        <v>17</v>
      </c>
      <c r="C76" s="6">
        <v>0</v>
      </c>
      <c r="D76" s="5">
        <v>13</v>
      </c>
      <c r="E76" s="5">
        <v>-13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-13</v>
      </c>
      <c r="P76" s="66">
        <f t="shared" si="7"/>
        <v>-0.9285714285714286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535</v>
      </c>
      <c r="B77" s="51" t="s">
        <v>17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66">
        <f t="shared" si="7"/>
        <v>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5">
      <c r="A78" s="26">
        <v>536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5">
      <c r="A79" s="26">
        <v>543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73</v>
      </c>
      <c r="H79" s="5">
        <v>-73</v>
      </c>
      <c r="I79" s="6">
        <v>0</v>
      </c>
      <c r="J79" s="5">
        <v>378</v>
      </c>
      <c r="K79" s="5">
        <v>-378</v>
      </c>
      <c r="L79" s="6">
        <v>515</v>
      </c>
      <c r="M79" s="5">
        <v>524</v>
      </c>
      <c r="N79" s="5">
        <v>-9</v>
      </c>
      <c r="O79" s="6">
        <f t="shared" ref="O79:O110" si="9">K79+H79+E79</f>
        <v>-451</v>
      </c>
      <c r="P79" s="66">
        <f t="shared" ref="P79:P110" si="10">O79/(J79+G79+D79+1)</f>
        <v>-0.99778761061946908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ref="V79:V110" si="11">IF(S79 = "X",L79-I79," ")</f>
        <v xml:space="preserve"> </v>
      </c>
    </row>
    <row r="80" spans="1:22" x14ac:dyDescent="0.25">
      <c r="A80" s="26">
        <v>544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9"/>
        <v>0</v>
      </c>
      <c r="P80" s="66">
        <f t="shared" si="10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5">
      <c r="A81" s="26">
        <v>545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5">
      <c r="A82" s="26">
        <v>572</v>
      </c>
      <c r="B82" s="51" t="s">
        <v>17</v>
      </c>
      <c r="C82" s="6">
        <v>300</v>
      </c>
      <c r="D82" s="5">
        <v>75</v>
      </c>
      <c r="E82" s="5">
        <v>225</v>
      </c>
      <c r="F82" s="6">
        <v>300</v>
      </c>
      <c r="G82" s="5">
        <v>75</v>
      </c>
      <c r="H82" s="5">
        <v>225</v>
      </c>
      <c r="I82" s="6">
        <v>300</v>
      </c>
      <c r="J82" s="5">
        <v>75</v>
      </c>
      <c r="K82" s="5">
        <v>225</v>
      </c>
      <c r="L82" s="6">
        <v>300</v>
      </c>
      <c r="M82" s="5">
        <v>75</v>
      </c>
      <c r="N82" s="5">
        <v>225</v>
      </c>
      <c r="O82" s="6">
        <f t="shared" si="9"/>
        <v>675</v>
      </c>
      <c r="P82" s="66">
        <f t="shared" si="10"/>
        <v>2.9867256637168142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>X</v>
      </c>
      <c r="V82" t="str">
        <f t="shared" si="11"/>
        <v xml:space="preserve"> </v>
      </c>
    </row>
    <row r="83" spans="1:22" x14ac:dyDescent="0.25">
      <c r="A83" s="26">
        <v>635</v>
      </c>
      <c r="B83" s="51" t="s">
        <v>17</v>
      </c>
      <c r="C83" s="6">
        <v>700</v>
      </c>
      <c r="D83" s="5">
        <v>824</v>
      </c>
      <c r="E83" s="5">
        <v>-124</v>
      </c>
      <c r="F83" s="6">
        <v>720</v>
      </c>
      <c r="G83" s="5">
        <v>854</v>
      </c>
      <c r="H83" s="5">
        <v>-134</v>
      </c>
      <c r="I83" s="6">
        <v>700</v>
      </c>
      <c r="J83" s="5">
        <v>830</v>
      </c>
      <c r="K83" s="5">
        <v>-130</v>
      </c>
      <c r="L83" s="6">
        <v>850</v>
      </c>
      <c r="M83" s="5">
        <v>878</v>
      </c>
      <c r="N83" s="5">
        <v>-28</v>
      </c>
      <c r="O83" s="6">
        <f t="shared" si="9"/>
        <v>-388</v>
      </c>
      <c r="P83" s="66">
        <f t="shared" si="10"/>
        <v>-0.15464328417696294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5">
      <c r="A84" s="26">
        <v>650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5">
      <c r="A85" s="26">
        <v>654</v>
      </c>
      <c r="B85" s="51" t="s">
        <v>17</v>
      </c>
      <c r="C85" s="6">
        <v>500</v>
      </c>
      <c r="D85" s="5">
        <v>568</v>
      </c>
      <c r="E85" s="5">
        <v>-68</v>
      </c>
      <c r="F85" s="6">
        <v>500</v>
      </c>
      <c r="G85" s="5">
        <v>347</v>
      </c>
      <c r="H85" s="5">
        <v>153</v>
      </c>
      <c r="I85" s="6">
        <v>5077</v>
      </c>
      <c r="J85" s="5">
        <v>578</v>
      </c>
      <c r="K85" s="5">
        <v>4499</v>
      </c>
      <c r="L85" s="6">
        <v>500</v>
      </c>
      <c r="M85" s="5">
        <v>1529</v>
      </c>
      <c r="N85" s="5">
        <v>-1029</v>
      </c>
      <c r="O85" s="6">
        <f t="shared" si="9"/>
        <v>4584</v>
      </c>
      <c r="P85" s="66">
        <f t="shared" si="10"/>
        <v>3.0682730923694779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>X</v>
      </c>
      <c r="V85" t="str">
        <f t="shared" si="11"/>
        <v xml:space="preserve"> </v>
      </c>
    </row>
    <row r="86" spans="1:22" x14ac:dyDescent="0.25">
      <c r="A86" s="26">
        <v>755</v>
      </c>
      <c r="B86" s="51" t="s">
        <v>17</v>
      </c>
      <c r="C86" s="6">
        <v>50</v>
      </c>
      <c r="D86" s="5">
        <v>79</v>
      </c>
      <c r="E86" s="5">
        <v>-29</v>
      </c>
      <c r="F86" s="6">
        <v>50</v>
      </c>
      <c r="G86" s="5">
        <v>79</v>
      </c>
      <c r="H86" s="5">
        <v>-29</v>
      </c>
      <c r="I86" s="6">
        <v>50</v>
      </c>
      <c r="J86" s="5">
        <v>79</v>
      </c>
      <c r="K86" s="5">
        <v>-29</v>
      </c>
      <c r="L86" s="6">
        <v>50</v>
      </c>
      <c r="M86" s="5">
        <v>79</v>
      </c>
      <c r="N86" s="5">
        <v>-29</v>
      </c>
      <c r="O86" s="6">
        <f t="shared" si="9"/>
        <v>-87</v>
      </c>
      <c r="P86" s="66">
        <f t="shared" si="10"/>
        <v>-0.36554621848739494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779</v>
      </c>
      <c r="B87" s="51" t="s">
        <v>17</v>
      </c>
      <c r="C87" s="6">
        <v>0</v>
      </c>
      <c r="D87" s="5">
        <v>0</v>
      </c>
      <c r="E87" s="5">
        <v>0</v>
      </c>
      <c r="F87" s="6">
        <v>0</v>
      </c>
      <c r="G87" s="5">
        <v>0</v>
      </c>
      <c r="H87" s="5">
        <v>0</v>
      </c>
      <c r="I87" s="6">
        <v>800</v>
      </c>
      <c r="J87" s="5">
        <v>839</v>
      </c>
      <c r="K87" s="5">
        <v>-39</v>
      </c>
      <c r="L87" s="6">
        <v>800</v>
      </c>
      <c r="M87" s="5">
        <v>1296</v>
      </c>
      <c r="N87" s="5">
        <v>-496</v>
      </c>
      <c r="O87" s="6">
        <f t="shared" si="9"/>
        <v>-39</v>
      </c>
      <c r="P87" s="66">
        <f t="shared" si="10"/>
        <v>-4.642857142857143E-2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858</v>
      </c>
      <c r="B88" s="51" t="s">
        <v>17</v>
      </c>
      <c r="C88" s="6">
        <v>0</v>
      </c>
      <c r="D88" s="5">
        <v>0</v>
      </c>
      <c r="E88" s="5">
        <v>0</v>
      </c>
      <c r="F88" s="6">
        <v>0</v>
      </c>
      <c r="G88" s="5">
        <v>0</v>
      </c>
      <c r="H88" s="5">
        <v>0</v>
      </c>
      <c r="I88" s="6">
        <v>1000</v>
      </c>
      <c r="J88" s="5">
        <v>1151</v>
      </c>
      <c r="K88" s="5">
        <v>-151</v>
      </c>
      <c r="L88" s="6">
        <v>1000</v>
      </c>
      <c r="M88" s="5">
        <v>1143</v>
      </c>
      <c r="N88" s="5">
        <v>-143</v>
      </c>
      <c r="O88" s="6">
        <f t="shared" si="9"/>
        <v>-151</v>
      </c>
      <c r="P88" s="66">
        <f t="shared" si="10"/>
        <v>-0.1310763888888889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877</v>
      </c>
      <c r="B89" s="51" t="s">
        <v>17</v>
      </c>
      <c r="C89" s="6">
        <v>0</v>
      </c>
      <c r="D89" s="5">
        <v>19</v>
      </c>
      <c r="E89" s="5">
        <v>-19</v>
      </c>
      <c r="F89" s="6">
        <v>0</v>
      </c>
      <c r="G89" s="5">
        <v>20</v>
      </c>
      <c r="H89" s="5">
        <v>-20</v>
      </c>
      <c r="I89" s="6">
        <v>0</v>
      </c>
      <c r="J89" s="5">
        <v>175</v>
      </c>
      <c r="K89" s="5">
        <v>-175</v>
      </c>
      <c r="L89" s="6">
        <v>0</v>
      </c>
      <c r="M89" s="5">
        <v>171</v>
      </c>
      <c r="N89" s="5">
        <v>-171</v>
      </c>
      <c r="O89" s="6">
        <f t="shared" si="9"/>
        <v>-214</v>
      </c>
      <c r="P89" s="66">
        <f t="shared" si="10"/>
        <v>-0.99534883720930234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886</v>
      </c>
      <c r="B90" s="51" t="s">
        <v>17</v>
      </c>
      <c r="C90" s="6">
        <v>110</v>
      </c>
      <c r="D90" s="5">
        <v>32</v>
      </c>
      <c r="E90" s="5">
        <v>78</v>
      </c>
      <c r="F90" s="6">
        <v>0</v>
      </c>
      <c r="G90" s="5">
        <v>28</v>
      </c>
      <c r="H90" s="5">
        <v>-28</v>
      </c>
      <c r="I90" s="6">
        <v>110</v>
      </c>
      <c r="J90" s="5">
        <v>314</v>
      </c>
      <c r="K90" s="5">
        <v>-204</v>
      </c>
      <c r="L90" s="6">
        <v>300</v>
      </c>
      <c r="M90" s="5">
        <v>504</v>
      </c>
      <c r="N90" s="5">
        <v>-204</v>
      </c>
      <c r="O90" s="6">
        <f t="shared" si="9"/>
        <v>-154</v>
      </c>
      <c r="P90" s="66">
        <f t="shared" si="10"/>
        <v>-0.41066666666666668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915</v>
      </c>
      <c r="B91" s="51" t="s">
        <v>17</v>
      </c>
      <c r="C91" s="6">
        <v>0</v>
      </c>
      <c r="D91" s="5">
        <v>0</v>
      </c>
      <c r="E91" s="5">
        <v>0</v>
      </c>
      <c r="F91" s="6">
        <v>0</v>
      </c>
      <c r="G91" s="5">
        <v>0</v>
      </c>
      <c r="H91" s="5">
        <v>0</v>
      </c>
      <c r="I91" s="6">
        <v>0</v>
      </c>
      <c r="J91" s="5">
        <v>0</v>
      </c>
      <c r="K91" s="5">
        <v>0</v>
      </c>
      <c r="L91" s="6">
        <v>0</v>
      </c>
      <c r="M91" s="5">
        <v>0</v>
      </c>
      <c r="N91" s="5">
        <v>0</v>
      </c>
      <c r="O91" s="6">
        <f t="shared" si="9"/>
        <v>0</v>
      </c>
      <c r="P91" s="66">
        <f t="shared" si="10"/>
        <v>0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944</v>
      </c>
      <c r="B92" s="51" t="s">
        <v>17</v>
      </c>
      <c r="C92" s="6">
        <v>2300</v>
      </c>
      <c r="D92" s="5">
        <v>2524</v>
      </c>
      <c r="E92" s="5">
        <v>-224</v>
      </c>
      <c r="F92" s="6">
        <v>2360</v>
      </c>
      <c r="G92" s="5">
        <v>2680</v>
      </c>
      <c r="H92" s="5">
        <v>-320</v>
      </c>
      <c r="I92" s="6">
        <v>2300</v>
      </c>
      <c r="J92" s="5">
        <v>2696</v>
      </c>
      <c r="K92" s="5">
        <v>-396</v>
      </c>
      <c r="L92" s="6">
        <v>2700</v>
      </c>
      <c r="M92" s="5">
        <v>2238</v>
      </c>
      <c r="N92" s="5">
        <v>462</v>
      </c>
      <c r="O92" s="6">
        <f t="shared" si="9"/>
        <v>-940</v>
      </c>
      <c r="P92" s="66">
        <f t="shared" si="10"/>
        <v>-0.11897228198962156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949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43</v>
      </c>
      <c r="H93" s="5">
        <v>-43</v>
      </c>
      <c r="I93" s="6">
        <v>0</v>
      </c>
      <c r="J93" s="5">
        <v>98</v>
      </c>
      <c r="K93" s="5">
        <v>-98</v>
      </c>
      <c r="L93" s="6">
        <v>20</v>
      </c>
      <c r="M93" s="5">
        <v>73</v>
      </c>
      <c r="N93" s="5">
        <v>-53</v>
      </c>
      <c r="O93" s="6">
        <f t="shared" si="9"/>
        <v>-141</v>
      </c>
      <c r="P93" s="66">
        <f t="shared" si="10"/>
        <v>-0.99295774647887325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995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0</v>
      </c>
      <c r="P94" s="66">
        <f t="shared" si="10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1011</v>
      </c>
      <c r="B95" s="51" t="s">
        <v>17</v>
      </c>
      <c r="C95" s="6">
        <v>0</v>
      </c>
      <c r="D95" s="5">
        <v>44</v>
      </c>
      <c r="E95" s="5">
        <v>-44</v>
      </c>
      <c r="F95" s="6">
        <v>30</v>
      </c>
      <c r="G95" s="5">
        <v>44</v>
      </c>
      <c r="H95" s="5">
        <v>-14</v>
      </c>
      <c r="I95" s="6">
        <v>0</v>
      </c>
      <c r="J95" s="5">
        <v>44</v>
      </c>
      <c r="K95" s="5">
        <v>-44</v>
      </c>
      <c r="L95" s="6">
        <v>1390</v>
      </c>
      <c r="M95" s="5">
        <v>1537</v>
      </c>
      <c r="N95" s="5">
        <v>-147</v>
      </c>
      <c r="O95" s="6">
        <f t="shared" si="9"/>
        <v>-102</v>
      </c>
      <c r="P95" s="66">
        <f t="shared" si="10"/>
        <v>-0.76691729323308266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1015</v>
      </c>
      <c r="B96" s="51" t="s">
        <v>17</v>
      </c>
      <c r="C96" s="6">
        <v>0</v>
      </c>
      <c r="D96" s="5">
        <v>0</v>
      </c>
      <c r="E96" s="5">
        <v>0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5">
      <c r="A97" s="26">
        <v>5328</v>
      </c>
      <c r="B97" s="51" t="s">
        <v>17</v>
      </c>
      <c r="C97" s="6">
        <v>0</v>
      </c>
      <c r="D97" s="5">
        <v>0</v>
      </c>
      <c r="E97" s="5">
        <v>0</v>
      </c>
      <c r="F97" s="6">
        <v>0</v>
      </c>
      <c r="G97" s="5">
        <v>0</v>
      </c>
      <c r="H97" s="5">
        <v>0</v>
      </c>
      <c r="I97" s="6">
        <v>0</v>
      </c>
      <c r="J97" s="5">
        <v>0</v>
      </c>
      <c r="K97" s="5">
        <v>0</v>
      </c>
      <c r="L97" s="6">
        <v>0</v>
      </c>
      <c r="M97" s="5">
        <v>0</v>
      </c>
      <c r="N97" s="5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5361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2959</v>
      </c>
      <c r="K98" s="5">
        <v>-2959</v>
      </c>
      <c r="L98" s="6">
        <v>0</v>
      </c>
      <c r="M98" s="5">
        <v>6612</v>
      </c>
      <c r="N98" s="5">
        <v>-6612</v>
      </c>
      <c r="O98" s="6">
        <f t="shared" si="9"/>
        <v>-2959</v>
      </c>
      <c r="P98" s="66">
        <f t="shared" si="10"/>
        <v>-0.99966216216216219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6063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6583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7602</v>
      </c>
      <c r="B101" s="51" t="s">
        <v>17</v>
      </c>
      <c r="C101" s="6">
        <v>40000</v>
      </c>
      <c r="D101" s="5">
        <v>42915</v>
      </c>
      <c r="E101" s="5">
        <v>-2915</v>
      </c>
      <c r="F101" s="6">
        <v>38500</v>
      </c>
      <c r="G101" s="5">
        <v>42998</v>
      </c>
      <c r="H101" s="5">
        <v>-4498</v>
      </c>
      <c r="I101" s="6">
        <v>55000</v>
      </c>
      <c r="J101" s="5">
        <v>49453</v>
      </c>
      <c r="K101" s="5">
        <v>5547</v>
      </c>
      <c r="L101" s="6">
        <v>49250</v>
      </c>
      <c r="M101" s="5">
        <v>37264</v>
      </c>
      <c r="N101" s="5">
        <v>11986</v>
      </c>
      <c r="O101" s="6">
        <f t="shared" si="9"/>
        <v>-1866</v>
      </c>
      <c r="P101" s="66">
        <f t="shared" si="10"/>
        <v>-1.3784748129159988E-2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7604</v>
      </c>
      <c r="B102" s="51" t="s">
        <v>17</v>
      </c>
      <c r="C102" s="6">
        <v>35525</v>
      </c>
      <c r="D102" s="5">
        <v>46556</v>
      </c>
      <c r="E102" s="5">
        <v>-11031</v>
      </c>
      <c r="F102" s="6">
        <v>35525</v>
      </c>
      <c r="G102" s="5">
        <v>47128</v>
      </c>
      <c r="H102" s="5">
        <v>-11603</v>
      </c>
      <c r="I102" s="6">
        <v>53293</v>
      </c>
      <c r="J102" s="5">
        <v>45143</v>
      </c>
      <c r="K102" s="5">
        <v>8150</v>
      </c>
      <c r="L102" s="6">
        <v>48863</v>
      </c>
      <c r="M102" s="5">
        <v>43193</v>
      </c>
      <c r="N102" s="5">
        <v>5670</v>
      </c>
      <c r="O102" s="6">
        <f t="shared" si="9"/>
        <v>-14484</v>
      </c>
      <c r="P102" s="66">
        <f t="shared" si="10"/>
        <v>-0.10433053850808194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7610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8556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8576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8577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8578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8579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8580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8916</v>
      </c>
      <c r="B110" s="51" t="s">
        <v>17</v>
      </c>
      <c r="C110" s="6">
        <v>0</v>
      </c>
      <c r="D110" s="5">
        <v>4</v>
      </c>
      <c r="E110" s="5">
        <v>-4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-4</v>
      </c>
      <c r="P110" s="66">
        <f t="shared" si="10"/>
        <v>-0.8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10556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6" si="12">K111+H111+E111</f>
        <v>0</v>
      </c>
      <c r="P111" s="66">
        <f t="shared" ref="P111:P126" si="13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6" si="14">IF(S111 = "X",L111-I111," ")</f>
        <v xml:space="preserve"> </v>
      </c>
    </row>
    <row r="112" spans="1:22" x14ac:dyDescent="0.25">
      <c r="A112" s="26">
        <v>13556</v>
      </c>
      <c r="B112" s="51" t="s">
        <v>17</v>
      </c>
      <c r="C112" s="6">
        <v>50</v>
      </c>
      <c r="D112" s="5">
        <v>95</v>
      </c>
      <c r="E112" s="5">
        <v>-45</v>
      </c>
      <c r="F112" s="6">
        <v>50</v>
      </c>
      <c r="G112" s="5">
        <v>97</v>
      </c>
      <c r="H112" s="5">
        <v>-47</v>
      </c>
      <c r="I112" s="6">
        <v>50</v>
      </c>
      <c r="J112" s="5">
        <v>96</v>
      </c>
      <c r="K112" s="5">
        <v>-46</v>
      </c>
      <c r="L112" s="6">
        <v>50</v>
      </c>
      <c r="M112" s="5">
        <v>95</v>
      </c>
      <c r="N112" s="5">
        <v>-45</v>
      </c>
      <c r="O112" s="6">
        <f t="shared" si="12"/>
        <v>-138</v>
      </c>
      <c r="P112" s="66">
        <f t="shared" si="13"/>
        <v>-0.47750865051903113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5">
      <c r="A113" s="26">
        <v>18287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5">
      <c r="A114" s="26">
        <v>18586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5">
      <c r="A115" s="26">
        <v>19307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0</v>
      </c>
      <c r="H115" s="5">
        <v>0</v>
      </c>
      <c r="I115" s="6">
        <v>0</v>
      </c>
      <c r="J115" s="5">
        <v>16</v>
      </c>
      <c r="K115" s="5">
        <v>-16</v>
      </c>
      <c r="L115" s="6">
        <v>0</v>
      </c>
      <c r="M115" s="5">
        <v>11</v>
      </c>
      <c r="N115" s="5">
        <v>-11</v>
      </c>
      <c r="O115" s="6">
        <f t="shared" si="12"/>
        <v>-16</v>
      </c>
      <c r="P115" s="66">
        <f t="shared" si="13"/>
        <v>-0.94117647058823528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5">
      <c r="A116" s="26">
        <v>26669</v>
      </c>
      <c r="B116" s="51" t="s">
        <v>17</v>
      </c>
      <c r="C116" s="6">
        <v>0</v>
      </c>
      <c r="D116" s="5">
        <v>22</v>
      </c>
      <c r="E116" s="5">
        <v>-22</v>
      </c>
      <c r="F116" s="6">
        <v>0</v>
      </c>
      <c r="G116" s="5">
        <v>25</v>
      </c>
      <c r="H116" s="5">
        <v>-25</v>
      </c>
      <c r="I116" s="6">
        <v>0</v>
      </c>
      <c r="J116" s="5">
        <v>22</v>
      </c>
      <c r="K116" s="5">
        <v>-22</v>
      </c>
      <c r="L116" s="6">
        <v>0</v>
      </c>
      <c r="M116" s="5">
        <v>12</v>
      </c>
      <c r="N116" s="5">
        <v>-12</v>
      </c>
      <c r="O116" s="6">
        <f t="shared" si="12"/>
        <v>-69</v>
      </c>
      <c r="P116" s="66">
        <f t="shared" si="13"/>
        <v>-0.98571428571428577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5">
      <c r="A117" s="26">
        <v>26909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5">
      <c r="A118" s="26">
        <v>28030</v>
      </c>
      <c r="B118" s="51" t="s">
        <v>17</v>
      </c>
      <c r="C118" s="6">
        <v>0</v>
      </c>
      <c r="D118" s="5">
        <v>27</v>
      </c>
      <c r="E118" s="5">
        <v>-27</v>
      </c>
      <c r="F118" s="6">
        <v>0</v>
      </c>
      <c r="G118" s="5">
        <v>31</v>
      </c>
      <c r="H118" s="5">
        <v>-31</v>
      </c>
      <c r="I118" s="6">
        <v>0</v>
      </c>
      <c r="J118" s="5">
        <v>27</v>
      </c>
      <c r="K118" s="5">
        <v>-27</v>
      </c>
      <c r="L118" s="6">
        <v>0</v>
      </c>
      <c r="M118" s="5">
        <v>17</v>
      </c>
      <c r="N118" s="5">
        <v>-17</v>
      </c>
      <c r="O118" s="6">
        <f t="shared" si="12"/>
        <v>-85</v>
      </c>
      <c r="P118" s="66">
        <f t="shared" si="13"/>
        <v>-0.98837209302325579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5">
      <c r="A119" s="26">
        <v>30511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35</v>
      </c>
      <c r="H119" s="5">
        <v>-35</v>
      </c>
      <c r="I119" s="6">
        <v>0</v>
      </c>
      <c r="J119" s="5">
        <v>68</v>
      </c>
      <c r="K119" s="5">
        <v>-68</v>
      </c>
      <c r="L119" s="6">
        <v>0</v>
      </c>
      <c r="M119" s="5">
        <v>0</v>
      </c>
      <c r="N119" s="5">
        <v>0</v>
      </c>
      <c r="O119" s="6">
        <f t="shared" si="12"/>
        <v>-103</v>
      </c>
      <c r="P119" s="66">
        <f t="shared" si="13"/>
        <v>-0.99038461538461542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30889</v>
      </c>
      <c r="B120" s="51" t="s">
        <v>17</v>
      </c>
      <c r="C120" s="6">
        <v>0</v>
      </c>
      <c r="D120" s="5">
        <v>64</v>
      </c>
      <c r="E120" s="5">
        <v>-64</v>
      </c>
      <c r="F120" s="6">
        <v>0</v>
      </c>
      <c r="G120" s="5">
        <v>64</v>
      </c>
      <c r="H120" s="5">
        <v>-64</v>
      </c>
      <c r="I120" s="6">
        <v>0</v>
      </c>
      <c r="J120" s="5">
        <v>64</v>
      </c>
      <c r="K120" s="5">
        <v>-64</v>
      </c>
      <c r="L120" s="6">
        <v>0</v>
      </c>
      <c r="M120" s="5">
        <v>64</v>
      </c>
      <c r="N120" s="5">
        <v>-64</v>
      </c>
      <c r="O120" s="6">
        <f t="shared" si="12"/>
        <v>-192</v>
      </c>
      <c r="P120" s="66">
        <f t="shared" si="13"/>
        <v>-0.99481865284974091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32594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33353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34866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35930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12</v>
      </c>
      <c r="H124" s="5">
        <v>-12</v>
      </c>
      <c r="I124" s="6">
        <v>0</v>
      </c>
      <c r="J124" s="5">
        <v>626</v>
      </c>
      <c r="K124" s="5">
        <v>-626</v>
      </c>
      <c r="L124" s="6">
        <v>200</v>
      </c>
      <c r="M124" s="5">
        <v>734</v>
      </c>
      <c r="N124" s="5">
        <v>-534</v>
      </c>
      <c r="O124" s="6">
        <f t="shared" si="12"/>
        <v>-638</v>
      </c>
      <c r="P124" s="66">
        <f t="shared" si="13"/>
        <v>-0.99843505477308292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5">
      <c r="A125" s="26">
        <v>40016</v>
      </c>
      <c r="B125" s="51" t="s">
        <v>17</v>
      </c>
      <c r="C125" s="6">
        <v>0</v>
      </c>
      <c r="D125" s="5">
        <v>5</v>
      </c>
      <c r="E125" s="5">
        <v>-5</v>
      </c>
      <c r="F125" s="6">
        <v>0</v>
      </c>
      <c r="G125" s="5">
        <v>5</v>
      </c>
      <c r="H125" s="5">
        <v>-5</v>
      </c>
      <c r="I125" s="6">
        <v>0</v>
      </c>
      <c r="J125" s="5">
        <v>4</v>
      </c>
      <c r="K125" s="5">
        <v>-4</v>
      </c>
      <c r="L125" s="6">
        <v>15</v>
      </c>
      <c r="M125" s="5">
        <v>9</v>
      </c>
      <c r="N125" s="5">
        <v>6</v>
      </c>
      <c r="O125" s="6">
        <f t="shared" si="12"/>
        <v>-14</v>
      </c>
      <c r="P125" s="66">
        <f t="shared" si="13"/>
        <v>-0.93333333333333335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5">
      <c r="A126" s="26">
        <v>40018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1</v>
      </c>
      <c r="H126" s="5">
        <v>-1</v>
      </c>
      <c r="I126" s="6">
        <v>1000</v>
      </c>
      <c r="J126" s="5">
        <v>4</v>
      </c>
      <c r="K126" s="5">
        <v>996</v>
      </c>
      <c r="L126" s="6">
        <v>1000</v>
      </c>
      <c r="M126" s="5">
        <v>961</v>
      </c>
      <c r="N126" s="5">
        <v>39</v>
      </c>
      <c r="O126" s="6">
        <f t="shared" si="12"/>
        <v>995</v>
      </c>
      <c r="P126" s="66">
        <f t="shared" si="13"/>
        <v>165.83333333333334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>X</v>
      </c>
      <c r="V126" t="str">
        <f t="shared" si="14"/>
        <v xml:space="preserve"> </v>
      </c>
    </row>
    <row r="128" spans="1:22" x14ac:dyDescent="0.25">
      <c r="A128" s="2" t="s">
        <v>18</v>
      </c>
      <c r="B128" s="2"/>
      <c r="C128" s="3"/>
      <c r="D128" s="3"/>
      <c r="E128" s="3">
        <f>SUM(E10:E127)</f>
        <v>-17305</v>
      </c>
      <c r="F128" s="3"/>
      <c r="G128" s="3"/>
      <c r="H128" s="3">
        <f>SUM(H10:H127)</f>
        <v>-116305</v>
      </c>
      <c r="I128" s="3"/>
      <c r="J128" s="3"/>
      <c r="K128" s="3">
        <f>SUM(K10:K127)</f>
        <v>21142</v>
      </c>
      <c r="L128" s="3"/>
      <c r="M128" s="3">
        <f>SUM(M10:M127)</f>
        <v>1908197</v>
      </c>
      <c r="N128" s="3">
        <f>SUM(N10:N127)</f>
        <v>-114128</v>
      </c>
      <c r="O128" s="3"/>
      <c r="P128" s="12"/>
      <c r="Q128" s="2">
        <f>COUNTIF(Q10:Q127,"X")</f>
        <v>0</v>
      </c>
      <c r="R128" s="2">
        <f>COUNTIF(R10:R127,"X")</f>
        <v>6</v>
      </c>
      <c r="S128" s="2">
        <f>COUNTIF(S10:S127,"X")</f>
        <v>0</v>
      </c>
    </row>
    <row r="129" spans="14:14" x14ac:dyDescent="0.25">
      <c r="N129" s="76">
        <f>N128/M128</f>
        <v>-5.980933834399698E-2</v>
      </c>
    </row>
  </sheetData>
  <pageMargins left="0.25" right="0.25" top="0.62" bottom="0.91" header="0.46" footer="0.3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6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40" width="7.88671875" style="13"/>
    <col min="41" max="250" width="8.88671875" customWidth="1"/>
  </cols>
  <sheetData>
    <row r="1" spans="1:40" ht="17.399999999999999" x14ac:dyDescent="0.3">
      <c r="A1" s="52" t="s">
        <v>0</v>
      </c>
    </row>
    <row r="2" spans="1:40" ht="20.25" customHeight="1" x14ac:dyDescent="0.25">
      <c r="A2" s="73" t="s">
        <v>26</v>
      </c>
    </row>
    <row r="3" spans="1:40" ht="15.6" x14ac:dyDescent="0.3">
      <c r="A3" s="53" t="s">
        <v>27</v>
      </c>
      <c r="C3" s="10">
        <f>L8</f>
        <v>37044</v>
      </c>
      <c r="D3" s="9"/>
    </row>
    <row r="4" spans="1:40" ht="15.6" x14ac:dyDescent="0.3">
      <c r="A4" s="53" t="s">
        <v>28</v>
      </c>
      <c r="C4" s="4" t="s">
        <v>29</v>
      </c>
      <c r="E4" s="78" t="s">
        <v>55</v>
      </c>
      <c r="G4" s="4" t="s">
        <v>31</v>
      </c>
    </row>
    <row r="5" spans="1:40" ht="16.2" thickBot="1" x14ac:dyDescent="0.35">
      <c r="A5" s="53" t="s">
        <v>32</v>
      </c>
      <c r="C5" s="4" t="s">
        <v>49</v>
      </c>
      <c r="E5" s="53"/>
    </row>
    <row r="6" spans="1:40" ht="21.75" customHeight="1" thickBot="1" x14ac:dyDescent="0.3">
      <c r="R6" s="91" t="s">
        <v>34</v>
      </c>
      <c r="S6" s="92"/>
    </row>
    <row r="7" spans="1:40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" customHeight="1" thickBot="1" x14ac:dyDescent="0.3">
      <c r="A8" s="110"/>
      <c r="B8" s="111"/>
      <c r="C8" s="114">
        <f>C9</f>
        <v>37041</v>
      </c>
      <c r="D8" s="112"/>
      <c r="E8" s="113" t="str">
        <f>TEXT(WEEKDAY(C8),"dddd")</f>
        <v>Wednesday</v>
      </c>
      <c r="F8" s="114">
        <f>F9</f>
        <v>37042</v>
      </c>
      <c r="G8" s="112"/>
      <c r="H8" s="113" t="str">
        <f>TEXT(WEEKDAY(F8),"dddd")</f>
        <v>Thursday</v>
      </c>
      <c r="I8" s="114">
        <f>I9</f>
        <v>37043</v>
      </c>
      <c r="J8" s="112"/>
      <c r="K8" s="113" t="str">
        <f>TEXT(WEEKDAY(I8),"dddd")</f>
        <v>Friday</v>
      </c>
      <c r="L8" s="114">
        <f>L9</f>
        <v>37044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.6" hidden="1" x14ac:dyDescent="0.25">
      <c r="A9" s="26"/>
      <c r="B9" s="51"/>
      <c r="C9" s="94">
        <v>37041</v>
      </c>
      <c r="D9" s="96">
        <v>37041</v>
      </c>
      <c r="E9" s="96">
        <v>37041</v>
      </c>
      <c r="F9" s="97">
        <v>37042</v>
      </c>
      <c r="G9" s="96">
        <v>37042</v>
      </c>
      <c r="H9" s="96">
        <v>37042</v>
      </c>
      <c r="I9" s="97">
        <v>37043</v>
      </c>
      <c r="J9" s="96">
        <v>37043</v>
      </c>
      <c r="K9" s="96">
        <v>37043</v>
      </c>
      <c r="L9" s="97">
        <v>37044</v>
      </c>
      <c r="M9" s="96">
        <v>37044</v>
      </c>
      <c r="N9" s="96">
        <v>37044</v>
      </c>
      <c r="O9" s="6">
        <f t="shared" ref="O9:O35" si="0">K9+H9+E9</f>
        <v>111126</v>
      </c>
      <c r="P9" s="64"/>
      <c r="Q9" s="61"/>
      <c r="R9" s="59"/>
      <c r="S9" s="65"/>
      <c r="T9" s="61"/>
      <c r="U9" s="60"/>
    </row>
    <row r="10" spans="1:40" x14ac:dyDescent="0.25">
      <c r="A10" s="26">
        <v>1117</v>
      </c>
      <c r="B10" s="51" t="s">
        <v>14</v>
      </c>
      <c r="C10" s="6">
        <v>275</v>
      </c>
      <c r="D10" s="5">
        <v>285</v>
      </c>
      <c r="E10" s="5">
        <v>-10</v>
      </c>
      <c r="F10" s="6">
        <v>275</v>
      </c>
      <c r="G10" s="5">
        <v>286</v>
      </c>
      <c r="H10" s="5">
        <v>-11</v>
      </c>
      <c r="I10" s="6">
        <v>275</v>
      </c>
      <c r="J10" s="5">
        <v>96</v>
      </c>
      <c r="K10" s="5">
        <v>179</v>
      </c>
      <c r="L10" s="6">
        <v>75</v>
      </c>
      <c r="M10" s="5">
        <v>99</v>
      </c>
      <c r="N10" s="5">
        <v>-24</v>
      </c>
      <c r="O10" s="6">
        <f t="shared" si="0"/>
        <v>158</v>
      </c>
      <c r="P10" s="66">
        <f t="shared" ref="P10:P36" si="1">O10/(J10+G10+D10+1)</f>
        <v>0.23652694610778444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40" x14ac:dyDescent="0.25">
      <c r="A11" s="26">
        <v>1126</v>
      </c>
      <c r="B11" s="51" t="s">
        <v>14</v>
      </c>
      <c r="C11" s="6">
        <v>600</v>
      </c>
      <c r="D11" s="5">
        <v>655</v>
      </c>
      <c r="E11" s="5">
        <v>-55</v>
      </c>
      <c r="F11" s="6">
        <v>600</v>
      </c>
      <c r="G11" s="5">
        <v>640</v>
      </c>
      <c r="H11" s="5">
        <v>-40</v>
      </c>
      <c r="I11" s="6">
        <v>600</v>
      </c>
      <c r="J11" s="5">
        <v>599</v>
      </c>
      <c r="K11" s="5">
        <v>1</v>
      </c>
      <c r="L11" s="6">
        <v>600</v>
      </c>
      <c r="M11" s="5">
        <v>634</v>
      </c>
      <c r="N11" s="5">
        <v>-34</v>
      </c>
      <c r="O11" s="6">
        <f t="shared" si="0"/>
        <v>-94</v>
      </c>
      <c r="P11" s="66">
        <f t="shared" si="1"/>
        <v>-4.9604221635883905E-2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5">
      <c r="A12" s="26">
        <v>1157</v>
      </c>
      <c r="B12" s="51" t="s">
        <v>14</v>
      </c>
      <c r="C12" s="6">
        <v>100</v>
      </c>
      <c r="D12" s="5">
        <v>105</v>
      </c>
      <c r="E12" s="5">
        <v>-5</v>
      </c>
      <c r="F12" s="6">
        <v>100</v>
      </c>
      <c r="G12" s="5">
        <v>106</v>
      </c>
      <c r="H12" s="5">
        <v>-6</v>
      </c>
      <c r="I12" s="6">
        <v>100</v>
      </c>
      <c r="J12" s="5">
        <v>103</v>
      </c>
      <c r="K12" s="5">
        <v>-3</v>
      </c>
      <c r="L12" s="6">
        <v>100</v>
      </c>
      <c r="M12" s="5">
        <v>114</v>
      </c>
      <c r="N12" s="5">
        <v>-14</v>
      </c>
      <c r="O12" s="6">
        <f t="shared" si="0"/>
        <v>-14</v>
      </c>
      <c r="P12" s="66">
        <f t="shared" si="1"/>
        <v>-4.4444444444444446E-2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5">
      <c r="A13" s="26">
        <v>1780</v>
      </c>
      <c r="B13" s="51" t="s">
        <v>14</v>
      </c>
      <c r="C13" s="6">
        <v>1160</v>
      </c>
      <c r="D13" s="5">
        <v>1105</v>
      </c>
      <c r="E13" s="5">
        <v>55</v>
      </c>
      <c r="F13" s="6">
        <v>1645</v>
      </c>
      <c r="G13" s="5">
        <v>1107</v>
      </c>
      <c r="H13" s="5">
        <v>538</v>
      </c>
      <c r="I13" s="6">
        <v>1263</v>
      </c>
      <c r="J13" s="5">
        <v>1015</v>
      </c>
      <c r="K13" s="5">
        <v>248</v>
      </c>
      <c r="L13" s="6">
        <v>1130</v>
      </c>
      <c r="M13" s="5">
        <v>1091</v>
      </c>
      <c r="N13" s="5">
        <v>39</v>
      </c>
      <c r="O13" s="6">
        <f t="shared" si="0"/>
        <v>841</v>
      </c>
      <c r="P13" s="66">
        <f t="shared" si="1"/>
        <v>0.26053283767038415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40" x14ac:dyDescent="0.25">
      <c r="A14" s="26">
        <v>2280</v>
      </c>
      <c r="B14" s="51" t="s">
        <v>14</v>
      </c>
      <c r="C14" s="6">
        <v>494</v>
      </c>
      <c r="D14" s="5">
        <v>474</v>
      </c>
      <c r="E14" s="5">
        <v>20</v>
      </c>
      <c r="F14" s="6">
        <v>494</v>
      </c>
      <c r="G14" s="5">
        <v>475</v>
      </c>
      <c r="H14" s="5">
        <v>19</v>
      </c>
      <c r="I14" s="6">
        <v>526</v>
      </c>
      <c r="J14" s="5">
        <v>508</v>
      </c>
      <c r="K14" s="5">
        <v>18</v>
      </c>
      <c r="L14" s="6">
        <v>502</v>
      </c>
      <c r="M14" s="5">
        <v>516</v>
      </c>
      <c r="N14" s="5">
        <v>-14</v>
      </c>
      <c r="O14" s="6">
        <f t="shared" si="0"/>
        <v>57</v>
      </c>
      <c r="P14" s="66">
        <f t="shared" si="1"/>
        <v>3.9094650205761319E-2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5">
      <c r="A15" s="26">
        <v>2584</v>
      </c>
      <c r="B15" s="51" t="s">
        <v>14</v>
      </c>
      <c r="C15" s="6">
        <v>3064</v>
      </c>
      <c r="D15" s="5">
        <v>2958</v>
      </c>
      <c r="E15" s="5">
        <v>106</v>
      </c>
      <c r="F15" s="6">
        <v>3000</v>
      </c>
      <c r="G15" s="5">
        <v>2958</v>
      </c>
      <c r="H15" s="5">
        <v>42</v>
      </c>
      <c r="I15" s="6">
        <v>3724</v>
      </c>
      <c r="J15" s="5">
        <v>2940</v>
      </c>
      <c r="K15" s="5">
        <v>784</v>
      </c>
      <c r="L15" s="6">
        <v>3130</v>
      </c>
      <c r="M15" s="5">
        <v>3022</v>
      </c>
      <c r="N15" s="5">
        <v>108</v>
      </c>
      <c r="O15" s="6">
        <f t="shared" si="0"/>
        <v>932</v>
      </c>
      <c r="P15" s="66">
        <f t="shared" si="1"/>
        <v>0.10522750366941402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5">
      <c r="A16" s="26">
        <v>2771</v>
      </c>
      <c r="B16" s="51" t="s">
        <v>14</v>
      </c>
      <c r="C16" s="6">
        <v>5000</v>
      </c>
      <c r="D16" s="5">
        <v>5752</v>
      </c>
      <c r="E16" s="5">
        <v>-752</v>
      </c>
      <c r="F16" s="6">
        <v>5000</v>
      </c>
      <c r="G16" s="5">
        <v>5739</v>
      </c>
      <c r="H16" s="5">
        <v>-739</v>
      </c>
      <c r="I16" s="6">
        <v>6000</v>
      </c>
      <c r="J16" s="5">
        <v>6014</v>
      </c>
      <c r="K16" s="5">
        <v>-14</v>
      </c>
      <c r="L16" s="6">
        <v>6000</v>
      </c>
      <c r="M16" s="5">
        <v>6189</v>
      </c>
      <c r="N16" s="5">
        <v>-189</v>
      </c>
      <c r="O16" s="6">
        <f t="shared" si="0"/>
        <v>-1505</v>
      </c>
      <c r="P16" s="66">
        <f t="shared" si="1"/>
        <v>-8.597052439163716E-2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0</v>
      </c>
      <c r="D17" s="5">
        <v>315</v>
      </c>
      <c r="E17" s="5">
        <v>-315</v>
      </c>
      <c r="F17" s="6">
        <v>0</v>
      </c>
      <c r="G17" s="5">
        <v>316</v>
      </c>
      <c r="H17" s="5">
        <v>-316</v>
      </c>
      <c r="I17" s="6">
        <v>0</v>
      </c>
      <c r="J17" s="5">
        <v>343</v>
      </c>
      <c r="K17" s="5">
        <v>-343</v>
      </c>
      <c r="L17" s="6">
        <v>205</v>
      </c>
      <c r="M17" s="5">
        <v>349</v>
      </c>
      <c r="N17" s="5">
        <v>-144</v>
      </c>
      <c r="O17" s="6">
        <f t="shared" si="0"/>
        <v>-974</v>
      </c>
      <c r="P17" s="66">
        <f t="shared" si="1"/>
        <v>-0.99897435897435893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4098</v>
      </c>
      <c r="D18" s="5">
        <v>3877</v>
      </c>
      <c r="E18" s="5">
        <v>221</v>
      </c>
      <c r="F18" s="6">
        <v>4478</v>
      </c>
      <c r="G18" s="5">
        <v>3878</v>
      </c>
      <c r="H18" s="5">
        <v>600</v>
      </c>
      <c r="I18" s="6">
        <v>3361</v>
      </c>
      <c r="J18" s="5">
        <v>3237</v>
      </c>
      <c r="K18" s="5">
        <v>124</v>
      </c>
      <c r="L18" s="6">
        <v>4337</v>
      </c>
      <c r="M18" s="5">
        <v>3311</v>
      </c>
      <c r="N18" s="5">
        <v>1026</v>
      </c>
      <c r="O18" s="6">
        <f t="shared" si="0"/>
        <v>945</v>
      </c>
      <c r="P18" s="66">
        <f t="shared" si="1"/>
        <v>8.5963795142363325E-2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4170</v>
      </c>
      <c r="D19" s="5">
        <v>3953</v>
      </c>
      <c r="E19" s="5">
        <v>217</v>
      </c>
      <c r="F19" s="6">
        <v>5563</v>
      </c>
      <c r="G19" s="5">
        <v>3946</v>
      </c>
      <c r="H19" s="5">
        <v>1617</v>
      </c>
      <c r="I19" s="6">
        <v>3456</v>
      </c>
      <c r="J19" s="5">
        <v>2831</v>
      </c>
      <c r="K19" s="5">
        <v>625</v>
      </c>
      <c r="L19" s="6">
        <v>3204</v>
      </c>
      <c r="M19" s="5">
        <v>3093</v>
      </c>
      <c r="N19" s="5">
        <v>111</v>
      </c>
      <c r="O19" s="6">
        <f t="shared" si="0"/>
        <v>2459</v>
      </c>
      <c r="P19" s="66">
        <f t="shared" si="1"/>
        <v>0.22914919392414501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412159</v>
      </c>
      <c r="D20" s="5">
        <v>385070</v>
      </c>
      <c r="E20" s="5">
        <v>27089</v>
      </c>
      <c r="F20" s="6">
        <v>435931</v>
      </c>
      <c r="G20" s="5">
        <v>385100</v>
      </c>
      <c r="H20" s="5">
        <v>50831</v>
      </c>
      <c r="I20" s="6">
        <v>441604</v>
      </c>
      <c r="J20" s="5">
        <v>391394</v>
      </c>
      <c r="K20" s="5">
        <v>50210</v>
      </c>
      <c r="L20" s="6">
        <v>449346</v>
      </c>
      <c r="M20" s="5">
        <v>429974</v>
      </c>
      <c r="N20" s="5">
        <v>19372</v>
      </c>
      <c r="O20" s="6">
        <f t="shared" si="0"/>
        <v>128130</v>
      </c>
      <c r="P20" s="66">
        <f t="shared" si="1"/>
        <v>0.11030807574264032</v>
      </c>
      <c r="Q20" s="123"/>
      <c r="R20" s="62" t="s">
        <v>44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>X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900</v>
      </c>
      <c r="D21" s="5">
        <v>1284</v>
      </c>
      <c r="E21" s="5">
        <v>-384</v>
      </c>
      <c r="F21" s="6">
        <v>1500</v>
      </c>
      <c r="G21" s="5">
        <v>1286</v>
      </c>
      <c r="H21" s="5">
        <v>214</v>
      </c>
      <c r="I21" s="6">
        <v>1044</v>
      </c>
      <c r="J21" s="5">
        <v>1109</v>
      </c>
      <c r="K21" s="5">
        <v>-65</v>
      </c>
      <c r="L21" s="6">
        <v>1044</v>
      </c>
      <c r="M21" s="5">
        <v>1155</v>
      </c>
      <c r="N21" s="5">
        <v>-111</v>
      </c>
      <c r="O21" s="6">
        <f t="shared" si="0"/>
        <v>-235</v>
      </c>
      <c r="P21" s="66">
        <f t="shared" si="1"/>
        <v>-6.3858695652173919E-2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532</v>
      </c>
      <c r="D22" s="5">
        <v>506</v>
      </c>
      <c r="E22" s="5">
        <v>26</v>
      </c>
      <c r="F22" s="6">
        <v>1157</v>
      </c>
      <c r="G22" s="5">
        <v>507</v>
      </c>
      <c r="H22" s="5">
        <v>650</v>
      </c>
      <c r="I22" s="6">
        <v>1092</v>
      </c>
      <c r="J22" s="5">
        <v>511</v>
      </c>
      <c r="K22" s="5">
        <v>581</v>
      </c>
      <c r="L22" s="6">
        <v>467</v>
      </c>
      <c r="M22" s="5">
        <v>582</v>
      </c>
      <c r="N22" s="5">
        <v>-115</v>
      </c>
      <c r="O22" s="6">
        <f t="shared" si="0"/>
        <v>1257</v>
      </c>
      <c r="P22" s="66">
        <f t="shared" si="1"/>
        <v>0.82426229508196724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320</v>
      </c>
      <c r="D23" s="5">
        <v>307</v>
      </c>
      <c r="E23" s="5">
        <v>13</v>
      </c>
      <c r="F23" s="6">
        <v>0</v>
      </c>
      <c r="G23" s="5">
        <v>308</v>
      </c>
      <c r="H23" s="5">
        <v>-308</v>
      </c>
      <c r="I23" s="6">
        <v>250</v>
      </c>
      <c r="J23" s="5">
        <v>347</v>
      </c>
      <c r="K23" s="5">
        <v>-97</v>
      </c>
      <c r="L23" s="6">
        <v>387</v>
      </c>
      <c r="M23" s="5">
        <v>373</v>
      </c>
      <c r="N23" s="5">
        <v>14</v>
      </c>
      <c r="O23" s="6">
        <f t="shared" si="0"/>
        <v>-392</v>
      </c>
      <c r="P23" s="66">
        <f t="shared" si="1"/>
        <v>-0.40706126687435101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45566</v>
      </c>
      <c r="D24" s="5">
        <v>45186</v>
      </c>
      <c r="E24" s="5">
        <v>380</v>
      </c>
      <c r="F24" s="6">
        <v>120027</v>
      </c>
      <c r="G24" s="5">
        <v>46629</v>
      </c>
      <c r="H24" s="5">
        <v>73398</v>
      </c>
      <c r="I24" s="6">
        <v>38344</v>
      </c>
      <c r="J24" s="5">
        <v>49020</v>
      </c>
      <c r="K24" s="5">
        <v>-10676</v>
      </c>
      <c r="L24" s="6">
        <v>32005</v>
      </c>
      <c r="M24" s="5">
        <v>39490</v>
      </c>
      <c r="N24" s="5">
        <v>-7485</v>
      </c>
      <c r="O24" s="6">
        <f t="shared" si="0"/>
        <v>63102</v>
      </c>
      <c r="P24" s="66">
        <f t="shared" si="1"/>
        <v>0.44805305461671729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26417</v>
      </c>
      <c r="D25" s="5">
        <v>24407</v>
      </c>
      <c r="E25" s="5">
        <v>2010</v>
      </c>
      <c r="F25" s="6">
        <v>24918</v>
      </c>
      <c r="G25" s="5">
        <v>25756</v>
      </c>
      <c r="H25" s="5">
        <v>-838</v>
      </c>
      <c r="I25" s="6">
        <v>26499</v>
      </c>
      <c r="J25" s="5">
        <v>25997</v>
      </c>
      <c r="K25" s="5">
        <v>502</v>
      </c>
      <c r="L25" s="6">
        <v>25053</v>
      </c>
      <c r="M25" s="5">
        <v>24576</v>
      </c>
      <c r="N25" s="5">
        <v>477</v>
      </c>
      <c r="O25" s="6">
        <f t="shared" si="0"/>
        <v>1674</v>
      </c>
      <c r="P25" s="66">
        <f t="shared" si="1"/>
        <v>2.1979753417103242E-2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144181</v>
      </c>
      <c r="D26" s="5">
        <v>153370</v>
      </c>
      <c r="E26" s="5">
        <v>-9189</v>
      </c>
      <c r="F26" s="6">
        <v>236666</v>
      </c>
      <c r="G26" s="5">
        <v>150094</v>
      </c>
      <c r="H26" s="5">
        <v>86572</v>
      </c>
      <c r="I26" s="6">
        <v>195647</v>
      </c>
      <c r="J26" s="5">
        <v>152328</v>
      </c>
      <c r="K26" s="5">
        <v>43319</v>
      </c>
      <c r="L26" s="6">
        <v>121904</v>
      </c>
      <c r="M26" s="5">
        <v>135935</v>
      </c>
      <c r="N26" s="5">
        <v>-14031</v>
      </c>
      <c r="O26" s="6">
        <f t="shared" si="0"/>
        <v>120702</v>
      </c>
      <c r="P26" s="66">
        <f t="shared" si="1"/>
        <v>0.26481758166536123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12170</v>
      </c>
      <c r="D27" s="5">
        <v>14955</v>
      </c>
      <c r="E27" s="5">
        <v>-2785</v>
      </c>
      <c r="F27" s="6">
        <v>48148</v>
      </c>
      <c r="G27" s="5">
        <v>19140</v>
      </c>
      <c r="H27" s="5">
        <v>29008</v>
      </c>
      <c r="I27" s="6">
        <v>30547</v>
      </c>
      <c r="J27" s="5">
        <v>22374</v>
      </c>
      <c r="K27" s="5">
        <v>8173</v>
      </c>
      <c r="L27" s="6">
        <v>6552</v>
      </c>
      <c r="M27" s="5">
        <v>12374</v>
      </c>
      <c r="N27" s="5">
        <v>-5822</v>
      </c>
      <c r="O27" s="6">
        <f t="shared" si="0"/>
        <v>34396</v>
      </c>
      <c r="P27" s="66">
        <f t="shared" si="1"/>
        <v>0.60910217814768908</v>
      </c>
      <c r="Q27" s="123"/>
      <c r="R27" s="62" t="s">
        <v>44</v>
      </c>
      <c r="S27" s="72" t="s">
        <v>15</v>
      </c>
      <c r="T27" s="8" t="str">
        <f>IF($C$4="High Inventory",IF(AND($O27&gt;=Summary!$C$149,$P27&gt;=0%),"X"," "),IF(AND($O27&lt;=-Summary!$C$149,$P27&lt;=0%),"X"," "))</f>
        <v>X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102015</v>
      </c>
      <c r="D28" s="5">
        <v>97185</v>
      </c>
      <c r="E28" s="5">
        <v>4830</v>
      </c>
      <c r="F28" s="6">
        <v>137258</v>
      </c>
      <c r="G28" s="5">
        <v>107938</v>
      </c>
      <c r="H28" s="5">
        <v>29320</v>
      </c>
      <c r="I28" s="6">
        <v>89270</v>
      </c>
      <c r="J28" s="5">
        <v>104063</v>
      </c>
      <c r="K28" s="5">
        <v>-14793</v>
      </c>
      <c r="L28" s="6">
        <v>84383</v>
      </c>
      <c r="M28" s="5">
        <v>91974</v>
      </c>
      <c r="N28" s="5">
        <v>-7591</v>
      </c>
      <c r="O28" s="6">
        <f t="shared" si="0"/>
        <v>19357</v>
      </c>
      <c r="P28" s="66">
        <f t="shared" si="1"/>
        <v>6.2606125095815798E-2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21000</v>
      </c>
      <c r="D29" s="5">
        <v>22726</v>
      </c>
      <c r="E29" s="5">
        <v>-1726</v>
      </c>
      <c r="F29" s="6">
        <v>0</v>
      </c>
      <c r="G29" s="5">
        <v>21724</v>
      </c>
      <c r="H29" s="5">
        <v>-21724</v>
      </c>
      <c r="I29" s="6">
        <v>24500</v>
      </c>
      <c r="J29" s="5">
        <v>15566</v>
      </c>
      <c r="K29" s="5">
        <v>8934</v>
      </c>
      <c r="L29" s="6">
        <v>22016</v>
      </c>
      <c r="M29" s="5">
        <v>15566</v>
      </c>
      <c r="N29" s="5">
        <v>6450</v>
      </c>
      <c r="O29" s="6">
        <f t="shared" si="0"/>
        <v>-14516</v>
      </c>
      <c r="P29" s="66">
        <f t="shared" si="1"/>
        <v>-0.24186480497192461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222002</v>
      </c>
      <c r="D30" s="5">
        <v>370312</v>
      </c>
      <c r="E30" s="5">
        <v>-148310</v>
      </c>
      <c r="F30" s="6">
        <v>206433</v>
      </c>
      <c r="G30" s="5">
        <v>510867</v>
      </c>
      <c r="H30" s="5">
        <v>-304434</v>
      </c>
      <c r="I30" s="6">
        <v>509877</v>
      </c>
      <c r="J30" s="5">
        <v>466723</v>
      </c>
      <c r="K30" s="5">
        <v>43154</v>
      </c>
      <c r="L30" s="6">
        <v>346823</v>
      </c>
      <c r="M30" s="5">
        <v>317300</v>
      </c>
      <c r="N30" s="5">
        <v>29523</v>
      </c>
      <c r="O30" s="6">
        <f t="shared" si="0"/>
        <v>-409590</v>
      </c>
      <c r="P30" s="66">
        <f t="shared" si="1"/>
        <v>-0.3038720145292354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17090</v>
      </c>
      <c r="D31" s="5">
        <v>28984</v>
      </c>
      <c r="E31" s="5">
        <v>-11894</v>
      </c>
      <c r="F31" s="6">
        <v>40520</v>
      </c>
      <c r="G31" s="5">
        <v>27768</v>
      </c>
      <c r="H31" s="5">
        <v>12752</v>
      </c>
      <c r="I31" s="6">
        <v>24496</v>
      </c>
      <c r="J31" s="5">
        <v>28847</v>
      </c>
      <c r="K31" s="5">
        <v>-4351</v>
      </c>
      <c r="L31" s="6">
        <v>22471</v>
      </c>
      <c r="M31" s="5">
        <v>26363</v>
      </c>
      <c r="N31" s="5">
        <v>-3892</v>
      </c>
      <c r="O31" s="6">
        <f t="shared" si="0"/>
        <v>-3493</v>
      </c>
      <c r="P31" s="66">
        <f t="shared" si="1"/>
        <v>-4.0806074766355137E-2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15918</v>
      </c>
      <c r="D32" s="5">
        <v>15619</v>
      </c>
      <c r="E32" s="5">
        <v>299</v>
      </c>
      <c r="F32" s="6">
        <v>20000</v>
      </c>
      <c r="G32" s="5">
        <v>17595</v>
      </c>
      <c r="H32" s="5">
        <v>2405</v>
      </c>
      <c r="I32" s="6">
        <v>12000</v>
      </c>
      <c r="J32" s="5">
        <v>21516</v>
      </c>
      <c r="K32" s="5">
        <v>-9516</v>
      </c>
      <c r="L32" s="6">
        <v>16990</v>
      </c>
      <c r="M32" s="5">
        <v>22327</v>
      </c>
      <c r="N32" s="5">
        <v>-5337</v>
      </c>
      <c r="O32" s="6">
        <f t="shared" si="0"/>
        <v>-6812</v>
      </c>
      <c r="P32" s="66">
        <f t="shared" si="1"/>
        <v>-0.12446328406204893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10228</v>
      </c>
      <c r="D33" s="104">
        <v>10124</v>
      </c>
      <c r="E33" s="104">
        <v>104</v>
      </c>
      <c r="F33" s="103">
        <v>12830</v>
      </c>
      <c r="G33" s="104">
        <v>10276</v>
      </c>
      <c r="H33" s="104">
        <v>2554</v>
      </c>
      <c r="I33" s="103">
        <v>9728</v>
      </c>
      <c r="J33" s="104">
        <v>10815</v>
      </c>
      <c r="K33" s="104">
        <v>-1087</v>
      </c>
      <c r="L33" s="103">
        <v>8617</v>
      </c>
      <c r="M33" s="104">
        <v>7728</v>
      </c>
      <c r="N33" s="104">
        <v>889</v>
      </c>
      <c r="O33" s="6">
        <f t="shared" si="0"/>
        <v>1571</v>
      </c>
      <c r="P33" s="66">
        <f t="shared" si="1"/>
        <v>5.0326755509994874E-2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41760</v>
      </c>
      <c r="D34" s="5">
        <v>53758</v>
      </c>
      <c r="E34" s="5">
        <v>-11998</v>
      </c>
      <c r="F34" s="6">
        <v>45260</v>
      </c>
      <c r="G34" s="5">
        <v>50723</v>
      </c>
      <c r="H34" s="5">
        <v>-5463</v>
      </c>
      <c r="I34" s="6">
        <v>51478</v>
      </c>
      <c r="J34" s="5">
        <v>49680</v>
      </c>
      <c r="K34" s="5">
        <v>1798</v>
      </c>
      <c r="L34" s="6">
        <v>49823</v>
      </c>
      <c r="M34" s="5">
        <v>48684</v>
      </c>
      <c r="N34" s="5">
        <v>1139</v>
      </c>
      <c r="O34" s="6">
        <f t="shared" si="0"/>
        <v>-15663</v>
      </c>
      <c r="P34" s="66">
        <f t="shared" si="1"/>
        <v>-0.10160091332494389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27475</v>
      </c>
      <c r="D35" s="5">
        <v>31671</v>
      </c>
      <c r="E35" s="5">
        <v>-4196</v>
      </c>
      <c r="F35" s="6">
        <v>65867</v>
      </c>
      <c r="G35" s="5">
        <v>30808</v>
      </c>
      <c r="H35" s="5">
        <v>35059</v>
      </c>
      <c r="I35" s="6">
        <v>89840</v>
      </c>
      <c r="J35" s="5">
        <v>33146</v>
      </c>
      <c r="K35" s="5">
        <v>56694</v>
      </c>
      <c r="L35" s="6">
        <v>34080</v>
      </c>
      <c r="M35" s="5">
        <v>21525</v>
      </c>
      <c r="N35" s="5">
        <v>12555</v>
      </c>
      <c r="O35" s="6">
        <f t="shared" si="0"/>
        <v>87557</v>
      </c>
      <c r="P35" s="66">
        <f t="shared" si="1"/>
        <v>0.91561918306736667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1576</v>
      </c>
      <c r="D36" s="5">
        <v>1413</v>
      </c>
      <c r="E36" s="5">
        <v>163</v>
      </c>
      <c r="F36" s="6">
        <v>4983</v>
      </c>
      <c r="G36" s="5">
        <v>1383</v>
      </c>
      <c r="H36" s="5">
        <v>3600</v>
      </c>
      <c r="I36" s="6">
        <v>0</v>
      </c>
      <c r="J36" s="5">
        <v>1141</v>
      </c>
      <c r="K36" s="5">
        <v>-1141</v>
      </c>
      <c r="L36" s="6">
        <v>0</v>
      </c>
      <c r="M36" s="5">
        <v>1031</v>
      </c>
      <c r="N36" s="5">
        <v>-1031</v>
      </c>
      <c r="O36" s="6">
        <f t="shared" ref="O36:O50" si="3">K36+H36+E36</f>
        <v>2622</v>
      </c>
      <c r="P36" s="66">
        <f t="shared" si="1"/>
        <v>0.66582021330624686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361</v>
      </c>
      <c r="D37" s="5">
        <v>384</v>
      </c>
      <c r="E37" s="5">
        <v>-23</v>
      </c>
      <c r="F37" s="6">
        <v>354</v>
      </c>
      <c r="G37" s="5">
        <v>353</v>
      </c>
      <c r="H37" s="5">
        <v>1</v>
      </c>
      <c r="I37" s="6">
        <v>275</v>
      </c>
      <c r="J37" s="5">
        <v>386</v>
      </c>
      <c r="K37" s="5">
        <v>-111</v>
      </c>
      <c r="L37" s="6">
        <v>357</v>
      </c>
      <c r="M37" s="5">
        <v>202</v>
      </c>
      <c r="N37" s="5">
        <v>155</v>
      </c>
      <c r="O37" s="6">
        <f t="shared" si="3"/>
        <v>-133</v>
      </c>
      <c r="P37" s="66">
        <f t="shared" ref="P37:P50" si="4">O37/(J37+G37+D37+1)</f>
        <v>-0.11832740213523131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30591</v>
      </c>
      <c r="D38" s="5">
        <v>16226</v>
      </c>
      <c r="E38" s="5">
        <v>14365</v>
      </c>
      <c r="F38" s="6">
        <v>31241</v>
      </c>
      <c r="G38" s="5">
        <v>15818</v>
      </c>
      <c r="H38" s="5">
        <v>15423</v>
      </c>
      <c r="I38" s="6">
        <v>16722</v>
      </c>
      <c r="J38" s="5">
        <v>16554</v>
      </c>
      <c r="K38" s="5">
        <v>168</v>
      </c>
      <c r="L38" s="6">
        <v>9678</v>
      </c>
      <c r="M38" s="5">
        <v>10304</v>
      </c>
      <c r="N38" s="5">
        <v>-626</v>
      </c>
      <c r="O38" s="6">
        <f t="shared" si="3"/>
        <v>29956</v>
      </c>
      <c r="P38" s="66">
        <f t="shared" si="4"/>
        <v>0.61639128377127106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9499</v>
      </c>
      <c r="D39" s="5">
        <v>13438</v>
      </c>
      <c r="E39" s="5">
        <v>-3939</v>
      </c>
      <c r="F39" s="6">
        <v>42455</v>
      </c>
      <c r="G39" s="5">
        <v>965</v>
      </c>
      <c r="H39" s="5">
        <v>41490</v>
      </c>
      <c r="I39" s="6">
        <v>105</v>
      </c>
      <c r="J39" s="5">
        <v>1357</v>
      </c>
      <c r="K39" s="5">
        <v>-1252</v>
      </c>
      <c r="L39" s="6">
        <v>4030</v>
      </c>
      <c r="M39" s="5">
        <v>7921</v>
      </c>
      <c r="N39" s="5">
        <v>-3891</v>
      </c>
      <c r="O39" s="6">
        <f t="shared" si="3"/>
        <v>36299</v>
      </c>
      <c r="P39" s="66">
        <f t="shared" si="4"/>
        <v>2.3030899054628513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6100</v>
      </c>
      <c r="D40" s="5">
        <v>6289</v>
      </c>
      <c r="E40" s="5">
        <v>-189</v>
      </c>
      <c r="F40" s="6">
        <v>6700</v>
      </c>
      <c r="G40" s="5">
        <v>6360</v>
      </c>
      <c r="H40" s="5">
        <v>340</v>
      </c>
      <c r="I40" s="6">
        <v>6237</v>
      </c>
      <c r="J40" s="5">
        <v>6526</v>
      </c>
      <c r="K40" s="5">
        <v>-289</v>
      </c>
      <c r="L40" s="6">
        <v>5800</v>
      </c>
      <c r="M40" s="5">
        <v>6487</v>
      </c>
      <c r="N40" s="5">
        <v>-687</v>
      </c>
      <c r="O40" s="6">
        <f t="shared" si="3"/>
        <v>-138</v>
      </c>
      <c r="P40" s="66">
        <f t="shared" si="4"/>
        <v>-7.1964956195244055E-3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413564</v>
      </c>
      <c r="D41" s="5">
        <v>394370</v>
      </c>
      <c r="E41" s="5">
        <v>19194</v>
      </c>
      <c r="F41" s="6">
        <v>483346</v>
      </c>
      <c r="G41" s="5">
        <v>399480</v>
      </c>
      <c r="H41" s="5">
        <v>83866</v>
      </c>
      <c r="I41" s="6">
        <v>468199</v>
      </c>
      <c r="J41" s="5">
        <v>427790</v>
      </c>
      <c r="K41" s="5">
        <v>40409</v>
      </c>
      <c r="L41" s="6">
        <v>385727</v>
      </c>
      <c r="M41" s="5">
        <v>364058</v>
      </c>
      <c r="N41" s="5">
        <v>21669</v>
      </c>
      <c r="O41" s="6">
        <f t="shared" si="3"/>
        <v>143469</v>
      </c>
      <c r="P41" s="66">
        <f t="shared" si="4"/>
        <v>0.11743957512886355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434</v>
      </c>
      <c r="E42" s="5">
        <v>16</v>
      </c>
      <c r="F42" s="6">
        <v>1150</v>
      </c>
      <c r="G42" s="5">
        <v>457</v>
      </c>
      <c r="H42" s="5">
        <v>693</v>
      </c>
      <c r="I42" s="6">
        <v>430</v>
      </c>
      <c r="J42" s="5">
        <v>445</v>
      </c>
      <c r="K42" s="5">
        <v>-15</v>
      </c>
      <c r="L42" s="6">
        <v>430</v>
      </c>
      <c r="M42" s="5">
        <v>451</v>
      </c>
      <c r="N42" s="5">
        <v>-21</v>
      </c>
      <c r="O42" s="6">
        <f t="shared" si="3"/>
        <v>694</v>
      </c>
      <c r="P42" s="66">
        <f t="shared" si="4"/>
        <v>0.51907255048616308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>X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10606</v>
      </c>
      <c r="E43" s="5">
        <v>394</v>
      </c>
      <c r="F43" s="6">
        <v>11000</v>
      </c>
      <c r="G43" s="5">
        <v>11087</v>
      </c>
      <c r="H43" s="5">
        <v>-87</v>
      </c>
      <c r="I43" s="6">
        <v>11000</v>
      </c>
      <c r="J43" s="5">
        <v>10390</v>
      </c>
      <c r="K43" s="5">
        <v>610</v>
      </c>
      <c r="L43" s="6">
        <v>11000</v>
      </c>
      <c r="M43" s="5">
        <v>10667</v>
      </c>
      <c r="N43" s="5">
        <v>333</v>
      </c>
      <c r="O43" s="6">
        <f t="shared" si="3"/>
        <v>917</v>
      </c>
      <c r="P43" s="66">
        <f t="shared" si="4"/>
        <v>2.8581224286248597E-2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5346</v>
      </c>
      <c r="D44" s="5">
        <v>4288</v>
      </c>
      <c r="E44" s="5">
        <v>1058</v>
      </c>
      <c r="F44" s="6">
        <v>4742</v>
      </c>
      <c r="G44" s="5">
        <v>4335</v>
      </c>
      <c r="H44" s="5">
        <v>407</v>
      </c>
      <c r="I44" s="6">
        <v>4411</v>
      </c>
      <c r="J44" s="5">
        <v>3524</v>
      </c>
      <c r="K44" s="5">
        <v>887</v>
      </c>
      <c r="L44" s="6">
        <v>4162</v>
      </c>
      <c r="M44" s="5">
        <v>2810</v>
      </c>
      <c r="N44" s="5">
        <v>1352</v>
      </c>
      <c r="O44" s="6">
        <f t="shared" si="3"/>
        <v>2352</v>
      </c>
      <c r="P44" s="66">
        <f t="shared" si="4"/>
        <v>0.19361211722094171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75131</v>
      </c>
      <c r="D45" s="5">
        <v>65303</v>
      </c>
      <c r="E45" s="5">
        <v>9828</v>
      </c>
      <c r="F45" s="6">
        <v>70808</v>
      </c>
      <c r="G45" s="5">
        <v>68603</v>
      </c>
      <c r="H45" s="5">
        <v>2205</v>
      </c>
      <c r="I45" s="6">
        <v>45307</v>
      </c>
      <c r="J45" s="5">
        <v>66162</v>
      </c>
      <c r="K45" s="5">
        <v>-20855</v>
      </c>
      <c r="L45" s="6">
        <v>57999</v>
      </c>
      <c r="M45" s="5">
        <v>49693</v>
      </c>
      <c r="N45" s="5">
        <v>8306</v>
      </c>
      <c r="O45" s="6">
        <f t="shared" si="3"/>
        <v>-8822</v>
      </c>
      <c r="P45" s="66">
        <f t="shared" si="4"/>
        <v>-4.4094787298382059E-2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740</v>
      </c>
      <c r="D46" s="5">
        <v>230</v>
      </c>
      <c r="E46" s="5">
        <v>510</v>
      </c>
      <c r="F46" s="6">
        <v>0</v>
      </c>
      <c r="G46" s="5">
        <v>225</v>
      </c>
      <c r="H46" s="5">
        <v>-225</v>
      </c>
      <c r="I46" s="6">
        <v>0</v>
      </c>
      <c r="J46" s="5">
        <v>314</v>
      </c>
      <c r="K46" s="5">
        <v>-314</v>
      </c>
      <c r="L46" s="6">
        <v>214</v>
      </c>
      <c r="M46" s="5">
        <v>460</v>
      </c>
      <c r="N46" s="5">
        <v>-246</v>
      </c>
      <c r="O46" s="6">
        <f t="shared" si="3"/>
        <v>-29</v>
      </c>
      <c r="P46" s="66">
        <f t="shared" si="4"/>
        <v>-3.7662337662337661E-2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220</v>
      </c>
      <c r="D47" s="5">
        <v>6880</v>
      </c>
      <c r="E47" s="5">
        <v>-6660</v>
      </c>
      <c r="F47" s="6">
        <v>5761</v>
      </c>
      <c r="G47" s="5">
        <v>6793</v>
      </c>
      <c r="H47" s="5">
        <v>-1032</v>
      </c>
      <c r="I47" s="6">
        <v>11047</v>
      </c>
      <c r="J47" s="5">
        <v>6876</v>
      </c>
      <c r="K47" s="5">
        <v>4171</v>
      </c>
      <c r="L47" s="6">
        <v>0</v>
      </c>
      <c r="M47" s="5">
        <v>386</v>
      </c>
      <c r="N47" s="5">
        <v>-386</v>
      </c>
      <c r="O47" s="6">
        <f t="shared" si="3"/>
        <v>-3521</v>
      </c>
      <c r="P47" s="66">
        <f t="shared" si="4"/>
        <v>-0.171338199513382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40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40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40" x14ac:dyDescent="0.25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1</v>
      </c>
      <c r="H51" s="98">
        <v>-1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ref="O51:O82" si="6">K51+H51+E51</f>
        <v>-1</v>
      </c>
      <c r="P51" s="66">
        <f t="shared" ref="P51:P82" si="7">O51/(J51+G51+D51+1)</f>
        <v>-0.5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40" x14ac:dyDescent="0.25">
      <c r="A52" s="26">
        <v>100</v>
      </c>
      <c r="B52" s="51" t="s">
        <v>17</v>
      </c>
      <c r="C52" s="6"/>
      <c r="D52" s="5"/>
      <c r="E52" s="5"/>
      <c r="F52" s="6"/>
      <c r="G52" s="5"/>
      <c r="H52" s="5"/>
      <c r="I52" s="6">
        <v>5000</v>
      </c>
      <c r="J52" s="5">
        <v>0</v>
      </c>
      <c r="K52" s="5">
        <v>5000</v>
      </c>
      <c r="L52" s="6">
        <v>5000</v>
      </c>
      <c r="M52" s="5">
        <v>0</v>
      </c>
      <c r="N52" s="5">
        <v>5000</v>
      </c>
      <c r="O52" s="6">
        <f t="shared" si="6"/>
        <v>5000</v>
      </c>
      <c r="P52" s="66">
        <f t="shared" si="7"/>
        <v>5000</v>
      </c>
      <c r="Q52" s="123"/>
      <c r="R52" s="62" t="s">
        <v>44</v>
      </c>
      <c r="S52" s="72" t="s">
        <v>15</v>
      </c>
      <c r="T52" s="8" t="str">
        <f>IF($C$4="High Inventory",IF(AND($O52&gt;=Summary!$C$149,$P52&gt;=0%),"X"," "),IF(AND($O52&lt;=-Summary!$C$149,$P52&lt;=0%),"X"," "))</f>
        <v>X</v>
      </c>
      <c r="U52" s="11" t="str">
        <f>IF($C$4="High Inventory",IF(AND($O52&gt;=0,$P52&gt;=Summary!$C$150),"X"," "),IF(AND($O52&lt;=0,$P52&lt;=-Summary!$C$150),"X"," "))</f>
        <v>X</v>
      </c>
      <c r="V52" t="str">
        <f t="shared" si="8"/>
        <v xml:space="preserve"> </v>
      </c>
    </row>
    <row r="53" spans="1:40" x14ac:dyDescent="0.25">
      <c r="A53" s="26">
        <v>112</v>
      </c>
      <c r="B53" s="99" t="s">
        <v>17</v>
      </c>
      <c r="C53" s="6">
        <v>0</v>
      </c>
      <c r="D53" s="5">
        <v>25</v>
      </c>
      <c r="E53" s="98">
        <v>-25</v>
      </c>
      <c r="F53" s="6">
        <v>0</v>
      </c>
      <c r="G53" s="5">
        <v>25</v>
      </c>
      <c r="H53" s="98">
        <v>-25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-87</v>
      </c>
      <c r="P53" s="66">
        <f t="shared" si="7"/>
        <v>-0.98863636363636365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40" x14ac:dyDescent="0.25">
      <c r="A54" s="26">
        <v>113</v>
      </c>
      <c r="B54" s="51" t="s">
        <v>17</v>
      </c>
      <c r="C54" s="6">
        <v>0</v>
      </c>
      <c r="D54" s="5">
        <v>11</v>
      </c>
      <c r="E54" s="5">
        <v>-11</v>
      </c>
      <c r="F54" s="6">
        <v>0</v>
      </c>
      <c r="G54" s="5">
        <v>10</v>
      </c>
      <c r="H54" s="5">
        <v>-10</v>
      </c>
      <c r="I54" s="6">
        <v>0</v>
      </c>
      <c r="J54" s="5">
        <v>17</v>
      </c>
      <c r="K54" s="5">
        <v>-17</v>
      </c>
      <c r="L54" s="6">
        <v>0</v>
      </c>
      <c r="M54" s="5">
        <v>17</v>
      </c>
      <c r="N54" s="5">
        <v>-17</v>
      </c>
      <c r="O54" s="6">
        <f t="shared" si="6"/>
        <v>-38</v>
      </c>
      <c r="P54" s="66">
        <f t="shared" si="7"/>
        <v>-0.97435897435897434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40" x14ac:dyDescent="0.25">
      <c r="A55" s="26">
        <v>117</v>
      </c>
      <c r="B55" s="99" t="s">
        <v>17</v>
      </c>
      <c r="C55" s="6">
        <v>0</v>
      </c>
      <c r="D55" s="5">
        <v>0</v>
      </c>
      <c r="E55" s="98">
        <v>0</v>
      </c>
      <c r="F55" s="6">
        <v>0</v>
      </c>
      <c r="G55" s="5">
        <v>0</v>
      </c>
      <c r="H55" s="98">
        <v>0</v>
      </c>
      <c r="I55" s="6">
        <v>0</v>
      </c>
      <c r="J55" s="5">
        <v>0</v>
      </c>
      <c r="K55" s="98">
        <v>0</v>
      </c>
      <c r="L55" s="6">
        <v>0</v>
      </c>
      <c r="M55" s="5">
        <v>0</v>
      </c>
      <c r="N55" s="98">
        <v>0</v>
      </c>
      <c r="O55" s="6">
        <f t="shared" si="6"/>
        <v>0</v>
      </c>
      <c r="P55" s="66">
        <f t="shared" si="7"/>
        <v>0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40" x14ac:dyDescent="0.25">
      <c r="A56" s="26">
        <v>127</v>
      </c>
      <c r="B56" s="51" t="s">
        <v>17</v>
      </c>
      <c r="C56" s="6">
        <v>0</v>
      </c>
      <c r="D56" s="5">
        <v>6</v>
      </c>
      <c r="E56" s="5">
        <v>-6</v>
      </c>
      <c r="F56" s="6">
        <v>0</v>
      </c>
      <c r="G56" s="5">
        <v>5</v>
      </c>
      <c r="H56" s="5">
        <v>-5</v>
      </c>
      <c r="I56" s="6">
        <v>0</v>
      </c>
      <c r="J56" s="5">
        <v>5</v>
      </c>
      <c r="K56" s="5">
        <v>-5</v>
      </c>
      <c r="L56" s="6">
        <v>0</v>
      </c>
      <c r="M56" s="5">
        <v>6</v>
      </c>
      <c r="N56" s="5">
        <v>-6</v>
      </c>
      <c r="O56" s="6">
        <f t="shared" si="6"/>
        <v>-16</v>
      </c>
      <c r="P56" s="66">
        <f t="shared" si="7"/>
        <v>-0.94117647058823528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40" x14ac:dyDescent="0.25">
      <c r="A57" s="26">
        <v>128</v>
      </c>
      <c r="B57" s="99" t="s">
        <v>17</v>
      </c>
      <c r="C57" s="6">
        <v>0</v>
      </c>
      <c r="D57" s="5">
        <v>1</v>
      </c>
      <c r="E57" s="98">
        <v>-1</v>
      </c>
      <c r="F57" s="6">
        <v>0</v>
      </c>
      <c r="G57" s="5">
        <v>0</v>
      </c>
      <c r="H57" s="98">
        <v>0</v>
      </c>
      <c r="I57" s="6">
        <v>0</v>
      </c>
      <c r="J57" s="5">
        <v>1</v>
      </c>
      <c r="K57" s="98">
        <v>-1</v>
      </c>
      <c r="L57" s="6">
        <v>0</v>
      </c>
      <c r="M57" s="5">
        <v>0</v>
      </c>
      <c r="N57" s="98">
        <v>0</v>
      </c>
      <c r="O57" s="6">
        <f t="shared" si="6"/>
        <v>-2</v>
      </c>
      <c r="P57" s="66">
        <f t="shared" si="7"/>
        <v>-0.66666666666666663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40" s="100" customFormat="1" x14ac:dyDescent="0.25">
      <c r="A58" s="26">
        <v>129</v>
      </c>
      <c r="B58" s="51" t="s">
        <v>17</v>
      </c>
      <c r="C58" s="6">
        <v>0</v>
      </c>
      <c r="D58" s="5">
        <v>308</v>
      </c>
      <c r="E58" s="5">
        <v>-308</v>
      </c>
      <c r="F58" s="6">
        <v>0</v>
      </c>
      <c r="G58" s="5">
        <v>581</v>
      </c>
      <c r="H58" s="5">
        <v>-581</v>
      </c>
      <c r="I58" s="6">
        <v>0</v>
      </c>
      <c r="J58" s="5">
        <v>479</v>
      </c>
      <c r="K58" s="5">
        <v>-479</v>
      </c>
      <c r="L58" s="6">
        <v>0</v>
      </c>
      <c r="M58" s="5">
        <v>7</v>
      </c>
      <c r="N58" s="5">
        <v>-7</v>
      </c>
      <c r="O58" s="6">
        <f t="shared" si="6"/>
        <v>-1368</v>
      </c>
      <c r="P58" s="66">
        <f t="shared" si="7"/>
        <v>-0.99926953981008038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</row>
    <row r="59" spans="1:40" x14ac:dyDescent="0.25">
      <c r="A59" s="26">
        <v>132</v>
      </c>
      <c r="B59" s="99" t="s">
        <v>17</v>
      </c>
      <c r="C59" s="6">
        <v>0</v>
      </c>
      <c r="D59" s="5">
        <v>180</v>
      </c>
      <c r="E59" s="98">
        <v>-180</v>
      </c>
      <c r="F59" s="6">
        <v>0</v>
      </c>
      <c r="G59" s="5">
        <v>78</v>
      </c>
      <c r="H59" s="98">
        <v>-78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-258</v>
      </c>
      <c r="P59" s="66">
        <f t="shared" si="7"/>
        <v>-0.99613899613899615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40" x14ac:dyDescent="0.25">
      <c r="A60" s="26">
        <v>133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40" x14ac:dyDescent="0.25">
      <c r="A61" s="26">
        <v>140</v>
      </c>
      <c r="B61" s="99" t="s">
        <v>17</v>
      </c>
      <c r="C61" s="6"/>
      <c r="D61" s="5"/>
      <c r="E61" s="98"/>
      <c r="F61" s="6"/>
      <c r="G61" s="5"/>
      <c r="H61" s="98"/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40" x14ac:dyDescent="0.25">
      <c r="A62" s="26">
        <v>145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40" x14ac:dyDescent="0.25">
      <c r="A63" s="26">
        <v>194</v>
      </c>
      <c r="B63" s="99" t="s">
        <v>17</v>
      </c>
      <c r="C63" s="6">
        <v>0</v>
      </c>
      <c r="D63" s="5">
        <v>61</v>
      </c>
      <c r="E63" s="98">
        <v>-61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-61</v>
      </c>
      <c r="P63" s="66">
        <f t="shared" si="7"/>
        <v>-0.9838709677419355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40" x14ac:dyDescent="0.25">
      <c r="A64" s="26">
        <v>195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197</v>
      </c>
      <c r="B66" s="51" t="s">
        <v>17</v>
      </c>
      <c r="C66" s="6">
        <v>0</v>
      </c>
      <c r="D66" s="5">
        <v>504</v>
      </c>
      <c r="E66" s="5">
        <v>-504</v>
      </c>
      <c r="F66" s="6">
        <v>0</v>
      </c>
      <c r="G66" s="5">
        <v>431</v>
      </c>
      <c r="H66" s="5">
        <v>-431</v>
      </c>
      <c r="I66" s="6">
        <v>0</v>
      </c>
      <c r="J66" s="5">
        <v>534</v>
      </c>
      <c r="K66" s="5">
        <v>-534</v>
      </c>
      <c r="L66" s="6">
        <v>0</v>
      </c>
      <c r="M66" s="5">
        <v>0</v>
      </c>
      <c r="N66" s="5">
        <v>0</v>
      </c>
      <c r="O66" s="6">
        <f t="shared" si="6"/>
        <v>-1469</v>
      </c>
      <c r="P66" s="66">
        <f t="shared" si="7"/>
        <v>-0.99931972789115642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213</v>
      </c>
      <c r="B67" s="99" t="s">
        <v>17</v>
      </c>
      <c r="C67" s="6"/>
      <c r="D67" s="5"/>
      <c r="E67" s="98"/>
      <c r="F67" s="6"/>
      <c r="G67" s="5"/>
      <c r="H67" s="98"/>
      <c r="I67" s="6">
        <v>0</v>
      </c>
      <c r="J67" s="5">
        <v>664</v>
      </c>
      <c r="K67" s="98">
        <v>-664</v>
      </c>
      <c r="L67" s="6">
        <v>0</v>
      </c>
      <c r="M67" s="5">
        <v>677</v>
      </c>
      <c r="N67" s="98">
        <v>-677</v>
      </c>
      <c r="O67" s="6">
        <f t="shared" si="6"/>
        <v>-664</v>
      </c>
      <c r="P67" s="66">
        <f t="shared" si="7"/>
        <v>-0.99849624060150377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254</v>
      </c>
      <c r="B68" s="51" t="s">
        <v>17</v>
      </c>
      <c r="C68" s="6">
        <v>12434</v>
      </c>
      <c r="D68" s="5">
        <v>12337</v>
      </c>
      <c r="E68" s="5">
        <v>97</v>
      </c>
      <c r="F68" s="6">
        <v>12434</v>
      </c>
      <c r="G68" s="5">
        <v>11518</v>
      </c>
      <c r="H68" s="5">
        <v>916</v>
      </c>
      <c r="I68" s="6">
        <v>14400</v>
      </c>
      <c r="J68" s="5">
        <v>14211</v>
      </c>
      <c r="K68" s="5">
        <v>189</v>
      </c>
      <c r="L68" s="6">
        <v>12000</v>
      </c>
      <c r="M68" s="5">
        <v>10563</v>
      </c>
      <c r="N68" s="5">
        <v>1437</v>
      </c>
      <c r="O68" s="6">
        <f t="shared" si="6"/>
        <v>1202</v>
      </c>
      <c r="P68" s="66">
        <f t="shared" si="7"/>
        <v>3.157590564005569E-2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283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295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308</v>
      </c>
      <c r="B74" s="51" t="s">
        <v>17</v>
      </c>
      <c r="C74" s="6">
        <v>350</v>
      </c>
      <c r="D74" s="5">
        <v>877</v>
      </c>
      <c r="E74" s="5">
        <v>-527</v>
      </c>
      <c r="F74" s="6">
        <v>400</v>
      </c>
      <c r="G74" s="5">
        <v>318</v>
      </c>
      <c r="H74" s="5">
        <v>82</v>
      </c>
      <c r="I74" s="6">
        <v>400</v>
      </c>
      <c r="J74" s="5">
        <v>307</v>
      </c>
      <c r="K74" s="5">
        <v>93</v>
      </c>
      <c r="L74" s="6">
        <v>0</v>
      </c>
      <c r="M74" s="5">
        <v>0</v>
      </c>
      <c r="N74" s="5">
        <v>0</v>
      </c>
      <c r="O74" s="6">
        <f t="shared" si="6"/>
        <v>-352</v>
      </c>
      <c r="P74" s="66">
        <f t="shared" si="7"/>
        <v>-0.23419827012641384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5">
      <c r="A75" s="26">
        <v>341</v>
      </c>
      <c r="B75" s="99" t="s">
        <v>17</v>
      </c>
      <c r="C75" s="6"/>
      <c r="D75" s="5"/>
      <c r="E75" s="98"/>
      <c r="F75" s="6"/>
      <c r="G75" s="5"/>
      <c r="H75" s="98"/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5">
      <c r="A76" s="26">
        <v>376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399</v>
      </c>
      <c r="B77" s="99" t="s">
        <v>17</v>
      </c>
      <c r="C77" s="6">
        <v>100</v>
      </c>
      <c r="D77" s="5">
        <v>122</v>
      </c>
      <c r="E77" s="98">
        <v>-22</v>
      </c>
      <c r="F77" s="6">
        <v>139</v>
      </c>
      <c r="G77" s="5">
        <v>90</v>
      </c>
      <c r="H77" s="98">
        <v>49</v>
      </c>
      <c r="I77" s="6">
        <v>100</v>
      </c>
      <c r="J77" s="5">
        <v>141</v>
      </c>
      <c r="K77" s="98">
        <v>-41</v>
      </c>
      <c r="L77" s="6">
        <v>100</v>
      </c>
      <c r="M77" s="5">
        <v>152</v>
      </c>
      <c r="N77" s="98">
        <v>-52</v>
      </c>
      <c r="O77" s="6">
        <f t="shared" si="6"/>
        <v>-14</v>
      </c>
      <c r="P77" s="66">
        <f t="shared" si="7"/>
        <v>-3.954802259887006E-2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5">
      <c r="A78" s="26">
        <v>442</v>
      </c>
      <c r="B78" s="51" t="s">
        <v>17</v>
      </c>
      <c r="C78" s="6">
        <v>110</v>
      </c>
      <c r="D78" s="5">
        <v>0</v>
      </c>
      <c r="E78" s="5">
        <v>110</v>
      </c>
      <c r="F78" s="6">
        <v>110</v>
      </c>
      <c r="G78" s="5">
        <v>0</v>
      </c>
      <c r="H78" s="5">
        <v>110</v>
      </c>
      <c r="I78" s="6">
        <v>110</v>
      </c>
      <c r="J78" s="5">
        <v>0</v>
      </c>
      <c r="K78" s="5">
        <v>110</v>
      </c>
      <c r="L78" s="6">
        <v>40</v>
      </c>
      <c r="M78" s="5">
        <v>0</v>
      </c>
      <c r="N78" s="5">
        <v>40</v>
      </c>
      <c r="O78" s="6">
        <f t="shared" si="6"/>
        <v>330</v>
      </c>
      <c r="P78" s="66">
        <f t="shared" si="7"/>
        <v>330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5">
      <c r="A79" s="26">
        <v>447</v>
      </c>
      <c r="B79" s="99" t="s">
        <v>17</v>
      </c>
      <c r="C79" s="6">
        <v>0</v>
      </c>
      <c r="D79" s="5">
        <v>51</v>
      </c>
      <c r="E79" s="98">
        <v>-51</v>
      </c>
      <c r="F79" s="6">
        <v>0</v>
      </c>
      <c r="G79" s="5">
        <v>73</v>
      </c>
      <c r="H79" s="98">
        <v>-73</v>
      </c>
      <c r="I79" s="6">
        <v>0</v>
      </c>
      <c r="J79" s="5">
        <v>49</v>
      </c>
      <c r="K79" s="98">
        <v>-49</v>
      </c>
      <c r="L79" s="6">
        <v>0</v>
      </c>
      <c r="M79" s="5">
        <v>72</v>
      </c>
      <c r="N79" s="98">
        <v>-72</v>
      </c>
      <c r="O79" s="6">
        <f t="shared" si="6"/>
        <v>-173</v>
      </c>
      <c r="P79" s="66">
        <f t="shared" si="7"/>
        <v>-0.99425287356321834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5">
      <c r="A80" s="26">
        <v>483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334</v>
      </c>
      <c r="H80" s="5">
        <v>-334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-334</v>
      </c>
      <c r="P80" s="66">
        <f t="shared" si="7"/>
        <v>-0.9970149253731343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5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5">
      <c r="A82" s="26">
        <v>536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5">
      <c r="A83" s="26">
        <v>543</v>
      </c>
      <c r="B83" s="99" t="s">
        <v>17</v>
      </c>
      <c r="C83" s="6">
        <v>515</v>
      </c>
      <c r="D83" s="5">
        <v>524</v>
      </c>
      <c r="E83" s="98">
        <v>-9</v>
      </c>
      <c r="F83" s="6">
        <v>1000</v>
      </c>
      <c r="G83" s="5">
        <v>252</v>
      </c>
      <c r="H83" s="98">
        <v>748</v>
      </c>
      <c r="I83" s="6">
        <v>1000</v>
      </c>
      <c r="J83" s="5">
        <v>0</v>
      </c>
      <c r="K83" s="98">
        <v>1000</v>
      </c>
      <c r="L83" s="6">
        <v>0</v>
      </c>
      <c r="M83" s="5">
        <v>0</v>
      </c>
      <c r="N83" s="98">
        <v>0</v>
      </c>
      <c r="O83" s="6">
        <f t="shared" ref="O83:O114" si="9">K83+H83+E83</f>
        <v>1739</v>
      </c>
      <c r="P83" s="66">
        <f t="shared" ref="P83:P114" si="10">O83/(J83+G83+D83+1)</f>
        <v>2.2380952380952381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ref="V83:V114" si="11">IF(S83 = "X",L83-I83," ")</f>
        <v xml:space="preserve"> </v>
      </c>
    </row>
    <row r="84" spans="1:22" x14ac:dyDescent="0.25">
      <c r="A84" s="26">
        <v>544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5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572</v>
      </c>
      <c r="B86" s="51" t="s">
        <v>17</v>
      </c>
      <c r="C86" s="6">
        <v>300</v>
      </c>
      <c r="D86" s="5">
        <v>75</v>
      </c>
      <c r="E86" s="5">
        <v>225</v>
      </c>
      <c r="F86" s="6">
        <v>350</v>
      </c>
      <c r="G86" s="5">
        <v>75</v>
      </c>
      <c r="H86" s="5">
        <v>275</v>
      </c>
      <c r="I86" s="6"/>
      <c r="J86" s="5"/>
      <c r="K86" s="5"/>
      <c r="L86" s="6"/>
      <c r="M86" s="5"/>
      <c r="N86" s="5"/>
      <c r="O86" s="6">
        <f t="shared" si="9"/>
        <v>500</v>
      </c>
      <c r="P86" s="66">
        <f t="shared" si="10"/>
        <v>3.3112582781456954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>X</v>
      </c>
      <c r="V86" t="str">
        <f t="shared" si="11"/>
        <v xml:space="preserve"> </v>
      </c>
    </row>
    <row r="87" spans="1:22" x14ac:dyDescent="0.25">
      <c r="A87" s="26">
        <v>598</v>
      </c>
      <c r="B87" s="99" t="s">
        <v>17</v>
      </c>
      <c r="C87" s="6"/>
      <c r="D87" s="5"/>
      <c r="E87" s="98"/>
      <c r="F87" s="6"/>
      <c r="G87" s="5"/>
      <c r="H87" s="98"/>
      <c r="I87" s="6">
        <v>0</v>
      </c>
      <c r="J87" s="5">
        <v>78</v>
      </c>
      <c r="K87" s="98">
        <v>-78</v>
      </c>
      <c r="L87" s="6">
        <v>0</v>
      </c>
      <c r="M87" s="5">
        <v>108</v>
      </c>
      <c r="N87" s="98">
        <v>-108</v>
      </c>
      <c r="O87" s="6">
        <f t="shared" si="9"/>
        <v>-78</v>
      </c>
      <c r="P87" s="66">
        <f t="shared" si="10"/>
        <v>-0.98734177215189878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635</v>
      </c>
      <c r="B88" s="51" t="s">
        <v>17</v>
      </c>
      <c r="C88" s="6">
        <v>850</v>
      </c>
      <c r="D88" s="5">
        <v>878</v>
      </c>
      <c r="E88" s="5">
        <v>-28</v>
      </c>
      <c r="F88" s="6">
        <v>1000</v>
      </c>
      <c r="G88" s="5">
        <v>868</v>
      </c>
      <c r="H88" s="5">
        <v>132</v>
      </c>
      <c r="I88" s="6">
        <v>900</v>
      </c>
      <c r="J88" s="5">
        <v>832</v>
      </c>
      <c r="K88" s="5">
        <v>68</v>
      </c>
      <c r="L88" s="6">
        <v>800</v>
      </c>
      <c r="M88" s="5">
        <v>871</v>
      </c>
      <c r="N88" s="5">
        <v>-71</v>
      </c>
      <c r="O88" s="6">
        <f t="shared" si="9"/>
        <v>172</v>
      </c>
      <c r="P88" s="66">
        <f t="shared" si="10"/>
        <v>6.6692516479255531E-2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650</v>
      </c>
      <c r="B89" s="99" t="s">
        <v>17</v>
      </c>
      <c r="C89" s="6">
        <v>0</v>
      </c>
      <c r="D89" s="5">
        <v>0</v>
      </c>
      <c r="E89" s="98">
        <v>0</v>
      </c>
      <c r="F89" s="6">
        <v>0</v>
      </c>
      <c r="G89" s="5">
        <v>0</v>
      </c>
      <c r="H89" s="98">
        <v>0</v>
      </c>
      <c r="I89" s="6">
        <v>0</v>
      </c>
      <c r="J89" s="5">
        <v>0</v>
      </c>
      <c r="K89" s="98">
        <v>0</v>
      </c>
      <c r="L89" s="6">
        <v>0</v>
      </c>
      <c r="M89" s="5">
        <v>0</v>
      </c>
      <c r="N89" s="98">
        <v>0</v>
      </c>
      <c r="O89" s="6">
        <f t="shared" si="9"/>
        <v>0</v>
      </c>
      <c r="P89" s="66">
        <f t="shared" si="10"/>
        <v>0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654</v>
      </c>
      <c r="B90" s="51" t="s">
        <v>17</v>
      </c>
      <c r="C90" s="6">
        <v>500</v>
      </c>
      <c r="D90" s="5">
        <v>1529</v>
      </c>
      <c r="E90" s="5">
        <v>-1029</v>
      </c>
      <c r="F90" s="6">
        <v>7635</v>
      </c>
      <c r="G90" s="5">
        <v>892</v>
      </c>
      <c r="H90" s="5">
        <v>6743</v>
      </c>
      <c r="I90" s="6">
        <v>396</v>
      </c>
      <c r="J90" s="5">
        <v>544</v>
      </c>
      <c r="K90" s="5">
        <v>-148</v>
      </c>
      <c r="L90" s="6">
        <v>500</v>
      </c>
      <c r="M90" s="5">
        <v>466</v>
      </c>
      <c r="N90" s="5">
        <v>34</v>
      </c>
      <c r="O90" s="6">
        <f t="shared" si="9"/>
        <v>5566</v>
      </c>
      <c r="P90" s="66">
        <f t="shared" si="10"/>
        <v>1.8766014834794336</v>
      </c>
      <c r="Q90" s="123"/>
      <c r="R90" s="62" t="s">
        <v>44</v>
      </c>
      <c r="S90" s="72" t="s">
        <v>15</v>
      </c>
      <c r="T90" s="8" t="str">
        <f>IF($C$4="High Inventory",IF(AND($O90&gt;=Summary!$C$149,$P90&gt;=0%),"X"," "),IF(AND($O90&lt;=-Summary!$C$149,$P90&lt;=0%),"X"," "))</f>
        <v>X</v>
      </c>
      <c r="U90" s="11" t="str">
        <f>IF($C$4="High Inventory",IF(AND($O90&gt;=0,$P90&gt;=Summary!$C$150),"X"," "),IF(AND($O90&lt;=0,$P90&lt;=-Summary!$C$150),"X"," "))</f>
        <v>X</v>
      </c>
      <c r="V90" t="str">
        <f t="shared" si="11"/>
        <v xml:space="preserve"> </v>
      </c>
    </row>
    <row r="91" spans="1:22" x14ac:dyDescent="0.25">
      <c r="A91" s="26">
        <v>713</v>
      </c>
      <c r="B91" s="99" t="s">
        <v>17</v>
      </c>
      <c r="C91" s="6"/>
      <c r="D91" s="5"/>
      <c r="E91" s="98"/>
      <c r="F91" s="6"/>
      <c r="G91" s="5"/>
      <c r="H91" s="98"/>
      <c r="I91" s="6">
        <v>0</v>
      </c>
      <c r="J91" s="5">
        <v>13</v>
      </c>
      <c r="K91" s="98">
        <v>-13</v>
      </c>
      <c r="L91" s="6">
        <v>0</v>
      </c>
      <c r="M91" s="5">
        <v>13</v>
      </c>
      <c r="N91" s="98">
        <v>-13</v>
      </c>
      <c r="O91" s="6">
        <f t="shared" si="9"/>
        <v>-13</v>
      </c>
      <c r="P91" s="66">
        <f t="shared" si="10"/>
        <v>-0.9285714285714286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755</v>
      </c>
      <c r="B92" s="51" t="s">
        <v>17</v>
      </c>
      <c r="C92" s="6">
        <v>50</v>
      </c>
      <c r="D92" s="5">
        <v>79</v>
      </c>
      <c r="E92" s="5">
        <v>-29</v>
      </c>
      <c r="F92" s="6">
        <v>50</v>
      </c>
      <c r="G92" s="5">
        <v>79</v>
      </c>
      <c r="H92" s="5">
        <v>-29</v>
      </c>
      <c r="I92" s="6">
        <v>50</v>
      </c>
      <c r="J92" s="5">
        <v>56</v>
      </c>
      <c r="K92" s="5">
        <v>-6</v>
      </c>
      <c r="L92" s="6">
        <v>50</v>
      </c>
      <c r="M92" s="5">
        <v>56</v>
      </c>
      <c r="N92" s="5">
        <v>-6</v>
      </c>
      <c r="O92" s="6">
        <f t="shared" si="9"/>
        <v>-64</v>
      </c>
      <c r="P92" s="66">
        <f t="shared" si="10"/>
        <v>-0.29767441860465116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779</v>
      </c>
      <c r="B93" s="99" t="s">
        <v>17</v>
      </c>
      <c r="C93" s="6">
        <v>800</v>
      </c>
      <c r="D93" s="5">
        <v>1296</v>
      </c>
      <c r="E93" s="98">
        <v>-496</v>
      </c>
      <c r="F93" s="6">
        <v>800</v>
      </c>
      <c r="G93" s="5">
        <v>942</v>
      </c>
      <c r="H93" s="98">
        <v>-142</v>
      </c>
      <c r="I93" s="6">
        <v>800</v>
      </c>
      <c r="J93" s="5">
        <v>1110</v>
      </c>
      <c r="K93" s="98">
        <v>-310</v>
      </c>
      <c r="L93" s="6">
        <v>0</v>
      </c>
      <c r="M93" s="5">
        <v>772</v>
      </c>
      <c r="N93" s="98">
        <v>-772</v>
      </c>
      <c r="O93" s="6">
        <f t="shared" si="9"/>
        <v>-948</v>
      </c>
      <c r="P93" s="66">
        <f t="shared" si="10"/>
        <v>-0.28306957300686775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854</v>
      </c>
      <c r="B94" s="51" t="s">
        <v>17</v>
      </c>
      <c r="C94" s="6"/>
      <c r="D94" s="5"/>
      <c r="E94" s="5"/>
      <c r="F94" s="6"/>
      <c r="G94" s="5"/>
      <c r="H94" s="5"/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0</v>
      </c>
      <c r="P94" s="66">
        <f t="shared" si="10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858</v>
      </c>
      <c r="B95" s="99" t="s">
        <v>17</v>
      </c>
      <c r="C95" s="6">
        <v>1000</v>
      </c>
      <c r="D95" s="5">
        <v>1143</v>
      </c>
      <c r="E95" s="98">
        <v>-143</v>
      </c>
      <c r="F95" s="6">
        <v>0</v>
      </c>
      <c r="G95" s="5">
        <v>1137</v>
      </c>
      <c r="H95" s="98">
        <v>-1137</v>
      </c>
      <c r="I95" s="6">
        <v>1000</v>
      </c>
      <c r="J95" s="5">
        <v>1230</v>
      </c>
      <c r="K95" s="98">
        <v>-230</v>
      </c>
      <c r="L95" s="6">
        <v>0</v>
      </c>
      <c r="M95" s="5">
        <v>0</v>
      </c>
      <c r="N95" s="98">
        <v>0</v>
      </c>
      <c r="O95" s="6">
        <f t="shared" si="9"/>
        <v>-1510</v>
      </c>
      <c r="P95" s="66">
        <f t="shared" si="10"/>
        <v>-0.43007690116775849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877</v>
      </c>
      <c r="B96" s="51" t="s">
        <v>17</v>
      </c>
      <c r="C96" s="6">
        <v>0</v>
      </c>
      <c r="D96" s="5">
        <v>171</v>
      </c>
      <c r="E96" s="5">
        <v>-171</v>
      </c>
      <c r="F96" s="6">
        <v>0</v>
      </c>
      <c r="G96" s="5">
        <v>161</v>
      </c>
      <c r="H96" s="5">
        <v>-161</v>
      </c>
      <c r="I96" s="6"/>
      <c r="J96" s="5"/>
      <c r="K96" s="5"/>
      <c r="L96" s="6"/>
      <c r="M96" s="5"/>
      <c r="N96" s="5"/>
      <c r="O96" s="6">
        <f t="shared" si="9"/>
        <v>-332</v>
      </c>
      <c r="P96" s="66">
        <f t="shared" si="10"/>
        <v>-0.99699699699699695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5">
      <c r="A97" s="26">
        <v>886</v>
      </c>
      <c r="B97" s="99" t="s">
        <v>17</v>
      </c>
      <c r="C97" s="6">
        <v>300</v>
      </c>
      <c r="D97" s="5">
        <v>504</v>
      </c>
      <c r="E97" s="98">
        <v>-204</v>
      </c>
      <c r="F97" s="6">
        <v>300</v>
      </c>
      <c r="G97" s="5">
        <v>745</v>
      </c>
      <c r="H97" s="98">
        <v>-445</v>
      </c>
      <c r="I97" s="6">
        <v>530</v>
      </c>
      <c r="J97" s="5">
        <v>791</v>
      </c>
      <c r="K97" s="98">
        <v>-261</v>
      </c>
      <c r="L97" s="6">
        <v>169</v>
      </c>
      <c r="M97" s="5">
        <v>64</v>
      </c>
      <c r="N97" s="98">
        <v>105</v>
      </c>
      <c r="O97" s="6">
        <f t="shared" si="9"/>
        <v>-910</v>
      </c>
      <c r="P97" s="66">
        <f t="shared" si="10"/>
        <v>-0.44585987261146498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915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938</v>
      </c>
      <c r="B99" s="99" t="s">
        <v>17</v>
      </c>
      <c r="C99" s="6"/>
      <c r="D99" s="5"/>
      <c r="E99" s="98"/>
      <c r="F99" s="6"/>
      <c r="G99" s="5"/>
      <c r="H99" s="98"/>
      <c r="I99" s="6">
        <v>0</v>
      </c>
      <c r="J99" s="5">
        <v>0</v>
      </c>
      <c r="K99" s="98">
        <v>0</v>
      </c>
      <c r="L99" s="6">
        <v>0</v>
      </c>
      <c r="M99" s="5">
        <v>0</v>
      </c>
      <c r="N99" s="98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944</v>
      </c>
      <c r="B100" s="51" t="s">
        <v>17</v>
      </c>
      <c r="C100" s="6">
        <v>2700</v>
      </c>
      <c r="D100" s="5">
        <v>2238</v>
      </c>
      <c r="E100" s="5">
        <v>462</v>
      </c>
      <c r="F100" s="6">
        <v>2900</v>
      </c>
      <c r="G100" s="5">
        <v>2388</v>
      </c>
      <c r="H100" s="5">
        <v>512</v>
      </c>
      <c r="I100" s="6">
        <v>2900</v>
      </c>
      <c r="J100" s="5">
        <v>2523</v>
      </c>
      <c r="K100" s="5">
        <v>377</v>
      </c>
      <c r="L100" s="6">
        <v>2475</v>
      </c>
      <c r="M100" s="5">
        <v>2635</v>
      </c>
      <c r="N100" s="5">
        <v>-160</v>
      </c>
      <c r="O100" s="6">
        <f t="shared" si="9"/>
        <v>1351</v>
      </c>
      <c r="P100" s="66">
        <f t="shared" si="10"/>
        <v>0.18895104895104894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5">
      <c r="A101" s="26">
        <v>949</v>
      </c>
      <c r="B101" s="99" t="s">
        <v>17</v>
      </c>
      <c r="C101" s="6">
        <v>20</v>
      </c>
      <c r="D101" s="5">
        <v>73</v>
      </c>
      <c r="E101" s="98">
        <v>-53</v>
      </c>
      <c r="F101" s="6">
        <v>200</v>
      </c>
      <c r="G101" s="5">
        <v>57</v>
      </c>
      <c r="H101" s="98">
        <v>143</v>
      </c>
      <c r="I101" s="6">
        <v>200</v>
      </c>
      <c r="J101" s="5">
        <v>58</v>
      </c>
      <c r="K101" s="98">
        <v>142</v>
      </c>
      <c r="L101" s="6">
        <v>0</v>
      </c>
      <c r="M101" s="5">
        <v>57</v>
      </c>
      <c r="N101" s="98">
        <v>-57</v>
      </c>
      <c r="O101" s="6">
        <f t="shared" si="9"/>
        <v>232</v>
      </c>
      <c r="P101" s="66">
        <f t="shared" si="10"/>
        <v>1.2275132275132274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5">
      <c r="A102" s="26">
        <v>988</v>
      </c>
      <c r="B102" s="51" t="s">
        <v>17</v>
      </c>
      <c r="C102" s="6"/>
      <c r="D102" s="5"/>
      <c r="E102" s="5"/>
      <c r="F102" s="6"/>
      <c r="G102" s="5"/>
      <c r="H102" s="5"/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995</v>
      </c>
      <c r="B103" s="99" t="s">
        <v>17</v>
      </c>
      <c r="C103" s="6">
        <v>0</v>
      </c>
      <c r="D103" s="5">
        <v>0</v>
      </c>
      <c r="E103" s="98">
        <v>0</v>
      </c>
      <c r="F103" s="6">
        <v>1000</v>
      </c>
      <c r="G103" s="5">
        <v>0</v>
      </c>
      <c r="H103" s="98">
        <v>1000</v>
      </c>
      <c r="I103" s="6">
        <v>730</v>
      </c>
      <c r="J103" s="5">
        <v>0</v>
      </c>
      <c r="K103" s="98">
        <v>730</v>
      </c>
      <c r="L103" s="6">
        <v>0</v>
      </c>
      <c r="M103" s="5">
        <v>0</v>
      </c>
      <c r="N103" s="98">
        <v>0</v>
      </c>
      <c r="O103" s="6">
        <f t="shared" si="9"/>
        <v>1730</v>
      </c>
      <c r="P103" s="66">
        <f t="shared" si="10"/>
        <v>1730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>X</v>
      </c>
      <c r="V103" t="str">
        <f t="shared" si="11"/>
        <v xml:space="preserve"> </v>
      </c>
    </row>
    <row r="104" spans="1:22" x14ac:dyDescent="0.25">
      <c r="A104" s="26">
        <v>1011</v>
      </c>
      <c r="B104" s="51" t="s">
        <v>17</v>
      </c>
      <c r="C104" s="6">
        <v>1390</v>
      </c>
      <c r="D104" s="5">
        <v>1537</v>
      </c>
      <c r="E104" s="5">
        <v>-147</v>
      </c>
      <c r="F104" s="6">
        <v>1500</v>
      </c>
      <c r="G104" s="5">
        <v>1899</v>
      </c>
      <c r="H104" s="5">
        <v>-399</v>
      </c>
      <c r="I104" s="6">
        <v>1500</v>
      </c>
      <c r="J104" s="5">
        <v>417</v>
      </c>
      <c r="K104" s="5">
        <v>1083</v>
      </c>
      <c r="L104" s="6">
        <v>40</v>
      </c>
      <c r="M104" s="5">
        <v>44</v>
      </c>
      <c r="N104" s="5">
        <v>-4</v>
      </c>
      <c r="O104" s="6">
        <f t="shared" si="9"/>
        <v>537</v>
      </c>
      <c r="P104" s="66">
        <f t="shared" si="10"/>
        <v>0.13933575505967827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5">
      <c r="A105" s="26">
        <v>1015</v>
      </c>
      <c r="B105" s="99" t="s">
        <v>17</v>
      </c>
      <c r="C105" s="6">
        <v>0</v>
      </c>
      <c r="D105" s="5">
        <v>0</v>
      </c>
      <c r="E105" s="98">
        <v>0</v>
      </c>
      <c r="F105" s="6">
        <v>0</v>
      </c>
      <c r="G105" s="5">
        <v>0</v>
      </c>
      <c r="H105" s="98">
        <v>0</v>
      </c>
      <c r="I105" s="6">
        <v>0</v>
      </c>
      <c r="J105" s="5">
        <v>0</v>
      </c>
      <c r="K105" s="98">
        <v>0</v>
      </c>
      <c r="L105" s="6">
        <v>0</v>
      </c>
      <c r="M105" s="5">
        <v>0</v>
      </c>
      <c r="N105" s="98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5328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5361</v>
      </c>
      <c r="B107" s="99" t="s">
        <v>17</v>
      </c>
      <c r="C107" s="6">
        <v>0</v>
      </c>
      <c r="D107" s="5">
        <v>6612</v>
      </c>
      <c r="E107" s="98">
        <v>-6612</v>
      </c>
      <c r="F107" s="6">
        <v>0</v>
      </c>
      <c r="G107" s="5">
        <v>6872</v>
      </c>
      <c r="H107" s="98">
        <v>-6872</v>
      </c>
      <c r="I107" s="6">
        <v>0</v>
      </c>
      <c r="J107" s="5">
        <v>6100</v>
      </c>
      <c r="K107" s="98">
        <v>-6100</v>
      </c>
      <c r="L107" s="6">
        <v>0</v>
      </c>
      <c r="M107" s="5">
        <v>0</v>
      </c>
      <c r="N107" s="98">
        <v>0</v>
      </c>
      <c r="O107" s="6">
        <f t="shared" si="9"/>
        <v>-19584</v>
      </c>
      <c r="P107" s="66">
        <f t="shared" si="10"/>
        <v>-0.99994894051570082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5370</v>
      </c>
      <c r="B108" s="51" t="s">
        <v>17</v>
      </c>
      <c r="C108" s="6"/>
      <c r="D108" s="5"/>
      <c r="E108" s="5"/>
      <c r="F108" s="6"/>
      <c r="G108" s="5"/>
      <c r="H108" s="5"/>
      <c r="I108" s="6">
        <v>0</v>
      </c>
      <c r="J108" s="5">
        <v>10</v>
      </c>
      <c r="K108" s="5">
        <v>-10</v>
      </c>
      <c r="L108" s="6">
        <v>0</v>
      </c>
      <c r="M108" s="5">
        <v>24</v>
      </c>
      <c r="N108" s="5">
        <v>-24</v>
      </c>
      <c r="O108" s="6">
        <f t="shared" si="9"/>
        <v>-10</v>
      </c>
      <c r="P108" s="66">
        <f t="shared" si="10"/>
        <v>-0.90909090909090906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5973</v>
      </c>
      <c r="B109" s="99" t="s">
        <v>17</v>
      </c>
      <c r="C109" s="6"/>
      <c r="D109" s="5"/>
      <c r="E109" s="98"/>
      <c r="F109" s="6"/>
      <c r="G109" s="5"/>
      <c r="H109" s="98"/>
      <c r="I109" s="6">
        <v>166</v>
      </c>
      <c r="J109" s="5">
        <v>198</v>
      </c>
      <c r="K109" s="98">
        <v>-32</v>
      </c>
      <c r="L109" s="6">
        <v>166</v>
      </c>
      <c r="M109" s="5">
        <v>201</v>
      </c>
      <c r="N109" s="98">
        <v>-35</v>
      </c>
      <c r="O109" s="6">
        <f t="shared" si="9"/>
        <v>-32</v>
      </c>
      <c r="P109" s="66">
        <f t="shared" si="10"/>
        <v>-0.16080402010050251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6063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6583</v>
      </c>
      <c r="B111" s="99" t="s">
        <v>17</v>
      </c>
      <c r="C111" s="6">
        <v>0</v>
      </c>
      <c r="D111" s="5">
        <v>0</v>
      </c>
      <c r="E111" s="98">
        <v>0</v>
      </c>
      <c r="F111" s="6">
        <v>0</v>
      </c>
      <c r="G111" s="5">
        <v>0</v>
      </c>
      <c r="H111" s="98">
        <v>0</v>
      </c>
      <c r="I111" s="6">
        <v>0</v>
      </c>
      <c r="J111" s="5">
        <v>0</v>
      </c>
      <c r="K111" s="98">
        <v>0</v>
      </c>
      <c r="L111" s="6">
        <v>0</v>
      </c>
      <c r="M111" s="5">
        <v>0</v>
      </c>
      <c r="N111" s="98">
        <v>0</v>
      </c>
      <c r="O111" s="6">
        <f t="shared" si="9"/>
        <v>0</v>
      </c>
      <c r="P111" s="66">
        <f t="shared" si="10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5">
      <c r="A112" s="26">
        <v>7602</v>
      </c>
      <c r="B112" s="51" t="s">
        <v>17</v>
      </c>
      <c r="C112" s="6">
        <v>49250</v>
      </c>
      <c r="D112" s="5">
        <v>37264</v>
      </c>
      <c r="E112" s="5">
        <v>11986</v>
      </c>
      <c r="F112" s="6">
        <v>48550</v>
      </c>
      <c r="G112" s="5">
        <v>10311</v>
      </c>
      <c r="H112" s="5">
        <v>38239</v>
      </c>
      <c r="I112" s="6">
        <v>45000</v>
      </c>
      <c r="J112" s="5">
        <v>38003</v>
      </c>
      <c r="K112" s="5">
        <v>6997</v>
      </c>
      <c r="L112" s="6">
        <v>40000</v>
      </c>
      <c r="M112" s="5">
        <v>41419</v>
      </c>
      <c r="N112" s="5">
        <v>-1419</v>
      </c>
      <c r="O112" s="6">
        <f t="shared" si="9"/>
        <v>57222</v>
      </c>
      <c r="P112" s="66">
        <f t="shared" si="10"/>
        <v>0.66864534523656505</v>
      </c>
      <c r="Q112" s="123"/>
      <c r="R112" s="62" t="s">
        <v>44</v>
      </c>
      <c r="S112" s="72" t="s">
        <v>15</v>
      </c>
      <c r="T112" s="8" t="str">
        <f>IF($C$4="High Inventory",IF(AND($O112&gt;=Summary!$C$149,$P112&gt;=0%),"X"," "),IF(AND($O112&lt;=-Summary!$C$149,$P112&lt;=0%),"X"," "))</f>
        <v>X</v>
      </c>
      <c r="U112" s="11" t="str">
        <f>IF($C$4="High Inventory",IF(AND($O112&gt;=0,$P112&gt;=Summary!$C$150),"X"," "),IF(AND($O112&lt;=0,$P112&lt;=-Summary!$C$150),"X"," "))</f>
        <v>X</v>
      </c>
      <c r="V112" t="str">
        <f t="shared" si="11"/>
        <v xml:space="preserve"> </v>
      </c>
    </row>
    <row r="113" spans="1:22" x14ac:dyDescent="0.25">
      <c r="A113" s="26">
        <v>7604</v>
      </c>
      <c r="B113" s="99" t="s">
        <v>17</v>
      </c>
      <c r="C113" s="6">
        <v>48863</v>
      </c>
      <c r="D113" s="5">
        <v>43193</v>
      </c>
      <c r="E113" s="98">
        <v>5670</v>
      </c>
      <c r="F113" s="6">
        <v>74886</v>
      </c>
      <c r="G113" s="5">
        <v>39845</v>
      </c>
      <c r="H113" s="98">
        <v>35041</v>
      </c>
      <c r="I113" s="6">
        <v>110741</v>
      </c>
      <c r="J113" s="5">
        <v>50019</v>
      </c>
      <c r="K113" s="98">
        <v>60722</v>
      </c>
      <c r="L113" s="6">
        <v>65248</v>
      </c>
      <c r="M113" s="5">
        <v>56308</v>
      </c>
      <c r="N113" s="98">
        <v>8940</v>
      </c>
      <c r="O113" s="6">
        <f t="shared" si="9"/>
        <v>101433</v>
      </c>
      <c r="P113" s="66">
        <f t="shared" si="10"/>
        <v>0.76232169429872687</v>
      </c>
      <c r="Q113" s="123"/>
      <c r="R113" s="62" t="s">
        <v>44</v>
      </c>
      <c r="S113" s="72" t="s">
        <v>15</v>
      </c>
      <c r="T113" s="8" t="str">
        <f>IF($C$4="High Inventory",IF(AND($O113&gt;=Summary!$C$149,$P113&gt;=0%),"X"," "),IF(AND($O113&lt;=-Summary!$C$149,$P113&lt;=0%),"X"," "))</f>
        <v>X</v>
      </c>
      <c r="U113" s="11" t="str">
        <f>IF($C$4="High Inventory",IF(AND($O113&gt;=0,$P113&gt;=Summary!$C$150),"X"," "),IF(AND($O113&lt;=0,$P113&lt;=-Summary!$C$150),"X"," "))</f>
        <v>X</v>
      </c>
      <c r="V113" t="str">
        <f t="shared" si="11"/>
        <v xml:space="preserve"> </v>
      </c>
    </row>
    <row r="114" spans="1:22" x14ac:dyDescent="0.25">
      <c r="A114" s="26">
        <v>7610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5">
      <c r="A115" s="26">
        <v>7614</v>
      </c>
      <c r="B115" s="99" t="s">
        <v>17</v>
      </c>
      <c r="C115" s="6"/>
      <c r="D115" s="5"/>
      <c r="E115" s="98"/>
      <c r="F115" s="6"/>
      <c r="G115" s="5"/>
      <c r="H115" s="98"/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ref="O115:O129" si="12">K115+H115+E115</f>
        <v>0</v>
      </c>
      <c r="P115" s="66">
        <f t="shared" ref="P115:P129" si="13">O115/(J115+G115+D115+1)</f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ref="V115:V129" si="14">IF(S115 = "X",L115-I115," ")</f>
        <v xml:space="preserve"> </v>
      </c>
    </row>
    <row r="116" spans="1:22" x14ac:dyDescent="0.25">
      <c r="A116" s="26">
        <v>8556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5">
      <c r="A117" s="26">
        <v>8576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5">
      <c r="A118" s="26">
        <v>8577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5">
      <c r="A119" s="26">
        <v>8578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8579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8580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8916</v>
      </c>
      <c r="B122" s="51" t="s">
        <v>17</v>
      </c>
      <c r="C122" s="6">
        <v>0</v>
      </c>
      <c r="D122" s="5">
        <v>0</v>
      </c>
      <c r="E122" s="5">
        <v>0</v>
      </c>
      <c r="F122" s="6">
        <v>0</v>
      </c>
      <c r="G122" s="5">
        <v>3</v>
      </c>
      <c r="H122" s="5">
        <v>-3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-3</v>
      </c>
      <c r="P122" s="66">
        <f t="shared" si="13"/>
        <v>-0.75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10556</v>
      </c>
      <c r="B123" s="99" t="s">
        <v>17</v>
      </c>
      <c r="C123" s="6">
        <v>0</v>
      </c>
      <c r="D123" s="5">
        <v>0</v>
      </c>
      <c r="E123" s="98">
        <v>0</v>
      </c>
      <c r="F123" s="6">
        <v>0</v>
      </c>
      <c r="G123" s="5">
        <v>0</v>
      </c>
      <c r="H123" s="98">
        <v>0</v>
      </c>
      <c r="I123" s="6">
        <v>0</v>
      </c>
      <c r="J123" s="5">
        <v>0</v>
      </c>
      <c r="K123" s="98">
        <v>0</v>
      </c>
      <c r="L123" s="6">
        <v>0</v>
      </c>
      <c r="M123" s="5">
        <v>0</v>
      </c>
      <c r="N123" s="98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13556</v>
      </c>
      <c r="B124" s="51" t="s">
        <v>17</v>
      </c>
      <c r="C124" s="6">
        <v>50</v>
      </c>
      <c r="D124" s="5">
        <v>95</v>
      </c>
      <c r="E124" s="5">
        <v>-45</v>
      </c>
      <c r="F124" s="6">
        <v>50</v>
      </c>
      <c r="G124" s="5">
        <v>40</v>
      </c>
      <c r="H124" s="5">
        <v>10</v>
      </c>
      <c r="I124" s="6">
        <v>70</v>
      </c>
      <c r="J124" s="5">
        <v>0</v>
      </c>
      <c r="K124" s="5">
        <v>70</v>
      </c>
      <c r="L124" s="6">
        <v>70</v>
      </c>
      <c r="M124" s="5">
        <v>0</v>
      </c>
      <c r="N124" s="5">
        <v>70</v>
      </c>
      <c r="O124" s="6">
        <f t="shared" si="12"/>
        <v>35</v>
      </c>
      <c r="P124" s="66">
        <f t="shared" si="13"/>
        <v>0.25735294117647056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5">
      <c r="A125" s="26">
        <v>18287</v>
      </c>
      <c r="B125" s="99" t="s">
        <v>17</v>
      </c>
      <c r="C125" s="6">
        <v>0</v>
      </c>
      <c r="D125" s="5">
        <v>0</v>
      </c>
      <c r="E125" s="98">
        <v>0</v>
      </c>
      <c r="F125" s="6">
        <v>0</v>
      </c>
      <c r="G125" s="5">
        <v>73</v>
      </c>
      <c r="H125" s="98">
        <v>-73</v>
      </c>
      <c r="I125" s="6">
        <v>0</v>
      </c>
      <c r="J125" s="5">
        <v>0</v>
      </c>
      <c r="K125" s="98">
        <v>0</v>
      </c>
      <c r="L125" s="6">
        <v>0</v>
      </c>
      <c r="M125" s="5">
        <v>0</v>
      </c>
      <c r="N125" s="98">
        <v>0</v>
      </c>
      <c r="O125" s="6">
        <f t="shared" si="12"/>
        <v>-73</v>
      </c>
      <c r="P125" s="66">
        <f t="shared" si="13"/>
        <v>-0.98648648648648651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5">
      <c r="A126" s="26">
        <v>18586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5">
      <c r="A127" s="26">
        <v>19307</v>
      </c>
      <c r="B127" s="99" t="s">
        <v>17</v>
      </c>
      <c r="C127" s="6">
        <v>0</v>
      </c>
      <c r="D127" s="5">
        <v>11</v>
      </c>
      <c r="E127" s="98">
        <v>-11</v>
      </c>
      <c r="F127" s="6">
        <v>300</v>
      </c>
      <c r="G127" s="5">
        <v>128</v>
      </c>
      <c r="H127" s="98">
        <v>172</v>
      </c>
      <c r="I127" s="6">
        <v>200</v>
      </c>
      <c r="J127" s="5">
        <v>72</v>
      </c>
      <c r="K127" s="98">
        <v>128</v>
      </c>
      <c r="L127" s="6">
        <v>0</v>
      </c>
      <c r="M127" s="5">
        <v>0</v>
      </c>
      <c r="N127" s="98">
        <v>0</v>
      </c>
      <c r="O127" s="6">
        <f t="shared" si="12"/>
        <v>289</v>
      </c>
      <c r="P127" s="66">
        <f t="shared" si="13"/>
        <v>1.3632075471698113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5">
      <c r="A128" s="26">
        <v>20206</v>
      </c>
      <c r="B128" s="51" t="s">
        <v>17</v>
      </c>
      <c r="C128" s="6"/>
      <c r="D128" s="5"/>
      <c r="E128" s="5"/>
      <c r="F128" s="6"/>
      <c r="G128" s="5"/>
      <c r="H128" s="5"/>
      <c r="I128" s="6">
        <v>0</v>
      </c>
      <c r="J128" s="5">
        <v>86</v>
      </c>
      <c r="K128" s="5">
        <v>-86</v>
      </c>
      <c r="L128" s="6">
        <v>0</v>
      </c>
      <c r="M128" s="5">
        <v>30</v>
      </c>
      <c r="N128" s="5">
        <v>-30</v>
      </c>
      <c r="O128" s="6">
        <f t="shared" si="12"/>
        <v>-86</v>
      </c>
      <c r="P128" s="66">
        <f t="shared" si="13"/>
        <v>-0.9885057471264368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5">
      <c r="A129" s="26">
        <v>26669</v>
      </c>
      <c r="B129" s="99" t="s">
        <v>17</v>
      </c>
      <c r="C129" s="6">
        <v>0</v>
      </c>
      <c r="D129" s="5">
        <v>12</v>
      </c>
      <c r="E129" s="98">
        <v>-12</v>
      </c>
      <c r="F129" s="6">
        <v>0</v>
      </c>
      <c r="G129" s="5">
        <v>5</v>
      </c>
      <c r="H129" s="98">
        <v>-5</v>
      </c>
      <c r="I129" s="6"/>
      <c r="J129" s="5"/>
      <c r="K129" s="98"/>
      <c r="L129" s="6"/>
      <c r="M129" s="5"/>
      <c r="N129" s="98"/>
      <c r="O129" s="6">
        <f t="shared" si="12"/>
        <v>-17</v>
      </c>
      <c r="P129" s="66">
        <f t="shared" si="13"/>
        <v>-0.94444444444444442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5">
      <c r="A130" s="26">
        <v>26909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0</v>
      </c>
      <c r="H130" s="5">
        <v>0</v>
      </c>
      <c r="I130" s="6">
        <v>0</v>
      </c>
      <c r="J130" s="5">
        <v>0</v>
      </c>
      <c r="K130" s="5">
        <v>0</v>
      </c>
      <c r="L130" s="6">
        <v>0</v>
      </c>
      <c r="M130" s="5">
        <v>0</v>
      </c>
      <c r="N130" s="5">
        <v>0</v>
      </c>
      <c r="O130" s="6">
        <f t="shared" ref="O130:O144" si="15">K130+H130+E130</f>
        <v>0</v>
      </c>
      <c r="P130" s="66">
        <f t="shared" ref="P130:P144" si="16">O130/(J130+G130+D130+1)</f>
        <v>0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ref="V130:V144" si="17">IF(S130 = "X",L130-I130," ")</f>
        <v xml:space="preserve"> </v>
      </c>
    </row>
    <row r="131" spans="1:22" x14ac:dyDescent="0.25">
      <c r="A131" s="26">
        <v>28030</v>
      </c>
      <c r="B131" s="99" t="s">
        <v>17</v>
      </c>
      <c r="C131" s="6">
        <v>0</v>
      </c>
      <c r="D131" s="5">
        <v>17</v>
      </c>
      <c r="E131" s="98">
        <v>-17</v>
      </c>
      <c r="F131" s="6">
        <v>0</v>
      </c>
      <c r="G131" s="5">
        <v>20</v>
      </c>
      <c r="H131" s="98">
        <v>-20</v>
      </c>
      <c r="I131" s="6"/>
      <c r="J131" s="5"/>
      <c r="K131" s="98"/>
      <c r="L131" s="6"/>
      <c r="M131" s="5"/>
      <c r="N131" s="98"/>
      <c r="O131" s="6">
        <f t="shared" si="15"/>
        <v>-37</v>
      </c>
      <c r="P131" s="66">
        <f t="shared" si="16"/>
        <v>-0.97368421052631582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7"/>
        <v xml:space="preserve"> </v>
      </c>
    </row>
    <row r="132" spans="1:22" x14ac:dyDescent="0.25">
      <c r="A132" s="26">
        <v>29329</v>
      </c>
      <c r="B132" s="51" t="s">
        <v>17</v>
      </c>
      <c r="C132" s="6"/>
      <c r="D132" s="5"/>
      <c r="E132" s="5"/>
      <c r="F132" s="6"/>
      <c r="G132" s="5"/>
      <c r="H132" s="5"/>
      <c r="I132" s="6">
        <v>0</v>
      </c>
      <c r="J132" s="5">
        <v>0</v>
      </c>
      <c r="K132" s="5">
        <v>0</v>
      </c>
      <c r="L132" s="6">
        <v>0</v>
      </c>
      <c r="M132" s="5">
        <v>0</v>
      </c>
      <c r="N132" s="5">
        <v>0</v>
      </c>
      <c r="O132" s="6">
        <f t="shared" si="15"/>
        <v>0</v>
      </c>
      <c r="P132" s="66">
        <f t="shared" si="16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7"/>
        <v xml:space="preserve"> </v>
      </c>
    </row>
    <row r="133" spans="1:22" x14ac:dyDescent="0.25">
      <c r="A133" s="26">
        <v>30511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24</v>
      </c>
      <c r="H133" s="98">
        <v>-24</v>
      </c>
      <c r="I133" s="6">
        <v>96</v>
      </c>
      <c r="J133" s="5">
        <v>0</v>
      </c>
      <c r="K133" s="98">
        <v>96</v>
      </c>
      <c r="L133" s="6">
        <v>6</v>
      </c>
      <c r="M133" s="5">
        <v>0</v>
      </c>
      <c r="N133" s="98">
        <v>6</v>
      </c>
      <c r="O133" s="6">
        <f t="shared" si="15"/>
        <v>72</v>
      </c>
      <c r="P133" s="66">
        <f t="shared" si="16"/>
        <v>2.88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>X</v>
      </c>
      <c r="V133" t="str">
        <f t="shared" si="17"/>
        <v xml:space="preserve"> </v>
      </c>
    </row>
    <row r="134" spans="1:22" x14ac:dyDescent="0.25">
      <c r="A134" s="26">
        <v>30889</v>
      </c>
      <c r="B134" s="51" t="s">
        <v>17</v>
      </c>
      <c r="C134" s="6">
        <v>0</v>
      </c>
      <c r="D134" s="5">
        <v>64</v>
      </c>
      <c r="E134" s="5">
        <v>-64</v>
      </c>
      <c r="F134" s="6">
        <v>0</v>
      </c>
      <c r="G134" s="5">
        <v>64</v>
      </c>
      <c r="H134" s="5">
        <v>-64</v>
      </c>
      <c r="I134" s="6">
        <v>0</v>
      </c>
      <c r="J134" s="5">
        <v>200</v>
      </c>
      <c r="K134" s="5">
        <v>-200</v>
      </c>
      <c r="L134" s="6">
        <v>0</v>
      </c>
      <c r="M134" s="5">
        <v>200</v>
      </c>
      <c r="N134" s="5">
        <v>-200</v>
      </c>
      <c r="O134" s="6">
        <f t="shared" si="15"/>
        <v>-328</v>
      </c>
      <c r="P134" s="66">
        <f t="shared" si="16"/>
        <v>-0.99696048632218848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5">
      <c r="A135" s="26">
        <v>32594</v>
      </c>
      <c r="B135" s="99" t="s">
        <v>17</v>
      </c>
      <c r="C135" s="6">
        <v>0</v>
      </c>
      <c r="D135" s="5">
        <v>0</v>
      </c>
      <c r="E135" s="98">
        <v>0</v>
      </c>
      <c r="F135" s="6">
        <v>0</v>
      </c>
      <c r="G135" s="5">
        <v>0</v>
      </c>
      <c r="H135" s="98">
        <v>0</v>
      </c>
      <c r="I135" s="6">
        <v>0</v>
      </c>
      <c r="J135" s="5">
        <v>0</v>
      </c>
      <c r="K135" s="98">
        <v>0</v>
      </c>
      <c r="L135" s="6">
        <v>0</v>
      </c>
      <c r="M135" s="5">
        <v>0</v>
      </c>
      <c r="N135" s="98">
        <v>0</v>
      </c>
      <c r="O135" s="6">
        <f t="shared" si="15"/>
        <v>0</v>
      </c>
      <c r="P135" s="66">
        <f t="shared" si="16"/>
        <v>0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5">
      <c r="A136" s="26">
        <v>33353</v>
      </c>
      <c r="B136" s="51" t="s">
        <v>17</v>
      </c>
      <c r="C136" s="6">
        <v>0</v>
      </c>
      <c r="D136" s="5">
        <v>0</v>
      </c>
      <c r="E136" s="5">
        <v>0</v>
      </c>
      <c r="F136" s="6">
        <v>0</v>
      </c>
      <c r="G136" s="5">
        <v>0</v>
      </c>
      <c r="H136" s="5">
        <v>0</v>
      </c>
      <c r="I136" s="6">
        <v>0</v>
      </c>
      <c r="J136" s="5">
        <v>0</v>
      </c>
      <c r="K136" s="5">
        <v>0</v>
      </c>
      <c r="L136" s="6">
        <v>0</v>
      </c>
      <c r="M136" s="5">
        <v>0</v>
      </c>
      <c r="N136" s="5">
        <v>0</v>
      </c>
      <c r="O136" s="6">
        <f t="shared" si="15"/>
        <v>0</v>
      </c>
      <c r="P136" s="66">
        <f t="shared" si="16"/>
        <v>0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5">
      <c r="A137" s="26">
        <v>34866</v>
      </c>
      <c r="B137" s="99" t="s">
        <v>17</v>
      </c>
      <c r="C137" s="6">
        <v>0</v>
      </c>
      <c r="D137" s="5">
        <v>0</v>
      </c>
      <c r="E137" s="98">
        <v>0</v>
      </c>
      <c r="F137" s="6">
        <v>0</v>
      </c>
      <c r="G137" s="5">
        <v>0</v>
      </c>
      <c r="H137" s="98">
        <v>0</v>
      </c>
      <c r="I137" s="6">
        <v>0</v>
      </c>
      <c r="J137" s="5">
        <v>5</v>
      </c>
      <c r="K137" s="98">
        <v>-5</v>
      </c>
      <c r="L137" s="6">
        <v>0</v>
      </c>
      <c r="M137" s="5">
        <v>0</v>
      </c>
      <c r="N137" s="98">
        <v>0</v>
      </c>
      <c r="O137" s="6">
        <f t="shared" si="15"/>
        <v>-5</v>
      </c>
      <c r="P137" s="66">
        <f t="shared" si="16"/>
        <v>-0.83333333333333337</v>
      </c>
      <c r="Q137" s="123"/>
      <c r="R137" s="62" t="s">
        <v>15</v>
      </c>
      <c r="S137" s="72" t="s">
        <v>15</v>
      </c>
      <c r="T137" s="8" t="str">
        <f>IF($C$4="High Inventory",IF(AND($O137&gt;=Summary!$C$149,$P137&gt;=0%),"X"," "),IF(AND($O137&lt;=-Summary!$C$149,$P137&lt;=0%),"X"," "))</f>
        <v xml:space="preserve"> </v>
      </c>
      <c r="U137" s="11" t="str">
        <f>IF($C$4="High Inventory",IF(AND($O137&gt;=0,$P137&gt;=Summary!$C$150),"X"," "),IF(AND($O137&lt;=0,$P137&lt;=-Summary!$C$150),"X"," "))</f>
        <v xml:space="preserve"> </v>
      </c>
      <c r="V137" t="str">
        <f t="shared" si="17"/>
        <v xml:space="preserve"> </v>
      </c>
    </row>
    <row r="138" spans="1:22" x14ac:dyDescent="0.25">
      <c r="A138" s="26">
        <v>35930</v>
      </c>
      <c r="B138" s="51" t="s">
        <v>17</v>
      </c>
      <c r="C138" s="6">
        <v>200</v>
      </c>
      <c r="D138" s="5">
        <v>734</v>
      </c>
      <c r="E138" s="5">
        <v>-534</v>
      </c>
      <c r="F138" s="6">
        <v>200</v>
      </c>
      <c r="G138" s="5">
        <v>411</v>
      </c>
      <c r="H138" s="5">
        <v>-211</v>
      </c>
      <c r="I138" s="6">
        <v>184</v>
      </c>
      <c r="J138" s="5">
        <v>187</v>
      </c>
      <c r="K138" s="5">
        <v>-3</v>
      </c>
      <c r="L138" s="6">
        <v>184</v>
      </c>
      <c r="M138" s="5">
        <v>3</v>
      </c>
      <c r="N138" s="5">
        <v>181</v>
      </c>
      <c r="O138" s="6">
        <f t="shared" si="15"/>
        <v>-748</v>
      </c>
      <c r="P138" s="66">
        <f t="shared" si="16"/>
        <v>-0.56114028507126779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5">
      <c r="A139" s="26">
        <v>40016</v>
      </c>
      <c r="B139" s="99" t="s">
        <v>17</v>
      </c>
      <c r="C139" s="6">
        <v>15</v>
      </c>
      <c r="D139" s="5">
        <v>9</v>
      </c>
      <c r="E139" s="98">
        <v>6</v>
      </c>
      <c r="F139" s="6">
        <v>15</v>
      </c>
      <c r="G139" s="5">
        <v>38</v>
      </c>
      <c r="H139" s="98">
        <v>-23</v>
      </c>
      <c r="I139" s="6">
        <v>200</v>
      </c>
      <c r="J139" s="5">
        <v>68</v>
      </c>
      <c r="K139" s="98">
        <v>132</v>
      </c>
      <c r="L139" s="6">
        <v>0</v>
      </c>
      <c r="M139" s="5">
        <v>67</v>
      </c>
      <c r="N139" s="98">
        <v>-67</v>
      </c>
      <c r="O139" s="6">
        <f t="shared" si="15"/>
        <v>115</v>
      </c>
      <c r="P139" s="66">
        <f t="shared" si="16"/>
        <v>0.99137931034482762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5">
      <c r="A140" s="26">
        <v>40018</v>
      </c>
      <c r="B140" s="51" t="s">
        <v>17</v>
      </c>
      <c r="C140" s="6">
        <v>1000</v>
      </c>
      <c r="D140" s="5">
        <v>961</v>
      </c>
      <c r="E140" s="5">
        <v>39</v>
      </c>
      <c r="F140" s="6">
        <v>1519</v>
      </c>
      <c r="G140" s="5">
        <v>933</v>
      </c>
      <c r="H140" s="5">
        <v>586</v>
      </c>
      <c r="I140" s="6"/>
      <c r="J140" s="5"/>
      <c r="K140" s="5"/>
      <c r="L140" s="6"/>
      <c r="M140" s="5"/>
      <c r="N140" s="5"/>
      <c r="O140" s="6">
        <f t="shared" si="15"/>
        <v>625</v>
      </c>
      <c r="P140" s="66">
        <f t="shared" si="16"/>
        <v>0.32981530343007914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>X</v>
      </c>
      <c r="V140" t="str">
        <f t="shared" si="17"/>
        <v xml:space="preserve"> </v>
      </c>
    </row>
    <row r="141" spans="1:22" x14ac:dyDescent="0.25">
      <c r="A141" s="26">
        <v>42288</v>
      </c>
      <c r="B141" s="99" t="s">
        <v>17</v>
      </c>
      <c r="C141" s="6"/>
      <c r="D141" s="5"/>
      <c r="E141" s="98"/>
      <c r="F141" s="6"/>
      <c r="G141" s="5"/>
      <c r="H141" s="98"/>
      <c r="I141" s="6">
        <v>0</v>
      </c>
      <c r="J141" s="5">
        <v>13</v>
      </c>
      <c r="K141" s="98">
        <v>-13</v>
      </c>
      <c r="L141" s="6">
        <v>0</v>
      </c>
      <c r="M141" s="5">
        <v>13</v>
      </c>
      <c r="N141" s="98">
        <v>-13</v>
      </c>
      <c r="O141" s="6">
        <f t="shared" si="15"/>
        <v>-13</v>
      </c>
      <c r="P141" s="66">
        <f t="shared" si="16"/>
        <v>-0.9285714285714286</v>
      </c>
      <c r="Q141" s="123"/>
      <c r="R141" s="62" t="s">
        <v>15</v>
      </c>
      <c r="S141" s="72" t="s">
        <v>15</v>
      </c>
      <c r="T141" s="8" t="str">
        <f>IF($C$4="High Inventory",IF(AND($O141&gt;=Summary!$C$149,$P141&gt;=0%),"X"," "),IF(AND($O141&lt;=-Summary!$C$149,$P141&lt;=0%),"X"," "))</f>
        <v xml:space="preserve"> </v>
      </c>
      <c r="U141" s="11" t="str">
        <f>IF($C$4="High Inventory",IF(AND($O141&gt;=0,$P141&gt;=Summary!$C$150),"X"," "),IF(AND($O141&lt;=0,$P141&lt;=-Summary!$C$150),"X"," "))</f>
        <v xml:space="preserve"> </v>
      </c>
      <c r="V141" t="str">
        <f t="shared" si="17"/>
        <v xml:space="preserve"> </v>
      </c>
    </row>
    <row r="142" spans="1:22" x14ac:dyDescent="0.25">
      <c r="A142" s="26">
        <v>42988</v>
      </c>
      <c r="B142" s="51" t="s">
        <v>17</v>
      </c>
      <c r="C142" s="6">
        <v>0</v>
      </c>
      <c r="D142" s="5">
        <v>1626</v>
      </c>
      <c r="E142" s="5">
        <v>-1626</v>
      </c>
      <c r="F142" s="6">
        <v>3000</v>
      </c>
      <c r="G142" s="5">
        <v>1626</v>
      </c>
      <c r="H142" s="5">
        <v>1374</v>
      </c>
      <c r="I142" s="6">
        <v>2700</v>
      </c>
      <c r="J142" s="5">
        <v>0</v>
      </c>
      <c r="K142" s="5">
        <v>2700</v>
      </c>
      <c r="L142" s="6">
        <v>0</v>
      </c>
      <c r="M142" s="5">
        <v>0</v>
      </c>
      <c r="N142" s="5">
        <v>0</v>
      </c>
      <c r="O142" s="6">
        <f t="shared" si="15"/>
        <v>2448</v>
      </c>
      <c r="P142" s="66">
        <f t="shared" si="16"/>
        <v>0.75253612050414997</v>
      </c>
      <c r="Q142" s="123"/>
      <c r="R142" s="62" t="s">
        <v>15</v>
      </c>
      <c r="S142" s="72" t="s">
        <v>15</v>
      </c>
      <c r="T142" s="8" t="str">
        <f>IF($C$4="High Inventory",IF(AND($O142&gt;=Summary!$C$149,$P142&gt;=0%),"X"," "),IF(AND($O142&lt;=-Summary!$C$149,$P142&lt;=0%),"X"," "))</f>
        <v xml:space="preserve"> </v>
      </c>
      <c r="U142" s="11" t="str">
        <f>IF($C$4="High Inventory",IF(AND($O142&gt;=0,$P142&gt;=Summary!$C$150),"X"," "),IF(AND($O142&lt;=0,$P142&lt;=-Summary!$C$150),"X"," "))</f>
        <v>X</v>
      </c>
      <c r="V142" t="str">
        <f t="shared" si="17"/>
        <v xml:space="preserve"> </v>
      </c>
    </row>
    <row r="143" spans="1:22" x14ac:dyDescent="0.25">
      <c r="A143" s="26">
        <v>43069</v>
      </c>
      <c r="B143" s="99" t="s">
        <v>17</v>
      </c>
      <c r="C143" s="6"/>
      <c r="D143" s="5"/>
      <c r="E143" s="98"/>
      <c r="F143" s="6"/>
      <c r="G143" s="5"/>
      <c r="H143" s="98"/>
      <c r="I143" s="6">
        <v>0</v>
      </c>
      <c r="J143" s="5">
        <v>1436</v>
      </c>
      <c r="K143" s="98">
        <v>-1436</v>
      </c>
      <c r="L143" s="6">
        <v>0</v>
      </c>
      <c r="M143" s="5">
        <v>1469</v>
      </c>
      <c r="N143" s="98">
        <v>-1469</v>
      </c>
      <c r="O143" s="6">
        <f t="shared" si="15"/>
        <v>-1436</v>
      </c>
      <c r="P143" s="66">
        <f t="shared" si="16"/>
        <v>-0.9993041057759221</v>
      </c>
      <c r="Q143" s="123"/>
      <c r="R143" s="62" t="s">
        <v>15</v>
      </c>
      <c r="S143" s="72" t="s">
        <v>15</v>
      </c>
      <c r="T143" s="8" t="str">
        <f>IF($C$4="High Inventory",IF(AND($O143&gt;=Summary!$C$149,$P143&gt;=0%),"X"," "),IF(AND($O143&lt;=-Summary!$C$149,$P143&lt;=0%),"X"," "))</f>
        <v xml:space="preserve"> </v>
      </c>
      <c r="U143" s="11" t="str">
        <f>IF($C$4="High Inventory",IF(AND($O143&gt;=0,$P143&gt;=Summary!$C$150),"X"," "),IF(AND($O143&lt;=0,$P143&lt;=-Summary!$C$150),"X"," "))</f>
        <v xml:space="preserve"> </v>
      </c>
      <c r="V143" t="str">
        <f t="shared" si="17"/>
        <v xml:space="preserve"> </v>
      </c>
    </row>
    <row r="144" spans="1:22" x14ac:dyDescent="0.25">
      <c r="A144" s="26">
        <v>43268</v>
      </c>
      <c r="B144" s="51" t="s">
        <v>17</v>
      </c>
      <c r="C144" s="6"/>
      <c r="D144" s="5"/>
      <c r="E144" s="5"/>
      <c r="F144" s="6"/>
      <c r="G144" s="5"/>
      <c r="H144" s="5"/>
      <c r="I144" s="6">
        <v>0</v>
      </c>
      <c r="J144" s="5">
        <v>0</v>
      </c>
      <c r="K144" s="5">
        <v>0</v>
      </c>
      <c r="L144" s="6">
        <v>0</v>
      </c>
      <c r="M144" s="5">
        <v>96</v>
      </c>
      <c r="N144" s="5">
        <v>-96</v>
      </c>
      <c r="O144" s="6">
        <f t="shared" si="15"/>
        <v>0</v>
      </c>
      <c r="P144" s="66">
        <f t="shared" si="16"/>
        <v>0</v>
      </c>
      <c r="Q144" s="123"/>
      <c r="R144" s="62" t="s">
        <v>15</v>
      </c>
      <c r="S144" s="72" t="s">
        <v>15</v>
      </c>
      <c r="T144" s="8" t="str">
        <f>IF($C$4="High Inventory",IF(AND($O144&gt;=Summary!$C$149,$P144&gt;=0%),"X"," "),IF(AND($O144&lt;=-Summary!$C$149,$P144&lt;=0%),"X"," "))</f>
        <v xml:space="preserve"> </v>
      </c>
      <c r="U144" s="11" t="str">
        <f>IF($C$4="High Inventory",IF(AND($O144&gt;=0,$P144&gt;=Summary!$C$150),"X"," "),IF(AND($O144&lt;=0,$P144&lt;=-Summary!$C$150),"X"," "))</f>
        <v xml:space="preserve"> </v>
      </c>
      <c r="V144" t="str">
        <f t="shared" si="17"/>
        <v xml:space="preserve"> </v>
      </c>
    </row>
    <row r="145" spans="1:40" s="128" customFormat="1" x14ac:dyDescent="0.25">
      <c r="A145" s="14"/>
      <c r="B145" s="14"/>
      <c r="E145" s="128">
        <f>SUM(E10:E144)</f>
        <v>-115863</v>
      </c>
      <c r="H145" s="128">
        <f>SUM(H10:H144)</f>
        <v>213367</v>
      </c>
      <c r="K145" s="128">
        <f>SUM(K10:K144)</f>
        <v>265546</v>
      </c>
      <c r="M145" s="128">
        <f>SUM(M10:M144)</f>
        <v>1785261</v>
      </c>
      <c r="N145" s="128">
        <f>SUM(N10:N144)</f>
        <v>62228</v>
      </c>
      <c r="Q145" s="14">
        <f>COUNTIF(Q10:Q144,"X")</f>
        <v>0</v>
      </c>
      <c r="R145" s="14">
        <f>COUNTIF(R10:R144,"X")</f>
        <v>12</v>
      </c>
      <c r="S145" s="14">
        <f>COUNTIF(S10:S144,"X")</f>
        <v>0</v>
      </c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</row>
    <row r="146" spans="1:40" x14ac:dyDescent="0.25">
      <c r="N146" s="76">
        <f>N145/M145</f>
        <v>3.4856527981062715E-2</v>
      </c>
    </row>
  </sheetData>
  <pageMargins left="0.25" right="0.25" top="0.62" bottom="0.87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7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40" width="7.88671875" style="13"/>
    <col min="41" max="250" width="8.88671875" customWidth="1"/>
  </cols>
  <sheetData>
    <row r="1" spans="1:40" ht="17.399999999999999" x14ac:dyDescent="0.3">
      <c r="A1" s="52" t="s">
        <v>0</v>
      </c>
    </row>
    <row r="2" spans="1:40" ht="20.25" customHeight="1" x14ac:dyDescent="0.25">
      <c r="A2" s="73" t="s">
        <v>26</v>
      </c>
    </row>
    <row r="3" spans="1:40" ht="15.6" x14ac:dyDescent="0.3">
      <c r="A3" s="53" t="s">
        <v>27</v>
      </c>
      <c r="C3" s="10">
        <f>L8</f>
        <v>37045</v>
      </c>
      <c r="D3" s="9"/>
    </row>
    <row r="4" spans="1:40" ht="15.6" x14ac:dyDescent="0.3">
      <c r="A4" s="53" t="s">
        <v>28</v>
      </c>
      <c r="C4" s="4" t="s">
        <v>29</v>
      </c>
      <c r="E4" s="78" t="s">
        <v>52</v>
      </c>
      <c r="G4" s="4" t="s">
        <v>53</v>
      </c>
    </row>
    <row r="5" spans="1:40" ht="16.2" thickBot="1" x14ac:dyDescent="0.35">
      <c r="A5" s="53" t="s">
        <v>32</v>
      </c>
      <c r="C5" s="4" t="s">
        <v>49</v>
      </c>
      <c r="E5" s="53"/>
    </row>
    <row r="6" spans="1:40" ht="21.75" customHeight="1" thickBot="1" x14ac:dyDescent="0.3">
      <c r="R6" s="91" t="s">
        <v>34</v>
      </c>
      <c r="S6" s="92"/>
    </row>
    <row r="7" spans="1:40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" customHeight="1" thickBot="1" x14ac:dyDescent="0.3">
      <c r="A8" s="110"/>
      <c r="B8" s="111"/>
      <c r="C8" s="114">
        <f>C9</f>
        <v>37042</v>
      </c>
      <c r="D8" s="112"/>
      <c r="E8" s="113" t="str">
        <f>TEXT(WEEKDAY(C8),"dddd")</f>
        <v>Thursday</v>
      </c>
      <c r="F8" s="114">
        <f>F9</f>
        <v>37043</v>
      </c>
      <c r="G8" s="112"/>
      <c r="H8" s="113" t="str">
        <f>TEXT(WEEKDAY(F8),"dddd")</f>
        <v>Friday</v>
      </c>
      <c r="I8" s="114">
        <f>I9</f>
        <v>37044</v>
      </c>
      <c r="J8" s="112"/>
      <c r="K8" s="113" t="str">
        <f>TEXT(WEEKDAY(I8),"dddd")</f>
        <v>Saturday</v>
      </c>
      <c r="L8" s="114">
        <f>L9</f>
        <v>37045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.6" hidden="1" x14ac:dyDescent="0.25">
      <c r="A9" s="26"/>
      <c r="B9" s="51"/>
      <c r="C9" s="94">
        <v>37042</v>
      </c>
      <c r="D9" s="96">
        <v>37042</v>
      </c>
      <c r="E9" s="96">
        <v>37042</v>
      </c>
      <c r="F9" s="97">
        <v>37043</v>
      </c>
      <c r="G9" s="96">
        <v>37043</v>
      </c>
      <c r="H9" s="96">
        <v>37043</v>
      </c>
      <c r="I9" s="97">
        <v>37044</v>
      </c>
      <c r="J9" s="96">
        <v>37044</v>
      </c>
      <c r="K9" s="96">
        <v>37044</v>
      </c>
      <c r="L9" s="97">
        <v>37045</v>
      </c>
      <c r="M9" s="96">
        <v>37045</v>
      </c>
      <c r="N9" s="96">
        <v>37045</v>
      </c>
      <c r="O9" s="6">
        <f t="shared" ref="O9:O35" si="0">K9+H9+E9</f>
        <v>111129</v>
      </c>
      <c r="P9" s="64"/>
      <c r="Q9" s="61"/>
      <c r="R9" s="59"/>
      <c r="S9" s="65"/>
      <c r="T9" s="61"/>
      <c r="U9" s="60"/>
    </row>
    <row r="10" spans="1:40" x14ac:dyDescent="0.25">
      <c r="A10" s="26">
        <v>1117</v>
      </c>
      <c r="B10" s="51" t="s">
        <v>14</v>
      </c>
      <c r="C10" s="6">
        <v>275</v>
      </c>
      <c r="D10" s="5">
        <v>286</v>
      </c>
      <c r="E10" s="5">
        <v>-11</v>
      </c>
      <c r="F10" s="6">
        <v>275</v>
      </c>
      <c r="G10" s="5">
        <v>96</v>
      </c>
      <c r="H10" s="5">
        <v>179</v>
      </c>
      <c r="I10" s="6">
        <v>75</v>
      </c>
      <c r="J10" s="5">
        <v>99</v>
      </c>
      <c r="K10" s="5">
        <v>-24</v>
      </c>
      <c r="L10" s="6">
        <v>75</v>
      </c>
      <c r="M10" s="5">
        <v>103</v>
      </c>
      <c r="N10" s="5">
        <v>-28</v>
      </c>
      <c r="O10" s="6">
        <f t="shared" si="0"/>
        <v>144</v>
      </c>
      <c r="P10" s="66">
        <f t="shared" ref="P10:P36" si="1">O10/(J10+G10+D10+1)</f>
        <v>0.29875518672199169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</row>
    <row r="11" spans="1:40" x14ac:dyDescent="0.25">
      <c r="A11" s="26">
        <v>1126</v>
      </c>
      <c r="B11" s="51" t="s">
        <v>14</v>
      </c>
      <c r="C11" s="6">
        <v>600</v>
      </c>
      <c r="D11" s="5">
        <v>640</v>
      </c>
      <c r="E11" s="5">
        <v>-40</v>
      </c>
      <c r="F11" s="6">
        <v>600</v>
      </c>
      <c r="G11" s="5">
        <v>599</v>
      </c>
      <c r="H11" s="5">
        <v>1</v>
      </c>
      <c r="I11" s="6">
        <v>600</v>
      </c>
      <c r="J11" s="5">
        <v>634</v>
      </c>
      <c r="K11" s="5">
        <v>-34</v>
      </c>
      <c r="L11" s="6">
        <v>500</v>
      </c>
      <c r="M11" s="5">
        <v>678</v>
      </c>
      <c r="N11" s="5">
        <v>-178</v>
      </c>
      <c r="O11" s="6">
        <f t="shared" si="0"/>
        <v>-73</v>
      </c>
      <c r="P11" s="66">
        <f t="shared" si="1"/>
        <v>-3.8954108858057633E-2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5">
      <c r="A12" s="26">
        <v>1157</v>
      </c>
      <c r="B12" s="51" t="s">
        <v>14</v>
      </c>
      <c r="C12" s="6">
        <v>100</v>
      </c>
      <c r="D12" s="5">
        <v>106</v>
      </c>
      <c r="E12" s="5">
        <v>-6</v>
      </c>
      <c r="F12" s="6">
        <v>100</v>
      </c>
      <c r="G12" s="5">
        <v>103</v>
      </c>
      <c r="H12" s="5">
        <v>-3</v>
      </c>
      <c r="I12" s="6">
        <v>100</v>
      </c>
      <c r="J12" s="5">
        <v>114</v>
      </c>
      <c r="K12" s="5">
        <v>-14</v>
      </c>
      <c r="L12" s="6">
        <v>100</v>
      </c>
      <c r="M12" s="5">
        <v>115</v>
      </c>
      <c r="N12" s="5">
        <v>-15</v>
      </c>
      <c r="O12" s="6">
        <f t="shared" si="0"/>
        <v>-23</v>
      </c>
      <c r="P12" s="66">
        <f t="shared" si="1"/>
        <v>-7.098765432098765E-2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5">
      <c r="A13" s="26">
        <v>1780</v>
      </c>
      <c r="B13" s="51" t="s">
        <v>14</v>
      </c>
      <c r="C13" s="6">
        <v>1645</v>
      </c>
      <c r="D13" s="5">
        <v>1107</v>
      </c>
      <c r="E13" s="5">
        <v>538</v>
      </c>
      <c r="F13" s="6">
        <v>1263</v>
      </c>
      <c r="G13" s="5">
        <v>1015</v>
      </c>
      <c r="H13" s="5">
        <v>248</v>
      </c>
      <c r="I13" s="6">
        <v>1130</v>
      </c>
      <c r="J13" s="5">
        <v>1091</v>
      </c>
      <c r="K13" s="5">
        <v>39</v>
      </c>
      <c r="L13" s="6">
        <v>1130</v>
      </c>
      <c r="M13" s="5">
        <v>1169</v>
      </c>
      <c r="N13" s="5">
        <v>-39</v>
      </c>
      <c r="O13" s="6">
        <f t="shared" si="0"/>
        <v>825</v>
      </c>
      <c r="P13" s="66">
        <f t="shared" si="1"/>
        <v>0.25668948350964532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40" x14ac:dyDescent="0.25">
      <c r="A14" s="26">
        <v>2280</v>
      </c>
      <c r="B14" s="51" t="s">
        <v>14</v>
      </c>
      <c r="C14" s="6">
        <v>494</v>
      </c>
      <c r="D14" s="5">
        <v>475</v>
      </c>
      <c r="E14" s="5">
        <v>19</v>
      </c>
      <c r="F14" s="6">
        <v>526</v>
      </c>
      <c r="G14" s="5">
        <v>508</v>
      </c>
      <c r="H14" s="5">
        <v>18</v>
      </c>
      <c r="I14" s="6">
        <v>502</v>
      </c>
      <c r="J14" s="5">
        <v>516</v>
      </c>
      <c r="K14" s="5">
        <v>-14</v>
      </c>
      <c r="L14" s="6">
        <v>502</v>
      </c>
      <c r="M14" s="5">
        <v>538</v>
      </c>
      <c r="N14" s="5">
        <v>-36</v>
      </c>
      <c r="O14" s="6">
        <f t="shared" si="0"/>
        <v>23</v>
      </c>
      <c r="P14" s="66">
        <f t="shared" si="1"/>
        <v>1.5333333333333332E-2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5">
      <c r="A15" s="26">
        <v>2584</v>
      </c>
      <c r="B15" s="51" t="s">
        <v>14</v>
      </c>
      <c r="C15" s="6">
        <v>3000</v>
      </c>
      <c r="D15" s="5">
        <v>2958</v>
      </c>
      <c r="E15" s="5">
        <v>42</v>
      </c>
      <c r="F15" s="6">
        <v>3724</v>
      </c>
      <c r="G15" s="5">
        <v>2940</v>
      </c>
      <c r="H15" s="5">
        <v>784</v>
      </c>
      <c r="I15" s="6">
        <v>3130</v>
      </c>
      <c r="J15" s="5">
        <v>3022</v>
      </c>
      <c r="K15" s="5">
        <v>108</v>
      </c>
      <c r="L15" s="6">
        <v>3130</v>
      </c>
      <c r="M15" s="5">
        <v>3151</v>
      </c>
      <c r="N15" s="5">
        <v>-21</v>
      </c>
      <c r="O15" s="6">
        <f t="shared" si="0"/>
        <v>934</v>
      </c>
      <c r="P15" s="66">
        <f t="shared" si="1"/>
        <v>0.10469678287187535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5">
      <c r="A16" s="26">
        <v>2771</v>
      </c>
      <c r="B16" s="51" t="s">
        <v>14</v>
      </c>
      <c r="C16" s="6">
        <v>5000</v>
      </c>
      <c r="D16" s="5">
        <v>5739</v>
      </c>
      <c r="E16" s="5">
        <v>-739</v>
      </c>
      <c r="F16" s="6">
        <v>6000</v>
      </c>
      <c r="G16" s="5">
        <v>6014</v>
      </c>
      <c r="H16" s="5">
        <v>-14</v>
      </c>
      <c r="I16" s="6">
        <v>6000</v>
      </c>
      <c r="J16" s="5">
        <v>6189</v>
      </c>
      <c r="K16" s="5">
        <v>-189</v>
      </c>
      <c r="L16" s="6">
        <v>6000</v>
      </c>
      <c r="M16" s="5">
        <v>6433</v>
      </c>
      <c r="N16" s="5">
        <v>-433</v>
      </c>
      <c r="O16" s="6">
        <f t="shared" si="0"/>
        <v>-942</v>
      </c>
      <c r="P16" s="66">
        <f t="shared" si="1"/>
        <v>-5.2499582009697378E-2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0</v>
      </c>
      <c r="D17" s="5">
        <v>316</v>
      </c>
      <c r="E17" s="5">
        <v>-316</v>
      </c>
      <c r="F17" s="6">
        <v>0</v>
      </c>
      <c r="G17" s="5">
        <v>343</v>
      </c>
      <c r="H17" s="5">
        <v>-343</v>
      </c>
      <c r="I17" s="6">
        <v>205</v>
      </c>
      <c r="J17" s="5">
        <v>349</v>
      </c>
      <c r="K17" s="5">
        <v>-144</v>
      </c>
      <c r="L17" s="6">
        <v>205</v>
      </c>
      <c r="M17" s="5">
        <v>366</v>
      </c>
      <c r="N17" s="5">
        <v>-161</v>
      </c>
      <c r="O17" s="6">
        <f t="shared" si="0"/>
        <v>-803</v>
      </c>
      <c r="P17" s="66">
        <f t="shared" si="1"/>
        <v>-0.79583746283448964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4478</v>
      </c>
      <c r="D18" s="5">
        <v>3878</v>
      </c>
      <c r="E18" s="5">
        <v>600</v>
      </c>
      <c r="F18" s="6">
        <v>3361</v>
      </c>
      <c r="G18" s="5">
        <v>3237</v>
      </c>
      <c r="H18" s="5">
        <v>124</v>
      </c>
      <c r="I18" s="6">
        <v>4337</v>
      </c>
      <c r="J18" s="5">
        <v>3311</v>
      </c>
      <c r="K18" s="5">
        <v>1026</v>
      </c>
      <c r="L18" s="6">
        <v>3444</v>
      </c>
      <c r="M18" s="5">
        <v>3408</v>
      </c>
      <c r="N18" s="5">
        <v>36</v>
      </c>
      <c r="O18" s="6">
        <f t="shared" si="0"/>
        <v>1750</v>
      </c>
      <c r="P18" s="66">
        <f t="shared" si="1"/>
        <v>0.16783350915891435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5563</v>
      </c>
      <c r="D19" s="5">
        <v>3946</v>
      </c>
      <c r="E19" s="5">
        <v>1617</v>
      </c>
      <c r="F19" s="6">
        <v>3456</v>
      </c>
      <c r="G19" s="5">
        <v>2831</v>
      </c>
      <c r="H19" s="5">
        <v>625</v>
      </c>
      <c r="I19" s="6">
        <v>3204</v>
      </c>
      <c r="J19" s="5">
        <v>3093</v>
      </c>
      <c r="K19" s="5">
        <v>111</v>
      </c>
      <c r="L19" s="6">
        <v>3204</v>
      </c>
      <c r="M19" s="5">
        <v>3394</v>
      </c>
      <c r="N19" s="5">
        <v>-190</v>
      </c>
      <c r="O19" s="6">
        <f t="shared" si="0"/>
        <v>2353</v>
      </c>
      <c r="P19" s="66">
        <f t="shared" si="1"/>
        <v>0.23837503799007193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435931</v>
      </c>
      <c r="D20" s="5">
        <v>385100</v>
      </c>
      <c r="E20" s="5">
        <v>50831</v>
      </c>
      <c r="F20" s="6">
        <v>441604</v>
      </c>
      <c r="G20" s="5">
        <v>391394</v>
      </c>
      <c r="H20" s="5">
        <v>50210</v>
      </c>
      <c r="I20" s="6">
        <v>449346</v>
      </c>
      <c r="J20" s="5">
        <v>429974</v>
      </c>
      <c r="K20" s="5">
        <v>19372</v>
      </c>
      <c r="L20" s="6">
        <v>479921</v>
      </c>
      <c r="M20" s="5">
        <v>480709</v>
      </c>
      <c r="N20" s="5">
        <v>-788</v>
      </c>
      <c r="O20" s="6">
        <f t="shared" si="0"/>
        <v>120413</v>
      </c>
      <c r="P20" s="66">
        <f t="shared" si="1"/>
        <v>9.9806128462480173E-2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1500</v>
      </c>
      <c r="D21" s="5">
        <v>1286</v>
      </c>
      <c r="E21" s="5">
        <v>214</v>
      </c>
      <c r="F21" s="6">
        <v>1044</v>
      </c>
      <c r="G21" s="5">
        <v>1109</v>
      </c>
      <c r="H21" s="5">
        <v>-65</v>
      </c>
      <c r="I21" s="6">
        <v>1044</v>
      </c>
      <c r="J21" s="5">
        <v>1155</v>
      </c>
      <c r="K21" s="5">
        <v>-111</v>
      </c>
      <c r="L21" s="6">
        <v>1044</v>
      </c>
      <c r="M21" s="5">
        <v>1255</v>
      </c>
      <c r="N21" s="5">
        <v>-211</v>
      </c>
      <c r="O21" s="6">
        <f t="shared" si="0"/>
        <v>38</v>
      </c>
      <c r="P21" s="66">
        <f t="shared" si="1"/>
        <v>1.0701210926499578E-2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1157</v>
      </c>
      <c r="D22" s="5">
        <v>507</v>
      </c>
      <c r="E22" s="5">
        <v>650</v>
      </c>
      <c r="F22" s="6">
        <v>1092</v>
      </c>
      <c r="G22" s="5">
        <v>511</v>
      </c>
      <c r="H22" s="5">
        <v>581</v>
      </c>
      <c r="I22" s="6">
        <v>467</v>
      </c>
      <c r="J22" s="5">
        <v>582</v>
      </c>
      <c r="K22" s="5">
        <v>-115</v>
      </c>
      <c r="L22" s="6">
        <v>467</v>
      </c>
      <c r="M22" s="5">
        <v>672</v>
      </c>
      <c r="N22" s="5">
        <v>-205</v>
      </c>
      <c r="O22" s="6">
        <f t="shared" si="0"/>
        <v>1116</v>
      </c>
      <c r="P22" s="66">
        <f t="shared" si="1"/>
        <v>0.6970643347907558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0</v>
      </c>
      <c r="D23" s="5">
        <v>308</v>
      </c>
      <c r="E23" s="5">
        <v>-308</v>
      </c>
      <c r="F23" s="6">
        <v>250</v>
      </c>
      <c r="G23" s="5">
        <v>347</v>
      </c>
      <c r="H23" s="5">
        <v>-97</v>
      </c>
      <c r="I23" s="6">
        <v>387</v>
      </c>
      <c r="J23" s="5">
        <v>373</v>
      </c>
      <c r="K23" s="5">
        <v>14</v>
      </c>
      <c r="L23" s="6">
        <v>387</v>
      </c>
      <c r="M23" s="5">
        <v>420</v>
      </c>
      <c r="N23" s="5">
        <v>-33</v>
      </c>
      <c r="O23" s="6">
        <f t="shared" si="0"/>
        <v>-391</v>
      </c>
      <c r="P23" s="66">
        <f t="shared" si="1"/>
        <v>-0.37998056365403304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120027</v>
      </c>
      <c r="D24" s="5">
        <v>46629</v>
      </c>
      <c r="E24" s="5">
        <v>73398</v>
      </c>
      <c r="F24" s="6">
        <v>38344</v>
      </c>
      <c r="G24" s="5">
        <v>49020</v>
      </c>
      <c r="H24" s="5">
        <v>-10676</v>
      </c>
      <c r="I24" s="6">
        <v>32005</v>
      </c>
      <c r="J24" s="5">
        <v>39490</v>
      </c>
      <c r="K24" s="5">
        <v>-7485</v>
      </c>
      <c r="L24" s="6">
        <v>35557</v>
      </c>
      <c r="M24" s="5">
        <v>37104</v>
      </c>
      <c r="N24" s="5">
        <v>-1547</v>
      </c>
      <c r="O24" s="6">
        <f t="shared" si="0"/>
        <v>55237</v>
      </c>
      <c r="P24" s="66">
        <f t="shared" si="1"/>
        <v>0.40873908539292586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24918</v>
      </c>
      <c r="D25" s="5">
        <v>25756</v>
      </c>
      <c r="E25" s="5">
        <v>-838</v>
      </c>
      <c r="F25" s="6">
        <v>26499</v>
      </c>
      <c r="G25" s="5">
        <v>25997</v>
      </c>
      <c r="H25" s="5">
        <v>502</v>
      </c>
      <c r="I25" s="6">
        <v>25053</v>
      </c>
      <c r="J25" s="5">
        <v>24576</v>
      </c>
      <c r="K25" s="5">
        <v>477</v>
      </c>
      <c r="L25" s="6">
        <v>24053</v>
      </c>
      <c r="M25" s="5">
        <v>24812</v>
      </c>
      <c r="N25" s="5">
        <v>-759</v>
      </c>
      <c r="O25" s="6">
        <f t="shared" si="0"/>
        <v>141</v>
      </c>
      <c r="P25" s="66">
        <f t="shared" si="1"/>
        <v>1.8472422376522991E-3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236666</v>
      </c>
      <c r="D26" s="5">
        <v>150094</v>
      </c>
      <c r="E26" s="5">
        <v>86572</v>
      </c>
      <c r="F26" s="6">
        <v>195647</v>
      </c>
      <c r="G26" s="5">
        <v>152328</v>
      </c>
      <c r="H26" s="5">
        <v>43319</v>
      </c>
      <c r="I26" s="6">
        <v>121904</v>
      </c>
      <c r="J26" s="5">
        <v>135935</v>
      </c>
      <c r="K26" s="5">
        <v>-14031</v>
      </c>
      <c r="L26" s="6">
        <v>119607</v>
      </c>
      <c r="M26" s="5">
        <v>131111</v>
      </c>
      <c r="N26" s="5">
        <v>-11504</v>
      </c>
      <c r="O26" s="6">
        <f t="shared" si="0"/>
        <v>115860</v>
      </c>
      <c r="P26" s="66">
        <f t="shared" si="1"/>
        <v>0.26430451822482992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48148</v>
      </c>
      <c r="D27" s="5">
        <v>19140</v>
      </c>
      <c r="E27" s="5">
        <v>29008</v>
      </c>
      <c r="F27" s="6">
        <v>30547</v>
      </c>
      <c r="G27" s="5">
        <v>22374</v>
      </c>
      <c r="H27" s="5">
        <v>8173</v>
      </c>
      <c r="I27" s="6">
        <v>6552</v>
      </c>
      <c r="J27" s="5">
        <v>12374</v>
      </c>
      <c r="K27" s="5">
        <v>-5822</v>
      </c>
      <c r="L27" s="6">
        <v>10927</v>
      </c>
      <c r="M27" s="5">
        <v>14411</v>
      </c>
      <c r="N27" s="5">
        <v>-3484</v>
      </c>
      <c r="O27" s="6">
        <f t="shared" si="0"/>
        <v>31359</v>
      </c>
      <c r="P27" s="66">
        <f t="shared" si="1"/>
        <v>0.58191838779713856</v>
      </c>
      <c r="Q27" s="123"/>
      <c r="R27" s="62" t="s">
        <v>44</v>
      </c>
      <c r="S27" s="72" t="s">
        <v>15</v>
      </c>
      <c r="T27" s="8" t="str">
        <f>IF($C$4="High Inventory",IF(AND($O27&gt;=Summary!$C$149,$P27&gt;=0%),"X"," "),IF(AND($O27&lt;=-Summary!$C$149,$P27&lt;=0%),"X"," "))</f>
        <v>X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137258</v>
      </c>
      <c r="D28" s="5">
        <v>107938</v>
      </c>
      <c r="E28" s="5">
        <v>29320</v>
      </c>
      <c r="F28" s="6">
        <v>89270</v>
      </c>
      <c r="G28" s="5">
        <v>104063</v>
      </c>
      <c r="H28" s="5">
        <v>-14793</v>
      </c>
      <c r="I28" s="6">
        <v>84383</v>
      </c>
      <c r="J28" s="5">
        <v>91974</v>
      </c>
      <c r="K28" s="5">
        <v>-7591</v>
      </c>
      <c r="L28" s="6">
        <v>84389</v>
      </c>
      <c r="M28" s="5">
        <v>93122</v>
      </c>
      <c r="N28" s="5">
        <v>-8733</v>
      </c>
      <c r="O28" s="6">
        <f t="shared" si="0"/>
        <v>6936</v>
      </c>
      <c r="P28" s="66">
        <f t="shared" si="1"/>
        <v>2.281759086243651E-2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0</v>
      </c>
      <c r="D29" s="5">
        <v>21724</v>
      </c>
      <c r="E29" s="5">
        <v>-21724</v>
      </c>
      <c r="F29" s="6">
        <v>24500</v>
      </c>
      <c r="G29" s="5">
        <v>15566</v>
      </c>
      <c r="H29" s="5">
        <v>8934</v>
      </c>
      <c r="I29" s="6">
        <v>22016</v>
      </c>
      <c r="J29" s="5">
        <v>15566</v>
      </c>
      <c r="K29" s="5">
        <v>6450</v>
      </c>
      <c r="L29" s="6">
        <v>24382</v>
      </c>
      <c r="M29" s="5">
        <v>15566</v>
      </c>
      <c r="N29" s="5">
        <v>8816</v>
      </c>
      <c r="O29" s="6">
        <f t="shared" si="0"/>
        <v>-6340</v>
      </c>
      <c r="P29" s="66">
        <f t="shared" si="1"/>
        <v>-0.11994627012505439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206433</v>
      </c>
      <c r="D30" s="5">
        <v>510867</v>
      </c>
      <c r="E30" s="5">
        <v>-304434</v>
      </c>
      <c r="F30" s="6">
        <v>509877</v>
      </c>
      <c r="G30" s="5">
        <v>466723</v>
      </c>
      <c r="H30" s="5">
        <v>43154</v>
      </c>
      <c r="I30" s="6">
        <v>346823</v>
      </c>
      <c r="J30" s="5">
        <v>317300</v>
      </c>
      <c r="K30" s="5">
        <v>29523</v>
      </c>
      <c r="L30" s="6">
        <v>316905</v>
      </c>
      <c r="M30" s="5">
        <v>317978</v>
      </c>
      <c r="N30" s="5">
        <v>-1073</v>
      </c>
      <c r="O30" s="6">
        <f t="shared" si="0"/>
        <v>-231757</v>
      </c>
      <c r="P30" s="66">
        <f t="shared" si="1"/>
        <v>-0.17897799892037244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40520</v>
      </c>
      <c r="D31" s="5">
        <v>27768</v>
      </c>
      <c r="E31" s="5">
        <v>12752</v>
      </c>
      <c r="F31" s="6">
        <v>24496</v>
      </c>
      <c r="G31" s="5">
        <v>28847</v>
      </c>
      <c r="H31" s="5">
        <v>-4351</v>
      </c>
      <c r="I31" s="6">
        <v>22471</v>
      </c>
      <c r="J31" s="5">
        <v>26363</v>
      </c>
      <c r="K31" s="5">
        <v>-3892</v>
      </c>
      <c r="L31" s="6">
        <v>22471</v>
      </c>
      <c r="M31" s="5">
        <v>23336</v>
      </c>
      <c r="N31" s="5">
        <v>-865</v>
      </c>
      <c r="O31" s="6">
        <f t="shared" si="0"/>
        <v>4509</v>
      </c>
      <c r="P31" s="66">
        <f t="shared" si="1"/>
        <v>5.4339049639065308E-2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20000</v>
      </c>
      <c r="D32" s="5">
        <v>17595</v>
      </c>
      <c r="E32" s="5">
        <v>2405</v>
      </c>
      <c r="F32" s="6">
        <v>12000</v>
      </c>
      <c r="G32" s="5">
        <v>21516</v>
      </c>
      <c r="H32" s="5">
        <v>-9516</v>
      </c>
      <c r="I32" s="6">
        <v>16990</v>
      </c>
      <c r="J32" s="5">
        <v>22327</v>
      </c>
      <c r="K32" s="5">
        <v>-5337</v>
      </c>
      <c r="L32" s="6">
        <v>12483</v>
      </c>
      <c r="M32" s="5">
        <v>13004</v>
      </c>
      <c r="N32" s="5">
        <v>-521</v>
      </c>
      <c r="O32" s="6">
        <f t="shared" si="0"/>
        <v>-12448</v>
      </c>
      <c r="P32" s="66">
        <f t="shared" si="1"/>
        <v>-0.20260746431419782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12830</v>
      </c>
      <c r="D33" s="104">
        <v>10276</v>
      </c>
      <c r="E33" s="104">
        <v>2554</v>
      </c>
      <c r="F33" s="103">
        <v>9728</v>
      </c>
      <c r="G33" s="104">
        <v>10815</v>
      </c>
      <c r="H33" s="104">
        <v>-1087</v>
      </c>
      <c r="I33" s="103">
        <v>8617</v>
      </c>
      <c r="J33" s="104">
        <v>7728</v>
      </c>
      <c r="K33" s="104">
        <v>889</v>
      </c>
      <c r="L33" s="103">
        <v>8617</v>
      </c>
      <c r="M33" s="104">
        <v>5724</v>
      </c>
      <c r="N33" s="104">
        <v>2893</v>
      </c>
      <c r="O33" s="6">
        <f t="shared" si="0"/>
        <v>2356</v>
      </c>
      <c r="P33" s="66">
        <f t="shared" si="1"/>
        <v>8.1748785565579463E-2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45260</v>
      </c>
      <c r="D34" s="5">
        <v>50723</v>
      </c>
      <c r="E34" s="5">
        <v>-5463</v>
      </c>
      <c r="F34" s="6">
        <v>51478</v>
      </c>
      <c r="G34" s="5">
        <v>49680</v>
      </c>
      <c r="H34" s="5">
        <v>1798</v>
      </c>
      <c r="I34" s="6">
        <v>49823</v>
      </c>
      <c r="J34" s="5">
        <v>48684</v>
      </c>
      <c r="K34" s="5">
        <v>1139</v>
      </c>
      <c r="L34" s="6">
        <v>48822</v>
      </c>
      <c r="M34" s="5">
        <v>40621</v>
      </c>
      <c r="N34" s="5">
        <v>8201</v>
      </c>
      <c r="O34" s="6">
        <f t="shared" si="0"/>
        <v>-2526</v>
      </c>
      <c r="P34" s="66">
        <f t="shared" si="1"/>
        <v>-1.6943013522215066E-2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65867</v>
      </c>
      <c r="D35" s="5">
        <v>30808</v>
      </c>
      <c r="E35" s="5">
        <v>35059</v>
      </c>
      <c r="F35" s="6">
        <v>89840</v>
      </c>
      <c r="G35" s="5">
        <v>33146</v>
      </c>
      <c r="H35" s="5">
        <v>56694</v>
      </c>
      <c r="I35" s="6">
        <v>34080</v>
      </c>
      <c r="J35" s="5">
        <v>21525</v>
      </c>
      <c r="K35" s="5">
        <v>12555</v>
      </c>
      <c r="L35" s="6">
        <v>34080</v>
      </c>
      <c r="M35" s="5">
        <v>19877</v>
      </c>
      <c r="N35" s="5">
        <v>14203</v>
      </c>
      <c r="O35" s="6">
        <f t="shared" si="0"/>
        <v>104308</v>
      </c>
      <c r="P35" s="66">
        <f t="shared" si="1"/>
        <v>1.220262049602246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4983</v>
      </c>
      <c r="D36" s="5">
        <v>1383</v>
      </c>
      <c r="E36" s="5">
        <v>3600</v>
      </c>
      <c r="F36" s="6">
        <v>0</v>
      </c>
      <c r="G36" s="5">
        <v>1141</v>
      </c>
      <c r="H36" s="5">
        <v>-1141</v>
      </c>
      <c r="I36" s="6">
        <v>0</v>
      </c>
      <c r="J36" s="5">
        <v>1031</v>
      </c>
      <c r="K36" s="5">
        <v>-1031</v>
      </c>
      <c r="L36" s="6">
        <v>0</v>
      </c>
      <c r="M36" s="5">
        <v>913</v>
      </c>
      <c r="N36" s="5">
        <v>-913</v>
      </c>
      <c r="O36" s="6">
        <f t="shared" ref="O36:O50" si="3">K36+H36+E36</f>
        <v>1428</v>
      </c>
      <c r="P36" s="66">
        <f t="shared" si="1"/>
        <v>0.40157480314960631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354</v>
      </c>
      <c r="D37" s="5">
        <v>353</v>
      </c>
      <c r="E37" s="5">
        <v>1</v>
      </c>
      <c r="F37" s="6">
        <v>275</v>
      </c>
      <c r="G37" s="5">
        <v>386</v>
      </c>
      <c r="H37" s="5">
        <v>-111</v>
      </c>
      <c r="I37" s="6">
        <v>357</v>
      </c>
      <c r="J37" s="5">
        <v>202</v>
      </c>
      <c r="K37" s="5">
        <v>155</v>
      </c>
      <c r="L37" s="6">
        <v>228</v>
      </c>
      <c r="M37" s="5">
        <v>196</v>
      </c>
      <c r="N37" s="5">
        <v>32</v>
      </c>
      <c r="O37" s="6">
        <f t="shared" si="3"/>
        <v>45</v>
      </c>
      <c r="P37" s="66">
        <f t="shared" ref="P37:P50" si="4">O37/(J37+G37+D37+1)</f>
        <v>4.7770700636942678E-2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31241</v>
      </c>
      <c r="D38" s="5">
        <v>15818</v>
      </c>
      <c r="E38" s="5">
        <v>15423</v>
      </c>
      <c r="F38" s="6">
        <v>16722</v>
      </c>
      <c r="G38" s="5">
        <v>16554</v>
      </c>
      <c r="H38" s="5">
        <v>168</v>
      </c>
      <c r="I38" s="6">
        <v>9678</v>
      </c>
      <c r="J38" s="5">
        <v>10304</v>
      </c>
      <c r="K38" s="5">
        <v>-626</v>
      </c>
      <c r="L38" s="6">
        <v>8522</v>
      </c>
      <c r="M38" s="5">
        <v>10392</v>
      </c>
      <c r="N38" s="5">
        <v>-1870</v>
      </c>
      <c r="O38" s="6">
        <f t="shared" si="3"/>
        <v>14965</v>
      </c>
      <c r="P38" s="66">
        <f t="shared" si="4"/>
        <v>0.35065726269419123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42455</v>
      </c>
      <c r="D39" s="5">
        <v>965</v>
      </c>
      <c r="E39" s="5">
        <v>41490</v>
      </c>
      <c r="F39" s="6">
        <v>105</v>
      </c>
      <c r="G39" s="5">
        <v>1357</v>
      </c>
      <c r="H39" s="5">
        <v>-1252</v>
      </c>
      <c r="I39" s="6">
        <v>4030</v>
      </c>
      <c r="J39" s="5">
        <v>7921</v>
      </c>
      <c r="K39" s="5">
        <v>-3891</v>
      </c>
      <c r="L39" s="6">
        <v>4175</v>
      </c>
      <c r="M39" s="5">
        <v>7966</v>
      </c>
      <c r="N39" s="5">
        <v>-3791</v>
      </c>
      <c r="O39" s="6">
        <f t="shared" si="3"/>
        <v>36347</v>
      </c>
      <c r="P39" s="66">
        <f t="shared" si="4"/>
        <v>3.5481257321358846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6700</v>
      </c>
      <c r="D40" s="5">
        <v>6360</v>
      </c>
      <c r="E40" s="5">
        <v>340</v>
      </c>
      <c r="F40" s="6">
        <v>6237</v>
      </c>
      <c r="G40" s="5">
        <v>6526</v>
      </c>
      <c r="H40" s="5">
        <v>-289</v>
      </c>
      <c r="I40" s="6">
        <v>5800</v>
      </c>
      <c r="J40" s="5">
        <v>6487</v>
      </c>
      <c r="K40" s="5">
        <v>-687</v>
      </c>
      <c r="L40" s="6">
        <v>4000</v>
      </c>
      <c r="M40" s="5">
        <v>6583</v>
      </c>
      <c r="N40" s="5">
        <v>-2583</v>
      </c>
      <c r="O40" s="6">
        <f t="shared" si="3"/>
        <v>-636</v>
      </c>
      <c r="P40" s="66">
        <f t="shared" si="4"/>
        <v>-3.2827500774233506E-2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483346</v>
      </c>
      <c r="D41" s="5">
        <v>399480</v>
      </c>
      <c r="E41" s="5">
        <v>83866</v>
      </c>
      <c r="F41" s="6">
        <v>468199</v>
      </c>
      <c r="G41" s="5">
        <v>427790</v>
      </c>
      <c r="H41" s="5">
        <v>40409</v>
      </c>
      <c r="I41" s="6">
        <v>385727</v>
      </c>
      <c r="J41" s="5">
        <v>364058</v>
      </c>
      <c r="K41" s="5">
        <v>21669</v>
      </c>
      <c r="L41" s="6">
        <v>358791</v>
      </c>
      <c r="M41" s="5">
        <v>391972</v>
      </c>
      <c r="N41" s="5">
        <v>-33181</v>
      </c>
      <c r="O41" s="6">
        <f t="shared" si="3"/>
        <v>145944</v>
      </c>
      <c r="P41" s="66">
        <f t="shared" si="4"/>
        <v>0.12250520217337109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1150</v>
      </c>
      <c r="D42" s="5">
        <v>457</v>
      </c>
      <c r="E42" s="5">
        <v>693</v>
      </c>
      <c r="F42" s="6">
        <v>430</v>
      </c>
      <c r="G42" s="5">
        <v>445</v>
      </c>
      <c r="H42" s="5">
        <v>-15</v>
      </c>
      <c r="I42" s="6">
        <v>430</v>
      </c>
      <c r="J42" s="5">
        <v>451</v>
      </c>
      <c r="K42" s="5">
        <v>-21</v>
      </c>
      <c r="L42" s="6">
        <v>430</v>
      </c>
      <c r="M42" s="5">
        <v>427</v>
      </c>
      <c r="N42" s="5">
        <v>3</v>
      </c>
      <c r="O42" s="6">
        <f t="shared" si="3"/>
        <v>657</v>
      </c>
      <c r="P42" s="66">
        <f t="shared" si="4"/>
        <v>0.48522895125553916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>X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11087</v>
      </c>
      <c r="E43" s="5">
        <v>-87</v>
      </c>
      <c r="F43" s="6">
        <v>11000</v>
      </c>
      <c r="G43" s="5">
        <v>10390</v>
      </c>
      <c r="H43" s="5">
        <v>610</v>
      </c>
      <c r="I43" s="6">
        <v>11000</v>
      </c>
      <c r="J43" s="5">
        <v>10667</v>
      </c>
      <c r="K43" s="5">
        <v>333</v>
      </c>
      <c r="L43" s="6">
        <v>11000</v>
      </c>
      <c r="M43" s="5">
        <v>11694</v>
      </c>
      <c r="N43" s="5">
        <v>-694</v>
      </c>
      <c r="O43" s="6">
        <f t="shared" si="3"/>
        <v>856</v>
      </c>
      <c r="P43" s="66">
        <f t="shared" si="4"/>
        <v>2.6629335822056309E-2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4742</v>
      </c>
      <c r="D44" s="5">
        <v>4335</v>
      </c>
      <c r="E44" s="5">
        <v>407</v>
      </c>
      <c r="F44" s="6">
        <v>4411</v>
      </c>
      <c r="G44" s="5">
        <v>3524</v>
      </c>
      <c r="H44" s="5">
        <v>887</v>
      </c>
      <c r="I44" s="6">
        <v>4162</v>
      </c>
      <c r="J44" s="5">
        <v>2810</v>
      </c>
      <c r="K44" s="5">
        <v>1352</v>
      </c>
      <c r="L44" s="6">
        <v>4413</v>
      </c>
      <c r="M44" s="5">
        <v>2676</v>
      </c>
      <c r="N44" s="5">
        <v>1737</v>
      </c>
      <c r="O44" s="6">
        <f t="shared" si="3"/>
        <v>2646</v>
      </c>
      <c r="P44" s="66">
        <f t="shared" si="4"/>
        <v>0.24798500468603563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70808</v>
      </c>
      <c r="D45" s="5">
        <v>68603</v>
      </c>
      <c r="E45" s="5">
        <v>2205</v>
      </c>
      <c r="F45" s="6">
        <v>45307</v>
      </c>
      <c r="G45" s="5">
        <v>66162</v>
      </c>
      <c r="H45" s="5">
        <v>-20855</v>
      </c>
      <c r="I45" s="6">
        <v>57999</v>
      </c>
      <c r="J45" s="5">
        <v>49693</v>
      </c>
      <c r="K45" s="5">
        <v>8306</v>
      </c>
      <c r="L45" s="6">
        <v>60633</v>
      </c>
      <c r="M45" s="5">
        <v>70032</v>
      </c>
      <c r="N45" s="5">
        <v>-9399</v>
      </c>
      <c r="O45" s="6">
        <f t="shared" si="3"/>
        <v>-10344</v>
      </c>
      <c r="P45" s="66">
        <f t="shared" si="4"/>
        <v>-5.6077502317588193E-2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0</v>
      </c>
      <c r="D46" s="5">
        <v>225</v>
      </c>
      <c r="E46" s="5">
        <v>-225</v>
      </c>
      <c r="F46" s="6">
        <v>0</v>
      </c>
      <c r="G46" s="5">
        <v>314</v>
      </c>
      <c r="H46" s="5">
        <v>-314</v>
      </c>
      <c r="I46" s="6">
        <v>214</v>
      </c>
      <c r="J46" s="5">
        <v>460</v>
      </c>
      <c r="K46" s="5">
        <v>-246</v>
      </c>
      <c r="L46" s="6">
        <v>310</v>
      </c>
      <c r="M46" s="5">
        <v>302</v>
      </c>
      <c r="N46" s="5">
        <v>8</v>
      </c>
      <c r="O46" s="6">
        <f t="shared" si="3"/>
        <v>-785</v>
      </c>
      <c r="P46" s="66">
        <f t="shared" si="4"/>
        <v>-0.78500000000000003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5761</v>
      </c>
      <c r="D47" s="5">
        <v>6793</v>
      </c>
      <c r="E47" s="5">
        <v>-1032</v>
      </c>
      <c r="F47" s="6">
        <v>11047</v>
      </c>
      <c r="G47" s="5">
        <v>6876</v>
      </c>
      <c r="H47" s="5">
        <v>4171</v>
      </c>
      <c r="I47" s="6">
        <v>0</v>
      </c>
      <c r="J47" s="5">
        <v>386</v>
      </c>
      <c r="K47" s="5">
        <v>-386</v>
      </c>
      <c r="L47" s="6">
        <v>0</v>
      </c>
      <c r="M47" s="5">
        <v>0</v>
      </c>
      <c r="N47" s="5">
        <v>0</v>
      </c>
      <c r="O47" s="6">
        <f t="shared" si="3"/>
        <v>2753</v>
      </c>
      <c r="P47" s="66">
        <f t="shared" si="4"/>
        <v>0.19585941946499716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>X</v>
      </c>
      <c r="V47" t="str">
        <f t="shared" si="5"/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5">
      <c r="A51" s="26">
        <v>82</v>
      </c>
      <c r="B51" s="99" t="s">
        <v>17</v>
      </c>
      <c r="C51" s="6">
        <v>0</v>
      </c>
      <c r="D51" s="5">
        <v>1</v>
      </c>
      <c r="E51" s="98">
        <v>-1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ref="O51:O82" si="6">K51+H51+E51</f>
        <v>-1</v>
      </c>
      <c r="P51" s="66">
        <f t="shared" ref="P51:P82" si="7">O51/(J51+G51+D51+1)</f>
        <v>-0.5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22" x14ac:dyDescent="0.25">
      <c r="A52" s="26">
        <v>100</v>
      </c>
      <c r="B52" s="51" t="s">
        <v>17</v>
      </c>
      <c r="C52" s="6"/>
      <c r="D52" s="5"/>
      <c r="E52" s="5"/>
      <c r="F52" s="6">
        <v>5000</v>
      </c>
      <c r="G52" s="5">
        <v>0</v>
      </c>
      <c r="H52" s="5">
        <v>5000</v>
      </c>
      <c r="I52" s="6">
        <v>5000</v>
      </c>
      <c r="J52" s="5">
        <v>0</v>
      </c>
      <c r="K52" s="5">
        <v>5000</v>
      </c>
      <c r="L52" s="6">
        <v>5000</v>
      </c>
      <c r="M52" s="5">
        <v>0</v>
      </c>
      <c r="N52" s="5">
        <v>5000</v>
      </c>
      <c r="O52" s="6">
        <f t="shared" si="6"/>
        <v>10000</v>
      </c>
      <c r="P52" s="66">
        <f t="shared" si="7"/>
        <v>10000</v>
      </c>
      <c r="Q52" s="123"/>
      <c r="R52" s="62" t="s">
        <v>44</v>
      </c>
      <c r="S52" s="72" t="s">
        <v>15</v>
      </c>
      <c r="T52" s="8" t="str">
        <f>IF($C$4="High Inventory",IF(AND($O52&gt;=Summary!$C$149,$P52&gt;=0%),"X"," "),IF(AND($O52&lt;=-Summary!$C$149,$P52&lt;=0%),"X"," "))</f>
        <v>X</v>
      </c>
      <c r="U52" s="11" t="str">
        <f>IF($C$4="High Inventory",IF(AND($O52&gt;=0,$P52&gt;=Summary!$C$150),"X"," "),IF(AND($O52&lt;=0,$P52&lt;=-Summary!$C$150),"X"," "))</f>
        <v>X</v>
      </c>
      <c r="V52" t="str">
        <f t="shared" si="8"/>
        <v xml:space="preserve"> </v>
      </c>
    </row>
    <row r="53" spans="1:22" x14ac:dyDescent="0.25">
      <c r="A53" s="26">
        <v>112</v>
      </c>
      <c r="B53" s="51" t="s">
        <v>17</v>
      </c>
      <c r="C53" s="6">
        <v>0</v>
      </c>
      <c r="D53" s="5">
        <v>25</v>
      </c>
      <c r="E53" s="5">
        <v>-25</v>
      </c>
      <c r="F53" s="6">
        <v>0</v>
      </c>
      <c r="G53" s="5">
        <v>37</v>
      </c>
      <c r="H53" s="5">
        <v>-37</v>
      </c>
      <c r="I53" s="6">
        <v>0</v>
      </c>
      <c r="J53" s="5">
        <v>37</v>
      </c>
      <c r="K53" s="5">
        <v>-37</v>
      </c>
      <c r="L53" s="6">
        <v>0</v>
      </c>
      <c r="M53" s="5">
        <v>37</v>
      </c>
      <c r="N53" s="5">
        <v>-37</v>
      </c>
      <c r="O53" s="6">
        <f t="shared" si="6"/>
        <v>-99</v>
      </c>
      <c r="P53" s="66">
        <f t="shared" si="7"/>
        <v>-0.99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113</v>
      </c>
      <c r="B54" s="51" t="s">
        <v>17</v>
      </c>
      <c r="C54" s="6">
        <v>0</v>
      </c>
      <c r="D54" s="5">
        <v>10</v>
      </c>
      <c r="E54" s="5">
        <v>-10</v>
      </c>
      <c r="F54" s="6">
        <v>0</v>
      </c>
      <c r="G54" s="5">
        <v>17</v>
      </c>
      <c r="H54" s="5">
        <v>-17</v>
      </c>
      <c r="I54" s="6">
        <v>0</v>
      </c>
      <c r="J54" s="5">
        <v>17</v>
      </c>
      <c r="K54" s="5">
        <v>-17</v>
      </c>
      <c r="L54" s="6">
        <v>0</v>
      </c>
      <c r="M54" s="5">
        <v>17</v>
      </c>
      <c r="N54" s="5">
        <v>-17</v>
      </c>
      <c r="O54" s="6">
        <f t="shared" si="6"/>
        <v>-44</v>
      </c>
      <c r="P54" s="66">
        <f t="shared" si="7"/>
        <v>-0.97777777777777775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117</v>
      </c>
      <c r="B55" s="51" t="s">
        <v>17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6"/>
        <v>0</v>
      </c>
      <c r="P55" s="66">
        <f t="shared" si="7"/>
        <v>0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127</v>
      </c>
      <c r="B56" s="51" t="s">
        <v>17</v>
      </c>
      <c r="C56" s="6">
        <v>0</v>
      </c>
      <c r="D56" s="5">
        <v>5</v>
      </c>
      <c r="E56" s="5">
        <v>-5</v>
      </c>
      <c r="F56" s="6">
        <v>0</v>
      </c>
      <c r="G56" s="5">
        <v>5</v>
      </c>
      <c r="H56" s="5">
        <v>-5</v>
      </c>
      <c r="I56" s="6">
        <v>0</v>
      </c>
      <c r="J56" s="5">
        <v>6</v>
      </c>
      <c r="K56" s="5">
        <v>-6</v>
      </c>
      <c r="L56" s="6">
        <v>0</v>
      </c>
      <c r="M56" s="5">
        <v>5</v>
      </c>
      <c r="N56" s="5">
        <v>-5</v>
      </c>
      <c r="O56" s="6">
        <f t="shared" si="6"/>
        <v>-16</v>
      </c>
      <c r="P56" s="66">
        <f t="shared" si="7"/>
        <v>-0.94117647058823528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128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1</v>
      </c>
      <c r="H57" s="5">
        <v>-1</v>
      </c>
      <c r="I57" s="6">
        <v>0</v>
      </c>
      <c r="J57" s="5">
        <v>0</v>
      </c>
      <c r="K57" s="5">
        <v>0</v>
      </c>
      <c r="L57" s="6">
        <v>0</v>
      </c>
      <c r="M57" s="5">
        <v>1</v>
      </c>
      <c r="N57" s="5">
        <v>-1</v>
      </c>
      <c r="O57" s="6">
        <f t="shared" si="6"/>
        <v>-1</v>
      </c>
      <c r="P57" s="66">
        <f t="shared" si="7"/>
        <v>-0.5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129</v>
      </c>
      <c r="B58" s="51" t="s">
        <v>17</v>
      </c>
      <c r="C58" s="6">
        <v>0</v>
      </c>
      <c r="D58" s="5">
        <v>581</v>
      </c>
      <c r="E58" s="5">
        <v>-581</v>
      </c>
      <c r="F58" s="6">
        <v>0</v>
      </c>
      <c r="G58" s="5">
        <v>479</v>
      </c>
      <c r="H58" s="5">
        <v>-479</v>
      </c>
      <c r="I58" s="6">
        <v>0</v>
      </c>
      <c r="J58" s="5">
        <v>7</v>
      </c>
      <c r="K58" s="5">
        <v>-7</v>
      </c>
      <c r="L58" s="6">
        <v>0</v>
      </c>
      <c r="M58" s="5">
        <v>0</v>
      </c>
      <c r="N58" s="5">
        <v>0</v>
      </c>
      <c r="O58" s="6">
        <f t="shared" si="6"/>
        <v>-1067</v>
      </c>
      <c r="P58" s="66">
        <f t="shared" si="7"/>
        <v>-0.99906367041198507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132</v>
      </c>
      <c r="B59" s="51" t="s">
        <v>17</v>
      </c>
      <c r="C59" s="6">
        <v>0</v>
      </c>
      <c r="D59" s="5">
        <v>78</v>
      </c>
      <c r="E59" s="5">
        <v>-78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-78</v>
      </c>
      <c r="P59" s="66">
        <f t="shared" si="7"/>
        <v>-0.98734177215189878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133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140</v>
      </c>
      <c r="B61" s="51" t="s">
        <v>17</v>
      </c>
      <c r="C61" s="6"/>
      <c r="D61" s="5"/>
      <c r="E61" s="5"/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145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194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195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196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197</v>
      </c>
      <c r="B66" s="51" t="s">
        <v>17</v>
      </c>
      <c r="C66" s="6">
        <v>0</v>
      </c>
      <c r="D66" s="5">
        <v>431</v>
      </c>
      <c r="E66" s="5">
        <v>-431</v>
      </c>
      <c r="F66" s="6">
        <v>0</v>
      </c>
      <c r="G66" s="5">
        <v>534</v>
      </c>
      <c r="H66" s="5">
        <v>-534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-965</v>
      </c>
      <c r="P66" s="66">
        <f t="shared" si="7"/>
        <v>-0.99896480331262938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213</v>
      </c>
      <c r="B67" s="51" t="s">
        <v>17</v>
      </c>
      <c r="C67" s="6"/>
      <c r="D67" s="5"/>
      <c r="E67" s="5"/>
      <c r="F67" s="6">
        <v>0</v>
      </c>
      <c r="G67" s="5">
        <v>664</v>
      </c>
      <c r="H67" s="5">
        <v>-664</v>
      </c>
      <c r="I67" s="6">
        <v>0</v>
      </c>
      <c r="J67" s="5">
        <v>677</v>
      </c>
      <c r="K67" s="5">
        <v>-677</v>
      </c>
      <c r="L67" s="6">
        <v>0</v>
      </c>
      <c r="M67" s="5">
        <v>677</v>
      </c>
      <c r="N67" s="5">
        <v>-677</v>
      </c>
      <c r="O67" s="6">
        <f t="shared" si="6"/>
        <v>-1341</v>
      </c>
      <c r="P67" s="66">
        <f t="shared" si="7"/>
        <v>-0.99925484351713856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254</v>
      </c>
      <c r="B68" s="51" t="s">
        <v>17</v>
      </c>
      <c r="C68" s="6">
        <v>12434</v>
      </c>
      <c r="D68" s="5">
        <v>11518</v>
      </c>
      <c r="E68" s="5">
        <v>916</v>
      </c>
      <c r="F68" s="6">
        <v>14400</v>
      </c>
      <c r="G68" s="5">
        <v>14211</v>
      </c>
      <c r="H68" s="5">
        <v>189</v>
      </c>
      <c r="I68" s="6">
        <v>12000</v>
      </c>
      <c r="J68" s="5">
        <v>10563</v>
      </c>
      <c r="K68" s="5">
        <v>1437</v>
      </c>
      <c r="L68" s="6">
        <v>12000</v>
      </c>
      <c r="M68" s="5">
        <v>11170</v>
      </c>
      <c r="N68" s="5">
        <v>830</v>
      </c>
      <c r="O68" s="6">
        <f t="shared" si="6"/>
        <v>2542</v>
      </c>
      <c r="P68" s="66">
        <f t="shared" si="7"/>
        <v>7.004105474884964E-2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282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283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288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295</v>
      </c>
      <c r="B72" s="51" t="s">
        <v>17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303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308</v>
      </c>
      <c r="B74" s="51" t="s">
        <v>17</v>
      </c>
      <c r="C74" s="6">
        <v>400</v>
      </c>
      <c r="D74" s="5">
        <v>318</v>
      </c>
      <c r="E74" s="5">
        <v>82</v>
      </c>
      <c r="F74" s="6">
        <v>400</v>
      </c>
      <c r="G74" s="5">
        <v>307</v>
      </c>
      <c r="H74" s="5">
        <v>93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175</v>
      </c>
      <c r="P74" s="66">
        <f t="shared" si="7"/>
        <v>0.2795527156549521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5">
      <c r="A75" s="26">
        <v>341</v>
      </c>
      <c r="B75" s="51" t="s">
        <v>17</v>
      </c>
      <c r="C75" s="6"/>
      <c r="D75" s="5"/>
      <c r="E75" s="5"/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5">
      <c r="A76" s="26">
        <v>376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399</v>
      </c>
      <c r="B77" s="51" t="s">
        <v>17</v>
      </c>
      <c r="C77" s="6">
        <v>139</v>
      </c>
      <c r="D77" s="5">
        <v>90</v>
      </c>
      <c r="E77" s="5">
        <v>49</v>
      </c>
      <c r="F77" s="6">
        <v>100</v>
      </c>
      <c r="G77" s="5">
        <v>141</v>
      </c>
      <c r="H77" s="5">
        <v>-41</v>
      </c>
      <c r="I77" s="6">
        <v>100</v>
      </c>
      <c r="J77" s="5">
        <v>152</v>
      </c>
      <c r="K77" s="5">
        <v>-52</v>
      </c>
      <c r="L77" s="6">
        <v>100</v>
      </c>
      <c r="M77" s="5">
        <v>142</v>
      </c>
      <c r="N77" s="5">
        <v>-42</v>
      </c>
      <c r="O77" s="6">
        <f t="shared" si="6"/>
        <v>-44</v>
      </c>
      <c r="P77" s="66">
        <f t="shared" si="7"/>
        <v>-0.11458333333333333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5">
      <c r="A78" s="26">
        <v>442</v>
      </c>
      <c r="B78" s="51" t="s">
        <v>17</v>
      </c>
      <c r="C78" s="6">
        <v>110</v>
      </c>
      <c r="D78" s="5">
        <v>0</v>
      </c>
      <c r="E78" s="5">
        <v>110</v>
      </c>
      <c r="F78" s="6">
        <v>110</v>
      </c>
      <c r="G78" s="5">
        <v>0</v>
      </c>
      <c r="H78" s="5">
        <v>110</v>
      </c>
      <c r="I78" s="6">
        <v>40</v>
      </c>
      <c r="J78" s="5">
        <v>0</v>
      </c>
      <c r="K78" s="5">
        <v>40</v>
      </c>
      <c r="L78" s="6">
        <v>40</v>
      </c>
      <c r="M78" s="5">
        <v>0</v>
      </c>
      <c r="N78" s="5">
        <v>40</v>
      </c>
      <c r="O78" s="6">
        <f t="shared" si="6"/>
        <v>260</v>
      </c>
      <c r="P78" s="66">
        <f t="shared" si="7"/>
        <v>260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5">
      <c r="A79" s="26">
        <v>447</v>
      </c>
      <c r="B79" s="51" t="s">
        <v>17</v>
      </c>
      <c r="C79" s="6">
        <v>0</v>
      </c>
      <c r="D79" s="5">
        <v>73</v>
      </c>
      <c r="E79" s="5">
        <v>-73</v>
      </c>
      <c r="F79" s="6">
        <v>0</v>
      </c>
      <c r="G79" s="5">
        <v>49</v>
      </c>
      <c r="H79" s="5">
        <v>-49</v>
      </c>
      <c r="I79" s="6">
        <v>0</v>
      </c>
      <c r="J79" s="5">
        <v>72</v>
      </c>
      <c r="K79" s="5">
        <v>-72</v>
      </c>
      <c r="L79" s="6">
        <v>0</v>
      </c>
      <c r="M79" s="5">
        <v>63</v>
      </c>
      <c r="N79" s="5">
        <v>-63</v>
      </c>
      <c r="O79" s="6">
        <f t="shared" si="6"/>
        <v>-194</v>
      </c>
      <c r="P79" s="66">
        <f t="shared" si="7"/>
        <v>-0.99487179487179489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5">
      <c r="A80" s="26">
        <v>483</v>
      </c>
      <c r="B80" s="51" t="s">
        <v>17</v>
      </c>
      <c r="C80" s="6">
        <v>0</v>
      </c>
      <c r="D80" s="5">
        <v>334</v>
      </c>
      <c r="E80" s="5">
        <v>-334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-334</v>
      </c>
      <c r="P80" s="66">
        <f t="shared" si="7"/>
        <v>-0.9970149253731343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5">
      <c r="A81" s="26">
        <v>535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5">
      <c r="A82" s="26">
        <v>536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5">
      <c r="A83" s="26">
        <v>543</v>
      </c>
      <c r="B83" s="51" t="s">
        <v>17</v>
      </c>
      <c r="C83" s="6">
        <v>1000</v>
      </c>
      <c r="D83" s="5">
        <v>252</v>
      </c>
      <c r="E83" s="5">
        <v>748</v>
      </c>
      <c r="F83" s="6">
        <v>1000</v>
      </c>
      <c r="G83" s="5">
        <v>0</v>
      </c>
      <c r="H83" s="5">
        <v>1000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f t="shared" ref="O83:O113" si="9">K83+H83+E83</f>
        <v>1748</v>
      </c>
      <c r="P83" s="66">
        <f t="shared" ref="P83:P113" si="10">O83/(J83+G83+D83+1)</f>
        <v>6.9090909090909092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ref="V83:V113" si="11">IF(S83 = "X",L83-I83," ")</f>
        <v xml:space="preserve"> </v>
      </c>
    </row>
    <row r="84" spans="1:22" x14ac:dyDescent="0.25">
      <c r="A84" s="26">
        <v>544</v>
      </c>
      <c r="B84" s="51" t="s">
        <v>17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5">
      <c r="A85" s="26">
        <v>545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572</v>
      </c>
      <c r="B86" s="51" t="s">
        <v>17</v>
      </c>
      <c r="C86" s="6">
        <v>350</v>
      </c>
      <c r="D86" s="5">
        <v>75</v>
      </c>
      <c r="E86" s="5">
        <v>275</v>
      </c>
      <c r="F86" s="6"/>
      <c r="G86" s="5"/>
      <c r="H86" s="5"/>
      <c r="I86" s="6"/>
      <c r="J86" s="5"/>
      <c r="K86" s="5"/>
      <c r="L86" s="6"/>
      <c r="M86" s="5"/>
      <c r="N86" s="5"/>
      <c r="O86" s="6">
        <f t="shared" si="9"/>
        <v>275</v>
      </c>
      <c r="P86" s="66">
        <f t="shared" si="10"/>
        <v>3.6184210526315788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>X</v>
      </c>
      <c r="V86" t="str">
        <f t="shared" si="11"/>
        <v xml:space="preserve"> </v>
      </c>
    </row>
    <row r="87" spans="1:22" x14ac:dyDescent="0.25">
      <c r="A87" s="26">
        <v>598</v>
      </c>
      <c r="B87" s="51" t="s">
        <v>17</v>
      </c>
      <c r="C87" s="6"/>
      <c r="D87" s="5"/>
      <c r="E87" s="5"/>
      <c r="F87" s="6">
        <v>0</v>
      </c>
      <c r="G87" s="5">
        <v>78</v>
      </c>
      <c r="H87" s="5">
        <v>-78</v>
      </c>
      <c r="I87" s="6">
        <v>0</v>
      </c>
      <c r="J87" s="5">
        <v>108</v>
      </c>
      <c r="K87" s="5">
        <v>-108</v>
      </c>
      <c r="L87" s="6">
        <v>0</v>
      </c>
      <c r="M87" s="5">
        <v>97</v>
      </c>
      <c r="N87" s="5">
        <v>-97</v>
      </c>
      <c r="O87" s="6">
        <f t="shared" si="9"/>
        <v>-186</v>
      </c>
      <c r="P87" s="66">
        <f t="shared" si="10"/>
        <v>-0.99465240641711228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635</v>
      </c>
      <c r="B88" s="51" t="s">
        <v>17</v>
      </c>
      <c r="C88" s="6">
        <v>1000</v>
      </c>
      <c r="D88" s="5">
        <v>868</v>
      </c>
      <c r="E88" s="5">
        <v>132</v>
      </c>
      <c r="F88" s="6">
        <v>900</v>
      </c>
      <c r="G88" s="5">
        <v>832</v>
      </c>
      <c r="H88" s="5">
        <v>68</v>
      </c>
      <c r="I88" s="6">
        <v>800</v>
      </c>
      <c r="J88" s="5">
        <v>871</v>
      </c>
      <c r="K88" s="5">
        <v>-71</v>
      </c>
      <c r="L88" s="6">
        <v>825</v>
      </c>
      <c r="M88" s="5">
        <v>894</v>
      </c>
      <c r="N88" s="5">
        <v>-69</v>
      </c>
      <c r="O88" s="6">
        <f t="shared" si="9"/>
        <v>129</v>
      </c>
      <c r="P88" s="66">
        <f t="shared" si="10"/>
        <v>5.0155520995334373E-2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650</v>
      </c>
      <c r="B89" s="51" t="s">
        <v>17</v>
      </c>
      <c r="C89" s="6">
        <v>0</v>
      </c>
      <c r="D89" s="5">
        <v>0</v>
      </c>
      <c r="E89" s="5">
        <v>0</v>
      </c>
      <c r="F89" s="6">
        <v>0</v>
      </c>
      <c r="G89" s="5">
        <v>0</v>
      </c>
      <c r="H89" s="5">
        <v>0</v>
      </c>
      <c r="I89" s="6">
        <v>0</v>
      </c>
      <c r="J89" s="5">
        <v>0</v>
      </c>
      <c r="K89" s="5">
        <v>0</v>
      </c>
      <c r="L89" s="6">
        <v>0</v>
      </c>
      <c r="M89" s="5">
        <v>0</v>
      </c>
      <c r="N89" s="5">
        <v>0</v>
      </c>
      <c r="O89" s="6">
        <f t="shared" si="9"/>
        <v>0</v>
      </c>
      <c r="P89" s="66">
        <f t="shared" si="10"/>
        <v>0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654</v>
      </c>
      <c r="B90" s="51" t="s">
        <v>17</v>
      </c>
      <c r="C90" s="6">
        <v>7635</v>
      </c>
      <c r="D90" s="5">
        <v>892</v>
      </c>
      <c r="E90" s="5">
        <v>6743</v>
      </c>
      <c r="F90" s="6">
        <v>396</v>
      </c>
      <c r="G90" s="5">
        <v>544</v>
      </c>
      <c r="H90" s="5">
        <v>-148</v>
      </c>
      <c r="I90" s="6">
        <v>500</v>
      </c>
      <c r="J90" s="5">
        <v>466</v>
      </c>
      <c r="K90" s="5">
        <v>34</v>
      </c>
      <c r="L90" s="6">
        <v>525</v>
      </c>
      <c r="M90" s="5">
        <v>646</v>
      </c>
      <c r="N90" s="5">
        <v>-121</v>
      </c>
      <c r="O90" s="6">
        <f t="shared" si="9"/>
        <v>6629</v>
      </c>
      <c r="P90" s="66">
        <f t="shared" si="10"/>
        <v>3.4834471886495009</v>
      </c>
      <c r="Q90" s="123"/>
      <c r="R90" s="62" t="s">
        <v>44</v>
      </c>
      <c r="S90" s="72" t="s">
        <v>15</v>
      </c>
      <c r="T90" s="8" t="str">
        <f>IF($C$4="High Inventory",IF(AND($O90&gt;=Summary!$C$149,$P90&gt;=0%),"X"," "),IF(AND($O90&lt;=-Summary!$C$149,$P90&lt;=0%),"X"," "))</f>
        <v>X</v>
      </c>
      <c r="U90" s="11" t="str">
        <f>IF($C$4="High Inventory",IF(AND($O90&gt;=0,$P90&gt;=Summary!$C$150),"X"," "),IF(AND($O90&lt;=0,$P90&lt;=-Summary!$C$150),"X"," "))</f>
        <v>X</v>
      </c>
      <c r="V90" t="str">
        <f t="shared" si="11"/>
        <v xml:space="preserve"> </v>
      </c>
    </row>
    <row r="91" spans="1:22" x14ac:dyDescent="0.25">
      <c r="A91" s="26">
        <v>713</v>
      </c>
      <c r="B91" s="51" t="s">
        <v>17</v>
      </c>
      <c r="C91" s="6"/>
      <c r="D91" s="5"/>
      <c r="E91" s="5"/>
      <c r="F91" s="6">
        <v>0</v>
      </c>
      <c r="G91" s="5">
        <v>13</v>
      </c>
      <c r="H91" s="5">
        <v>-13</v>
      </c>
      <c r="I91" s="6">
        <v>0</v>
      </c>
      <c r="J91" s="5">
        <v>13</v>
      </c>
      <c r="K91" s="5">
        <v>-13</v>
      </c>
      <c r="L91" s="6">
        <v>0</v>
      </c>
      <c r="M91" s="5">
        <v>13</v>
      </c>
      <c r="N91" s="5">
        <v>-13</v>
      </c>
      <c r="O91" s="6">
        <f t="shared" si="9"/>
        <v>-26</v>
      </c>
      <c r="P91" s="66">
        <f t="shared" si="10"/>
        <v>-0.96296296296296291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755</v>
      </c>
      <c r="B92" s="51" t="s">
        <v>17</v>
      </c>
      <c r="C92" s="6">
        <v>50</v>
      </c>
      <c r="D92" s="5">
        <v>79</v>
      </c>
      <c r="E92" s="5">
        <v>-29</v>
      </c>
      <c r="F92" s="6">
        <v>50</v>
      </c>
      <c r="G92" s="5">
        <v>56</v>
      </c>
      <c r="H92" s="5">
        <v>-6</v>
      </c>
      <c r="I92" s="6">
        <v>50</v>
      </c>
      <c r="J92" s="5">
        <v>56</v>
      </c>
      <c r="K92" s="5">
        <v>-6</v>
      </c>
      <c r="L92" s="6">
        <v>50</v>
      </c>
      <c r="M92" s="5">
        <v>56</v>
      </c>
      <c r="N92" s="5">
        <v>-6</v>
      </c>
      <c r="O92" s="6">
        <f t="shared" si="9"/>
        <v>-41</v>
      </c>
      <c r="P92" s="66">
        <f t="shared" si="10"/>
        <v>-0.21354166666666666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779</v>
      </c>
      <c r="B93" s="51" t="s">
        <v>17</v>
      </c>
      <c r="C93" s="6">
        <v>800</v>
      </c>
      <c r="D93" s="5">
        <v>942</v>
      </c>
      <c r="E93" s="5">
        <v>-142</v>
      </c>
      <c r="F93" s="6">
        <v>800</v>
      </c>
      <c r="G93" s="5">
        <v>1110</v>
      </c>
      <c r="H93" s="5">
        <v>-310</v>
      </c>
      <c r="I93" s="6">
        <v>0</v>
      </c>
      <c r="J93" s="5">
        <v>772</v>
      </c>
      <c r="K93" s="5">
        <v>-772</v>
      </c>
      <c r="L93" s="6">
        <v>0</v>
      </c>
      <c r="M93" s="5">
        <v>182</v>
      </c>
      <c r="N93" s="5">
        <v>-182</v>
      </c>
      <c r="O93" s="6">
        <f t="shared" si="9"/>
        <v>-1224</v>
      </c>
      <c r="P93" s="66">
        <f t="shared" si="10"/>
        <v>-0.43327433628318585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854</v>
      </c>
      <c r="B94" s="51" t="s">
        <v>17</v>
      </c>
      <c r="C94" s="6"/>
      <c r="D94" s="5"/>
      <c r="E94" s="5"/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9"/>
        <v>0</v>
      </c>
      <c r="P94" s="66">
        <f t="shared" si="10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858</v>
      </c>
      <c r="B95" s="51" t="s">
        <v>17</v>
      </c>
      <c r="C95" s="6">
        <v>0</v>
      </c>
      <c r="D95" s="5">
        <v>1137</v>
      </c>
      <c r="E95" s="5">
        <v>-1137</v>
      </c>
      <c r="F95" s="6">
        <v>1000</v>
      </c>
      <c r="G95" s="5">
        <v>1230</v>
      </c>
      <c r="H95" s="5">
        <v>-230</v>
      </c>
      <c r="I95" s="6">
        <v>0</v>
      </c>
      <c r="J95" s="5">
        <v>0</v>
      </c>
      <c r="K95" s="5">
        <v>0</v>
      </c>
      <c r="L95" s="6">
        <v>0</v>
      </c>
      <c r="M95" s="5">
        <v>0</v>
      </c>
      <c r="N95" s="5">
        <v>0</v>
      </c>
      <c r="O95" s="6">
        <f t="shared" si="9"/>
        <v>-1367</v>
      </c>
      <c r="P95" s="66">
        <f t="shared" si="10"/>
        <v>-0.57728040540540537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877</v>
      </c>
      <c r="B96" s="51" t="s">
        <v>17</v>
      </c>
      <c r="C96" s="6">
        <v>0</v>
      </c>
      <c r="D96" s="5">
        <v>161</v>
      </c>
      <c r="E96" s="5">
        <v>-161</v>
      </c>
      <c r="F96" s="6"/>
      <c r="G96" s="5"/>
      <c r="H96" s="5"/>
      <c r="I96" s="6"/>
      <c r="J96" s="5"/>
      <c r="K96" s="5"/>
      <c r="L96" s="6"/>
      <c r="M96" s="5"/>
      <c r="N96" s="5"/>
      <c r="O96" s="6">
        <f t="shared" si="9"/>
        <v>-161</v>
      </c>
      <c r="P96" s="66">
        <f t="shared" si="10"/>
        <v>-0.99382716049382713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5">
      <c r="A97" s="26">
        <v>886</v>
      </c>
      <c r="B97" s="51" t="s">
        <v>17</v>
      </c>
      <c r="C97" s="6">
        <v>300</v>
      </c>
      <c r="D97" s="5">
        <v>745</v>
      </c>
      <c r="E97" s="5">
        <v>-445</v>
      </c>
      <c r="F97" s="6">
        <v>530</v>
      </c>
      <c r="G97" s="5">
        <v>791</v>
      </c>
      <c r="H97" s="5">
        <v>-261</v>
      </c>
      <c r="I97" s="6">
        <v>169</v>
      </c>
      <c r="J97" s="5">
        <v>64</v>
      </c>
      <c r="K97" s="5">
        <v>105</v>
      </c>
      <c r="L97" s="6">
        <v>100</v>
      </c>
      <c r="M97" s="5">
        <v>30</v>
      </c>
      <c r="N97" s="5">
        <v>70</v>
      </c>
      <c r="O97" s="6">
        <f t="shared" si="9"/>
        <v>-601</v>
      </c>
      <c r="P97" s="66">
        <f t="shared" si="10"/>
        <v>-0.37539038101186756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915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938</v>
      </c>
      <c r="B99" s="51" t="s">
        <v>17</v>
      </c>
      <c r="C99" s="6"/>
      <c r="D99" s="5"/>
      <c r="E99" s="5"/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944</v>
      </c>
      <c r="B100" s="51" t="s">
        <v>17</v>
      </c>
      <c r="C100" s="6">
        <v>2900</v>
      </c>
      <c r="D100" s="5">
        <v>2388</v>
      </c>
      <c r="E100" s="5">
        <v>512</v>
      </c>
      <c r="F100" s="6">
        <v>2900</v>
      </c>
      <c r="G100" s="5">
        <v>2523</v>
      </c>
      <c r="H100" s="5">
        <v>377</v>
      </c>
      <c r="I100" s="6">
        <v>2475</v>
      </c>
      <c r="J100" s="5">
        <v>2635</v>
      </c>
      <c r="K100" s="5">
        <v>-160</v>
      </c>
      <c r="L100" s="6">
        <v>2475</v>
      </c>
      <c r="M100" s="5">
        <v>2511</v>
      </c>
      <c r="N100" s="5">
        <v>-36</v>
      </c>
      <c r="O100" s="6">
        <f t="shared" si="9"/>
        <v>729</v>
      </c>
      <c r="P100" s="66">
        <f t="shared" si="10"/>
        <v>9.6594673380151055E-2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949</v>
      </c>
      <c r="B101" s="51" t="s">
        <v>17</v>
      </c>
      <c r="C101" s="6">
        <v>200</v>
      </c>
      <c r="D101" s="5">
        <v>57</v>
      </c>
      <c r="E101" s="5">
        <v>143</v>
      </c>
      <c r="F101" s="6">
        <v>200</v>
      </c>
      <c r="G101" s="5">
        <v>58</v>
      </c>
      <c r="H101" s="5">
        <v>142</v>
      </c>
      <c r="I101" s="6">
        <v>0</v>
      </c>
      <c r="J101" s="5">
        <v>57</v>
      </c>
      <c r="K101" s="5">
        <v>-57</v>
      </c>
      <c r="L101" s="6">
        <v>0</v>
      </c>
      <c r="M101" s="5">
        <v>8</v>
      </c>
      <c r="N101" s="5">
        <v>-8</v>
      </c>
      <c r="O101" s="6">
        <f t="shared" si="9"/>
        <v>228</v>
      </c>
      <c r="P101" s="66">
        <f t="shared" si="10"/>
        <v>1.3179190751445087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5">
      <c r="A102" s="26">
        <v>988</v>
      </c>
      <c r="B102" s="51" t="s">
        <v>17</v>
      </c>
      <c r="C102" s="6"/>
      <c r="D102" s="5"/>
      <c r="E102" s="5"/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995</v>
      </c>
      <c r="B103" s="51" t="s">
        <v>17</v>
      </c>
      <c r="C103" s="6">
        <v>1000</v>
      </c>
      <c r="D103" s="5">
        <v>0</v>
      </c>
      <c r="E103" s="5">
        <v>1000</v>
      </c>
      <c r="F103" s="6">
        <v>730</v>
      </c>
      <c r="G103" s="5">
        <v>0</v>
      </c>
      <c r="H103" s="5">
        <v>730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9"/>
        <v>1730</v>
      </c>
      <c r="P103" s="66">
        <f t="shared" si="10"/>
        <v>1730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>X</v>
      </c>
      <c r="V103" t="str">
        <f t="shared" si="11"/>
        <v xml:space="preserve"> </v>
      </c>
    </row>
    <row r="104" spans="1:22" x14ac:dyDescent="0.25">
      <c r="A104" s="26">
        <v>1011</v>
      </c>
      <c r="B104" s="51" t="s">
        <v>17</v>
      </c>
      <c r="C104" s="6">
        <v>1500</v>
      </c>
      <c r="D104" s="5">
        <v>1899</v>
      </c>
      <c r="E104" s="5">
        <v>-399</v>
      </c>
      <c r="F104" s="6">
        <v>1500</v>
      </c>
      <c r="G104" s="5">
        <v>417</v>
      </c>
      <c r="H104" s="5">
        <v>1083</v>
      </c>
      <c r="I104" s="6">
        <v>40</v>
      </c>
      <c r="J104" s="5">
        <v>44</v>
      </c>
      <c r="K104" s="5">
        <v>-4</v>
      </c>
      <c r="L104" s="6">
        <v>40</v>
      </c>
      <c r="M104" s="5">
        <v>45</v>
      </c>
      <c r="N104" s="5">
        <v>-5</v>
      </c>
      <c r="O104" s="6">
        <f t="shared" si="9"/>
        <v>680</v>
      </c>
      <c r="P104" s="66">
        <f t="shared" si="10"/>
        <v>0.28801355357899194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11"/>
        <v xml:space="preserve"> </v>
      </c>
    </row>
    <row r="105" spans="1:22" x14ac:dyDescent="0.25">
      <c r="A105" s="26">
        <v>1015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5328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5361</v>
      </c>
      <c r="B107" s="51" t="s">
        <v>17</v>
      </c>
      <c r="C107" s="6">
        <v>0</v>
      </c>
      <c r="D107" s="5">
        <v>6872</v>
      </c>
      <c r="E107" s="5">
        <v>-6872</v>
      </c>
      <c r="F107" s="6">
        <v>0</v>
      </c>
      <c r="G107" s="5">
        <v>6100</v>
      </c>
      <c r="H107" s="5">
        <v>-6100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-12972</v>
      </c>
      <c r="P107" s="66">
        <f t="shared" si="10"/>
        <v>-0.99992291682725665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5370</v>
      </c>
      <c r="B108" s="51" t="s">
        <v>17</v>
      </c>
      <c r="C108" s="6"/>
      <c r="D108" s="5"/>
      <c r="E108" s="5"/>
      <c r="F108" s="6">
        <v>0</v>
      </c>
      <c r="G108" s="5">
        <v>10</v>
      </c>
      <c r="H108" s="5">
        <v>-10</v>
      </c>
      <c r="I108" s="6">
        <v>0</v>
      </c>
      <c r="J108" s="5">
        <v>24</v>
      </c>
      <c r="K108" s="5">
        <v>-24</v>
      </c>
      <c r="L108" s="6">
        <v>0</v>
      </c>
      <c r="M108" s="5">
        <v>18</v>
      </c>
      <c r="N108" s="5">
        <v>-18</v>
      </c>
      <c r="O108" s="6">
        <f t="shared" si="9"/>
        <v>-34</v>
      </c>
      <c r="P108" s="66">
        <f t="shared" si="10"/>
        <v>-0.97142857142857142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5973</v>
      </c>
      <c r="B109" s="51" t="s">
        <v>17</v>
      </c>
      <c r="C109" s="6"/>
      <c r="D109" s="5"/>
      <c r="E109" s="5"/>
      <c r="F109" s="6">
        <v>166</v>
      </c>
      <c r="G109" s="5">
        <v>198</v>
      </c>
      <c r="H109" s="5">
        <v>-32</v>
      </c>
      <c r="I109" s="6">
        <v>166</v>
      </c>
      <c r="J109" s="5">
        <v>201</v>
      </c>
      <c r="K109" s="5">
        <v>-35</v>
      </c>
      <c r="L109" s="6">
        <v>166</v>
      </c>
      <c r="M109" s="5">
        <v>96</v>
      </c>
      <c r="N109" s="5">
        <v>70</v>
      </c>
      <c r="O109" s="6">
        <f t="shared" si="9"/>
        <v>-67</v>
      </c>
      <c r="P109" s="66">
        <f t="shared" si="10"/>
        <v>-0.16750000000000001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6063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9"/>
        <v>0</v>
      </c>
      <c r="P110" s="66">
        <f t="shared" si="10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6583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9"/>
        <v>0</v>
      </c>
      <c r="P111" s="66">
        <f t="shared" si="10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5">
      <c r="A112" s="26">
        <v>7602</v>
      </c>
      <c r="B112" s="51" t="s">
        <v>17</v>
      </c>
      <c r="C112" s="6">
        <v>48550</v>
      </c>
      <c r="D112" s="5">
        <v>10311</v>
      </c>
      <c r="E112" s="5">
        <v>38239</v>
      </c>
      <c r="F112" s="6">
        <v>45000</v>
      </c>
      <c r="G112" s="5">
        <v>38003</v>
      </c>
      <c r="H112" s="5">
        <v>6997</v>
      </c>
      <c r="I112" s="6">
        <v>40000</v>
      </c>
      <c r="J112" s="5">
        <v>41419</v>
      </c>
      <c r="K112" s="5">
        <v>-1419</v>
      </c>
      <c r="L112" s="6">
        <v>42499</v>
      </c>
      <c r="M112" s="5">
        <v>41129</v>
      </c>
      <c r="N112" s="5">
        <v>1370</v>
      </c>
      <c r="O112" s="6">
        <f t="shared" si="9"/>
        <v>43817</v>
      </c>
      <c r="P112" s="66">
        <f t="shared" si="10"/>
        <v>0.48829874963781844</v>
      </c>
      <c r="Q112" s="123"/>
      <c r="R112" s="62" t="s">
        <v>44</v>
      </c>
      <c r="S112" s="72" t="s">
        <v>15</v>
      </c>
      <c r="T112" s="8" t="str">
        <f>IF($C$4="High Inventory",IF(AND($O112&gt;=Summary!$C$149,$P112&gt;=0%),"X"," "),IF(AND($O112&lt;=-Summary!$C$149,$P112&lt;=0%),"X"," "))</f>
        <v>X</v>
      </c>
      <c r="U112" s="11" t="str">
        <f>IF($C$4="High Inventory",IF(AND($O112&gt;=0,$P112&gt;=Summary!$C$150),"X"," "),IF(AND($O112&lt;=0,$P112&lt;=-Summary!$C$150),"X"," "))</f>
        <v>X</v>
      </c>
      <c r="V112" t="str">
        <f t="shared" si="11"/>
        <v xml:space="preserve"> </v>
      </c>
    </row>
    <row r="113" spans="1:22" x14ac:dyDescent="0.25">
      <c r="A113" s="26">
        <v>7604</v>
      </c>
      <c r="B113" s="51" t="s">
        <v>17</v>
      </c>
      <c r="C113" s="6">
        <v>74886</v>
      </c>
      <c r="D113" s="5">
        <v>39845</v>
      </c>
      <c r="E113" s="5">
        <v>35041</v>
      </c>
      <c r="F113" s="6">
        <v>110741</v>
      </c>
      <c r="G113" s="5">
        <v>50019</v>
      </c>
      <c r="H113" s="5">
        <v>60722</v>
      </c>
      <c r="I113" s="6">
        <v>65248</v>
      </c>
      <c r="J113" s="5">
        <v>56308</v>
      </c>
      <c r="K113" s="5">
        <v>8940</v>
      </c>
      <c r="L113" s="6">
        <v>53799</v>
      </c>
      <c r="M113" s="5">
        <v>59351</v>
      </c>
      <c r="N113" s="5">
        <v>-5552</v>
      </c>
      <c r="O113" s="6">
        <f t="shared" si="9"/>
        <v>104703</v>
      </c>
      <c r="P113" s="66">
        <f t="shared" si="10"/>
        <v>0.71629507501385348</v>
      </c>
      <c r="Q113" s="123"/>
      <c r="R113" s="62" t="s">
        <v>44</v>
      </c>
      <c r="S113" s="72" t="s">
        <v>15</v>
      </c>
      <c r="T113" s="8" t="str">
        <f>IF($C$4="High Inventory",IF(AND($O113&gt;=Summary!$C$149,$P113&gt;=0%),"X"," "),IF(AND($O113&lt;=-Summary!$C$149,$P113&lt;=0%),"X"," "))</f>
        <v>X</v>
      </c>
      <c r="U113" s="11" t="str">
        <f>IF($C$4="High Inventory",IF(AND($O113&gt;=0,$P113&gt;=Summary!$C$150),"X"," "),IF(AND($O113&lt;=0,$P113&lt;=-Summary!$C$150),"X"," "))</f>
        <v>X</v>
      </c>
      <c r="V113" t="str">
        <f t="shared" si="11"/>
        <v xml:space="preserve"> </v>
      </c>
    </row>
    <row r="114" spans="1:22" x14ac:dyDescent="0.25">
      <c r="A114" s="26">
        <v>7610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ref="O114:O131" si="12">K114+H114+E114</f>
        <v>0</v>
      </c>
      <c r="P114" s="66">
        <f t="shared" ref="P114:P131" si="13">O114/(J114+G114+D114+1)</f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ref="V114:V131" si="14">IF(S114 = "X",L114-I114," ")</f>
        <v xml:space="preserve"> </v>
      </c>
    </row>
    <row r="115" spans="1:22" x14ac:dyDescent="0.25">
      <c r="A115" s="26">
        <v>7614</v>
      </c>
      <c r="B115" s="51" t="s">
        <v>17</v>
      </c>
      <c r="C115" s="6"/>
      <c r="D115" s="5"/>
      <c r="E115" s="5"/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2"/>
        <v>0</v>
      </c>
      <c r="P115" s="66">
        <f t="shared" si="13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5">
      <c r="A116" s="26">
        <v>8556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5">
      <c r="A117" s="26">
        <v>8576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5">
      <c r="A118" s="26">
        <v>8577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5">
      <c r="A119" s="26">
        <v>8578</v>
      </c>
      <c r="B119" s="51" t="s">
        <v>17</v>
      </c>
      <c r="C119" s="6">
        <v>0</v>
      </c>
      <c r="D119" s="5">
        <v>0</v>
      </c>
      <c r="E119" s="5">
        <v>0</v>
      </c>
      <c r="F119" s="6">
        <v>0</v>
      </c>
      <c r="G119" s="5">
        <v>0</v>
      </c>
      <c r="H119" s="5">
        <v>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8579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8580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8916</v>
      </c>
      <c r="B122" s="51" t="s">
        <v>17</v>
      </c>
      <c r="C122" s="6">
        <v>0</v>
      </c>
      <c r="D122" s="5">
        <v>3</v>
      </c>
      <c r="E122" s="5">
        <v>-3</v>
      </c>
      <c r="F122" s="6">
        <v>0</v>
      </c>
      <c r="G122" s="5">
        <v>0</v>
      </c>
      <c r="H122" s="5">
        <v>0</v>
      </c>
      <c r="I122" s="6">
        <v>0</v>
      </c>
      <c r="J122" s="5">
        <v>0</v>
      </c>
      <c r="K122" s="5">
        <v>0</v>
      </c>
      <c r="L122" s="6">
        <v>0</v>
      </c>
      <c r="M122" s="5">
        <v>0</v>
      </c>
      <c r="N122" s="5">
        <v>0</v>
      </c>
      <c r="O122" s="6">
        <f t="shared" si="12"/>
        <v>-3</v>
      </c>
      <c r="P122" s="66">
        <f t="shared" si="13"/>
        <v>-0.75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10556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>
        <v>0</v>
      </c>
      <c r="M123" s="5">
        <v>0</v>
      </c>
      <c r="N123" s="5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13556</v>
      </c>
      <c r="B124" s="51" t="s">
        <v>17</v>
      </c>
      <c r="C124" s="6">
        <v>50</v>
      </c>
      <c r="D124" s="5">
        <v>40</v>
      </c>
      <c r="E124" s="5">
        <v>10</v>
      </c>
      <c r="F124" s="6">
        <v>70</v>
      </c>
      <c r="G124" s="5">
        <v>0</v>
      </c>
      <c r="H124" s="5">
        <v>70</v>
      </c>
      <c r="I124" s="6">
        <v>70</v>
      </c>
      <c r="J124" s="5">
        <v>0</v>
      </c>
      <c r="K124" s="5">
        <v>70</v>
      </c>
      <c r="L124" s="6">
        <v>70</v>
      </c>
      <c r="M124" s="5">
        <v>0</v>
      </c>
      <c r="N124" s="5">
        <v>70</v>
      </c>
      <c r="O124" s="6">
        <f t="shared" si="12"/>
        <v>150</v>
      </c>
      <c r="P124" s="66">
        <f t="shared" si="13"/>
        <v>3.6585365853658538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>X</v>
      </c>
      <c r="V124" t="str">
        <f t="shared" si="14"/>
        <v xml:space="preserve"> </v>
      </c>
    </row>
    <row r="125" spans="1:22" x14ac:dyDescent="0.25">
      <c r="A125" s="26">
        <v>18287</v>
      </c>
      <c r="B125" s="51" t="s">
        <v>17</v>
      </c>
      <c r="C125" s="6">
        <v>0</v>
      </c>
      <c r="D125" s="5">
        <v>73</v>
      </c>
      <c r="E125" s="5">
        <v>-73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-73</v>
      </c>
      <c r="P125" s="66">
        <f t="shared" si="13"/>
        <v>-0.98648648648648651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5">
      <c r="A126" s="26">
        <v>18586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5">
      <c r="A127" s="26">
        <v>19307</v>
      </c>
      <c r="B127" s="51" t="s">
        <v>17</v>
      </c>
      <c r="C127" s="6">
        <v>300</v>
      </c>
      <c r="D127" s="5">
        <v>128</v>
      </c>
      <c r="E127" s="5">
        <v>172</v>
      </c>
      <c r="F127" s="6">
        <v>200</v>
      </c>
      <c r="G127" s="5">
        <v>72</v>
      </c>
      <c r="H127" s="5">
        <v>128</v>
      </c>
      <c r="I127" s="6">
        <v>0</v>
      </c>
      <c r="J127" s="5">
        <v>0</v>
      </c>
      <c r="K127" s="5">
        <v>0</v>
      </c>
      <c r="L127" s="6">
        <v>0</v>
      </c>
      <c r="M127" s="5">
        <v>0</v>
      </c>
      <c r="N127" s="5">
        <v>0</v>
      </c>
      <c r="O127" s="6">
        <f t="shared" si="12"/>
        <v>300</v>
      </c>
      <c r="P127" s="66">
        <f t="shared" si="13"/>
        <v>1.4925373134328359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4"/>
        <v xml:space="preserve"> </v>
      </c>
    </row>
    <row r="128" spans="1:22" x14ac:dyDescent="0.25">
      <c r="A128" s="26">
        <v>20206</v>
      </c>
      <c r="B128" s="51" t="s">
        <v>17</v>
      </c>
      <c r="C128" s="6"/>
      <c r="D128" s="5"/>
      <c r="E128" s="5"/>
      <c r="F128" s="6">
        <v>0</v>
      </c>
      <c r="G128" s="5">
        <v>86</v>
      </c>
      <c r="H128" s="5">
        <v>-86</v>
      </c>
      <c r="I128" s="6">
        <v>0</v>
      </c>
      <c r="J128" s="5">
        <v>30</v>
      </c>
      <c r="K128" s="5">
        <v>-30</v>
      </c>
      <c r="L128" s="6">
        <v>0</v>
      </c>
      <c r="M128" s="5">
        <v>7</v>
      </c>
      <c r="N128" s="5">
        <v>-7</v>
      </c>
      <c r="O128" s="6">
        <f t="shared" si="12"/>
        <v>-116</v>
      </c>
      <c r="P128" s="66">
        <f t="shared" si="13"/>
        <v>-0.99145299145299148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5">
      <c r="A129" s="26">
        <v>26669</v>
      </c>
      <c r="B129" s="51" t="s">
        <v>17</v>
      </c>
      <c r="C129" s="6">
        <v>0</v>
      </c>
      <c r="D129" s="5">
        <v>5</v>
      </c>
      <c r="E129" s="5">
        <v>-5</v>
      </c>
      <c r="F129" s="6"/>
      <c r="G129" s="5"/>
      <c r="H129" s="5"/>
      <c r="I129" s="6"/>
      <c r="J129" s="5"/>
      <c r="K129" s="5"/>
      <c r="L129" s="6"/>
      <c r="M129" s="5"/>
      <c r="N129" s="5"/>
      <c r="O129" s="6">
        <f t="shared" si="12"/>
        <v>-5</v>
      </c>
      <c r="P129" s="66">
        <f t="shared" si="13"/>
        <v>-0.83333333333333337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5">
      <c r="A130" s="26">
        <v>26909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0</v>
      </c>
      <c r="H130" s="5">
        <v>0</v>
      </c>
      <c r="I130" s="6">
        <v>0</v>
      </c>
      <c r="J130" s="5">
        <v>0</v>
      </c>
      <c r="K130" s="5">
        <v>0</v>
      </c>
      <c r="L130" s="6">
        <v>0</v>
      </c>
      <c r="M130" s="5">
        <v>0</v>
      </c>
      <c r="N130" s="5">
        <v>0</v>
      </c>
      <c r="O130" s="6">
        <f t="shared" si="12"/>
        <v>0</v>
      </c>
      <c r="P130" s="66">
        <f t="shared" si="13"/>
        <v>0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5">
      <c r="A131" s="26">
        <v>28030</v>
      </c>
      <c r="B131" s="51" t="s">
        <v>17</v>
      </c>
      <c r="C131" s="6">
        <v>0</v>
      </c>
      <c r="D131" s="5">
        <v>20</v>
      </c>
      <c r="E131" s="5">
        <v>-20</v>
      </c>
      <c r="F131" s="6"/>
      <c r="G131" s="5"/>
      <c r="H131" s="5"/>
      <c r="I131" s="6"/>
      <c r="J131" s="5"/>
      <c r="K131" s="5"/>
      <c r="L131" s="6"/>
      <c r="M131" s="5"/>
      <c r="N131" s="5"/>
      <c r="O131" s="6">
        <f t="shared" si="12"/>
        <v>-20</v>
      </c>
      <c r="P131" s="66">
        <f t="shared" si="13"/>
        <v>-0.95238095238095233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5">
      <c r="A132" s="26">
        <v>29329</v>
      </c>
      <c r="B132" s="51" t="s">
        <v>17</v>
      </c>
      <c r="C132" s="6"/>
      <c r="D132" s="5"/>
      <c r="E132" s="5"/>
      <c r="F132" s="6">
        <v>0</v>
      </c>
      <c r="G132" s="5">
        <v>0</v>
      </c>
      <c r="H132" s="5">
        <v>0</v>
      </c>
      <c r="I132" s="6">
        <v>0</v>
      </c>
      <c r="J132" s="5">
        <v>0</v>
      </c>
      <c r="K132" s="5">
        <v>0</v>
      </c>
      <c r="L132" s="6">
        <v>0</v>
      </c>
      <c r="M132" s="5">
        <v>0</v>
      </c>
      <c r="N132" s="5">
        <v>0</v>
      </c>
      <c r="O132" s="6">
        <f t="shared" ref="O132:O145" si="15">K132+H132+E132</f>
        <v>0</v>
      </c>
      <c r="P132" s="66">
        <f t="shared" ref="P132:P145" si="16">O132/(J132+G132+D132+1)</f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ref="V132:V145" si="17">IF(S132 = "X",L132-I132," ")</f>
        <v xml:space="preserve"> </v>
      </c>
    </row>
    <row r="133" spans="1:22" x14ac:dyDescent="0.25">
      <c r="A133" s="26">
        <v>30511</v>
      </c>
      <c r="B133" s="51" t="s">
        <v>17</v>
      </c>
      <c r="C133" s="6">
        <v>0</v>
      </c>
      <c r="D133" s="5">
        <v>24</v>
      </c>
      <c r="E133" s="5">
        <v>-24</v>
      </c>
      <c r="F133" s="6">
        <v>96</v>
      </c>
      <c r="G133" s="5">
        <v>0</v>
      </c>
      <c r="H133" s="5">
        <v>96</v>
      </c>
      <c r="I133" s="6">
        <v>6</v>
      </c>
      <c r="J133" s="5">
        <v>0</v>
      </c>
      <c r="K133" s="5">
        <v>6</v>
      </c>
      <c r="L133" s="6">
        <v>0</v>
      </c>
      <c r="M133" s="5">
        <v>0</v>
      </c>
      <c r="N133" s="5">
        <v>0</v>
      </c>
      <c r="O133" s="6">
        <f t="shared" si="15"/>
        <v>78</v>
      </c>
      <c r="P133" s="66">
        <f t="shared" si="16"/>
        <v>3.12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>X</v>
      </c>
      <c r="V133" t="str">
        <f t="shared" si="17"/>
        <v xml:space="preserve"> </v>
      </c>
    </row>
    <row r="134" spans="1:22" x14ac:dyDescent="0.25">
      <c r="A134" s="26">
        <v>30889</v>
      </c>
      <c r="B134" s="51" t="s">
        <v>17</v>
      </c>
      <c r="C134" s="6">
        <v>0</v>
      </c>
      <c r="D134" s="5">
        <v>64</v>
      </c>
      <c r="E134" s="5">
        <v>-64</v>
      </c>
      <c r="F134" s="6">
        <v>0</v>
      </c>
      <c r="G134" s="5">
        <v>200</v>
      </c>
      <c r="H134" s="5">
        <v>-200</v>
      </c>
      <c r="I134" s="6">
        <v>0</v>
      </c>
      <c r="J134" s="5">
        <v>200</v>
      </c>
      <c r="K134" s="5">
        <v>-200</v>
      </c>
      <c r="L134" s="6">
        <v>0</v>
      </c>
      <c r="M134" s="5">
        <v>200</v>
      </c>
      <c r="N134" s="5">
        <v>-200</v>
      </c>
      <c r="O134" s="6">
        <f t="shared" si="15"/>
        <v>-464</v>
      </c>
      <c r="P134" s="66">
        <f t="shared" si="16"/>
        <v>-0.99784946236559136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5">
      <c r="A135" s="26">
        <v>32594</v>
      </c>
      <c r="B135" s="51" t="s">
        <v>17</v>
      </c>
      <c r="C135" s="6">
        <v>0</v>
      </c>
      <c r="D135" s="5">
        <v>0</v>
      </c>
      <c r="E135" s="5">
        <v>0</v>
      </c>
      <c r="F135" s="6">
        <v>0</v>
      </c>
      <c r="G135" s="5">
        <v>0</v>
      </c>
      <c r="H135" s="5">
        <v>0</v>
      </c>
      <c r="I135" s="6">
        <v>0</v>
      </c>
      <c r="J135" s="5">
        <v>0</v>
      </c>
      <c r="K135" s="5">
        <v>0</v>
      </c>
      <c r="L135" s="6">
        <v>0</v>
      </c>
      <c r="M135" s="5">
        <v>0</v>
      </c>
      <c r="N135" s="5">
        <v>0</v>
      </c>
      <c r="O135" s="6">
        <f t="shared" si="15"/>
        <v>0</v>
      </c>
      <c r="P135" s="66">
        <f t="shared" si="16"/>
        <v>0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5">
      <c r="A136" s="26">
        <v>33353</v>
      </c>
      <c r="B136" s="51" t="s">
        <v>17</v>
      </c>
      <c r="C136" s="6">
        <v>0</v>
      </c>
      <c r="D136" s="5">
        <v>0</v>
      </c>
      <c r="E136" s="5">
        <v>0</v>
      </c>
      <c r="F136" s="6">
        <v>0</v>
      </c>
      <c r="G136" s="5">
        <v>0</v>
      </c>
      <c r="H136" s="5">
        <v>0</v>
      </c>
      <c r="I136" s="6">
        <v>0</v>
      </c>
      <c r="J136" s="5">
        <v>0</v>
      </c>
      <c r="K136" s="5">
        <v>0</v>
      </c>
      <c r="L136" s="6">
        <v>0</v>
      </c>
      <c r="M136" s="5">
        <v>0</v>
      </c>
      <c r="N136" s="5">
        <v>0</v>
      </c>
      <c r="O136" s="6">
        <f t="shared" si="15"/>
        <v>0</v>
      </c>
      <c r="P136" s="66">
        <f t="shared" si="16"/>
        <v>0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5">
      <c r="A137" s="26">
        <v>34866</v>
      </c>
      <c r="B137" s="51" t="s">
        <v>17</v>
      </c>
      <c r="C137" s="6">
        <v>0</v>
      </c>
      <c r="D137" s="5">
        <v>0</v>
      </c>
      <c r="E137" s="5">
        <v>0</v>
      </c>
      <c r="F137" s="6">
        <v>0</v>
      </c>
      <c r="G137" s="5">
        <v>5</v>
      </c>
      <c r="H137" s="5">
        <v>-5</v>
      </c>
      <c r="I137" s="6">
        <v>0</v>
      </c>
      <c r="J137" s="5">
        <v>0</v>
      </c>
      <c r="K137" s="5">
        <v>0</v>
      </c>
      <c r="L137" s="6">
        <v>0</v>
      </c>
      <c r="M137" s="5">
        <v>0</v>
      </c>
      <c r="N137" s="5">
        <v>0</v>
      </c>
      <c r="O137" s="6">
        <f t="shared" si="15"/>
        <v>-5</v>
      </c>
      <c r="P137" s="66">
        <f t="shared" si="16"/>
        <v>-0.83333333333333337</v>
      </c>
      <c r="Q137" s="123"/>
      <c r="R137" s="62" t="s">
        <v>15</v>
      </c>
      <c r="S137" s="72" t="s">
        <v>15</v>
      </c>
      <c r="T137" s="8" t="str">
        <f>IF($C$4="High Inventory",IF(AND($O137&gt;=Summary!$C$149,$P137&gt;=0%),"X"," "),IF(AND($O137&lt;=-Summary!$C$149,$P137&lt;=0%),"X"," "))</f>
        <v xml:space="preserve"> </v>
      </c>
      <c r="U137" s="11" t="str">
        <f>IF($C$4="High Inventory",IF(AND($O137&gt;=0,$P137&gt;=Summary!$C$150),"X"," "),IF(AND($O137&lt;=0,$P137&lt;=-Summary!$C$150),"X"," "))</f>
        <v xml:space="preserve"> </v>
      </c>
      <c r="V137" t="str">
        <f t="shared" si="17"/>
        <v xml:space="preserve"> </v>
      </c>
    </row>
    <row r="138" spans="1:22" x14ac:dyDescent="0.25">
      <c r="A138" s="26">
        <v>35930</v>
      </c>
      <c r="B138" s="51" t="s">
        <v>17</v>
      </c>
      <c r="C138" s="6">
        <v>200</v>
      </c>
      <c r="D138" s="5">
        <v>411</v>
      </c>
      <c r="E138" s="5">
        <v>-211</v>
      </c>
      <c r="F138" s="6">
        <v>184</v>
      </c>
      <c r="G138" s="5">
        <v>187</v>
      </c>
      <c r="H138" s="5">
        <v>-3</v>
      </c>
      <c r="I138" s="6">
        <v>184</v>
      </c>
      <c r="J138" s="5">
        <v>3</v>
      </c>
      <c r="K138" s="5">
        <v>181</v>
      </c>
      <c r="L138" s="6">
        <v>184</v>
      </c>
      <c r="M138" s="5">
        <v>15</v>
      </c>
      <c r="N138" s="5">
        <v>169</v>
      </c>
      <c r="O138" s="6">
        <f t="shared" si="15"/>
        <v>-33</v>
      </c>
      <c r="P138" s="66">
        <f t="shared" si="16"/>
        <v>-5.4817275747508304E-2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5">
      <c r="A139" s="26">
        <v>40016</v>
      </c>
      <c r="B139" s="51" t="s">
        <v>17</v>
      </c>
      <c r="C139" s="6">
        <v>15</v>
      </c>
      <c r="D139" s="5">
        <v>38</v>
      </c>
      <c r="E139" s="5">
        <v>-23</v>
      </c>
      <c r="F139" s="6">
        <v>200</v>
      </c>
      <c r="G139" s="5">
        <v>68</v>
      </c>
      <c r="H139" s="5">
        <v>132</v>
      </c>
      <c r="I139" s="6">
        <v>0</v>
      </c>
      <c r="J139" s="5">
        <v>67</v>
      </c>
      <c r="K139" s="5">
        <v>-67</v>
      </c>
      <c r="L139" s="6">
        <v>0</v>
      </c>
      <c r="M139" s="5">
        <v>64</v>
      </c>
      <c r="N139" s="5">
        <v>-64</v>
      </c>
      <c r="O139" s="6">
        <f t="shared" si="15"/>
        <v>42</v>
      </c>
      <c r="P139" s="66">
        <f t="shared" si="16"/>
        <v>0.2413793103448276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5">
      <c r="A140" s="26">
        <v>40018</v>
      </c>
      <c r="B140" s="51" t="s">
        <v>17</v>
      </c>
      <c r="C140" s="6">
        <v>1519</v>
      </c>
      <c r="D140" s="5">
        <v>933</v>
      </c>
      <c r="E140" s="5">
        <v>586</v>
      </c>
      <c r="F140" s="6"/>
      <c r="G140" s="5"/>
      <c r="H140" s="5"/>
      <c r="I140" s="6"/>
      <c r="J140" s="5"/>
      <c r="K140" s="5"/>
      <c r="L140" s="6"/>
      <c r="M140" s="5"/>
      <c r="N140" s="5"/>
      <c r="O140" s="6">
        <f t="shared" si="15"/>
        <v>586</v>
      </c>
      <c r="P140" s="66">
        <f t="shared" si="16"/>
        <v>0.62740899357601709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>X</v>
      </c>
      <c r="V140" t="str">
        <f t="shared" si="17"/>
        <v xml:space="preserve"> </v>
      </c>
    </row>
    <row r="141" spans="1:22" x14ac:dyDescent="0.25">
      <c r="A141" s="26">
        <v>42288</v>
      </c>
      <c r="B141" s="51" t="s">
        <v>17</v>
      </c>
      <c r="C141" s="6"/>
      <c r="D141" s="5"/>
      <c r="E141" s="5"/>
      <c r="F141" s="6">
        <v>0</v>
      </c>
      <c r="G141" s="5">
        <v>13</v>
      </c>
      <c r="H141" s="5">
        <v>-13</v>
      </c>
      <c r="I141" s="6">
        <v>0</v>
      </c>
      <c r="J141" s="5">
        <v>13</v>
      </c>
      <c r="K141" s="5">
        <v>-13</v>
      </c>
      <c r="L141" s="6">
        <v>0</v>
      </c>
      <c r="M141" s="5">
        <v>13</v>
      </c>
      <c r="N141" s="5">
        <v>-13</v>
      </c>
      <c r="O141" s="6">
        <f t="shared" si="15"/>
        <v>-26</v>
      </c>
      <c r="P141" s="66">
        <f t="shared" si="16"/>
        <v>-0.96296296296296291</v>
      </c>
      <c r="Q141" s="123"/>
      <c r="R141" s="62" t="s">
        <v>15</v>
      </c>
      <c r="S141" s="72" t="s">
        <v>15</v>
      </c>
      <c r="T141" s="8" t="str">
        <f>IF($C$4="High Inventory",IF(AND($O141&gt;=Summary!$C$149,$P141&gt;=0%),"X"," "),IF(AND($O141&lt;=-Summary!$C$149,$P141&lt;=0%),"X"," "))</f>
        <v xml:space="preserve"> </v>
      </c>
      <c r="U141" s="11" t="str">
        <f>IF($C$4="High Inventory",IF(AND($O141&gt;=0,$P141&gt;=Summary!$C$150),"X"," "),IF(AND($O141&lt;=0,$P141&lt;=-Summary!$C$150),"X"," "))</f>
        <v xml:space="preserve"> </v>
      </c>
      <c r="V141" t="str">
        <f t="shared" si="17"/>
        <v xml:space="preserve"> </v>
      </c>
    </row>
    <row r="142" spans="1:22" x14ac:dyDescent="0.25">
      <c r="A142" s="26">
        <v>42988</v>
      </c>
      <c r="B142" s="51" t="s">
        <v>17</v>
      </c>
      <c r="C142" s="6">
        <v>3000</v>
      </c>
      <c r="D142" s="5">
        <v>1626</v>
      </c>
      <c r="E142" s="5">
        <v>1374</v>
      </c>
      <c r="F142" s="6">
        <v>2700</v>
      </c>
      <c r="G142" s="5">
        <v>0</v>
      </c>
      <c r="H142" s="5">
        <v>2700</v>
      </c>
      <c r="I142" s="6">
        <v>0</v>
      </c>
      <c r="J142" s="5">
        <v>0</v>
      </c>
      <c r="K142" s="5">
        <v>0</v>
      </c>
      <c r="L142" s="6">
        <v>0</v>
      </c>
      <c r="M142" s="5">
        <v>0</v>
      </c>
      <c r="N142" s="5">
        <v>0</v>
      </c>
      <c r="O142" s="6">
        <f t="shared" si="15"/>
        <v>4074</v>
      </c>
      <c r="P142" s="66">
        <f t="shared" si="16"/>
        <v>2.5039950829748001</v>
      </c>
      <c r="Q142" s="123"/>
      <c r="R142" s="62" t="s">
        <v>15</v>
      </c>
      <c r="S142" s="72" t="s">
        <v>15</v>
      </c>
      <c r="T142" s="8" t="str">
        <f>IF($C$4="High Inventory",IF(AND($O142&gt;=Summary!$C$149,$P142&gt;=0%),"X"," "),IF(AND($O142&lt;=-Summary!$C$149,$P142&lt;=0%),"X"," "))</f>
        <v xml:space="preserve"> </v>
      </c>
      <c r="U142" s="11" t="str">
        <f>IF($C$4="High Inventory",IF(AND($O142&gt;=0,$P142&gt;=Summary!$C$150),"X"," "),IF(AND($O142&lt;=0,$P142&lt;=-Summary!$C$150),"X"," "))</f>
        <v>X</v>
      </c>
      <c r="V142" t="str">
        <f t="shared" si="17"/>
        <v xml:space="preserve"> </v>
      </c>
    </row>
    <row r="143" spans="1:22" x14ac:dyDescent="0.25">
      <c r="A143" s="26">
        <v>43069</v>
      </c>
      <c r="B143" s="51" t="s">
        <v>17</v>
      </c>
      <c r="C143" s="6"/>
      <c r="D143" s="5"/>
      <c r="E143" s="5"/>
      <c r="F143" s="6">
        <v>0</v>
      </c>
      <c r="G143" s="5">
        <v>1436</v>
      </c>
      <c r="H143" s="5">
        <v>-1436</v>
      </c>
      <c r="I143" s="6">
        <v>0</v>
      </c>
      <c r="J143" s="5">
        <v>1469</v>
      </c>
      <c r="K143" s="5">
        <v>-1469</v>
      </c>
      <c r="L143" s="6">
        <v>0</v>
      </c>
      <c r="M143" s="5">
        <v>1510</v>
      </c>
      <c r="N143" s="5">
        <v>-1510</v>
      </c>
      <c r="O143" s="6">
        <f t="shared" si="15"/>
        <v>-2905</v>
      </c>
      <c r="P143" s="66">
        <f t="shared" si="16"/>
        <v>-0.99965588437715069</v>
      </c>
      <c r="Q143" s="123"/>
      <c r="R143" s="62" t="s">
        <v>15</v>
      </c>
      <c r="S143" s="72" t="s">
        <v>15</v>
      </c>
      <c r="T143" s="8" t="str">
        <f>IF($C$4="High Inventory",IF(AND($O143&gt;=Summary!$C$149,$P143&gt;=0%),"X"," "),IF(AND($O143&lt;=-Summary!$C$149,$P143&lt;=0%),"X"," "))</f>
        <v xml:space="preserve"> </v>
      </c>
      <c r="U143" s="11" t="str">
        <f>IF($C$4="High Inventory",IF(AND($O143&gt;=0,$P143&gt;=Summary!$C$150),"X"," "),IF(AND($O143&lt;=0,$P143&lt;=-Summary!$C$150),"X"," "))</f>
        <v xml:space="preserve"> </v>
      </c>
      <c r="V143" t="str">
        <f t="shared" si="17"/>
        <v xml:space="preserve"> </v>
      </c>
    </row>
    <row r="144" spans="1:22" x14ac:dyDescent="0.25">
      <c r="A144" s="26">
        <v>43268</v>
      </c>
      <c r="B144" s="51" t="s">
        <v>17</v>
      </c>
      <c r="C144" s="6"/>
      <c r="D144" s="5"/>
      <c r="E144" s="5"/>
      <c r="F144" s="6">
        <v>0</v>
      </c>
      <c r="G144" s="5">
        <v>0</v>
      </c>
      <c r="H144" s="5">
        <v>0</v>
      </c>
      <c r="I144" s="6">
        <v>0</v>
      </c>
      <c r="J144" s="5">
        <v>96</v>
      </c>
      <c r="K144" s="5">
        <v>-96</v>
      </c>
      <c r="L144" s="6">
        <v>0</v>
      </c>
      <c r="M144" s="5">
        <v>20</v>
      </c>
      <c r="N144" s="5">
        <v>-20</v>
      </c>
      <c r="O144" s="6">
        <f t="shared" si="15"/>
        <v>-96</v>
      </c>
      <c r="P144" s="66">
        <f t="shared" si="16"/>
        <v>-0.98969072164948457</v>
      </c>
      <c r="Q144" s="123"/>
      <c r="R144" s="62" t="s">
        <v>15</v>
      </c>
      <c r="S144" s="72" t="s">
        <v>15</v>
      </c>
      <c r="T144" s="8" t="str">
        <f>IF($C$4="High Inventory",IF(AND($O144&gt;=Summary!$C$149,$P144&gt;=0%),"X"," "),IF(AND($O144&lt;=-Summary!$C$149,$P144&lt;=0%),"X"," "))</f>
        <v xml:space="preserve"> </v>
      </c>
      <c r="U144" s="11" t="str">
        <f>IF($C$4="High Inventory",IF(AND($O144&gt;=0,$P144&gt;=Summary!$C$150),"X"," "),IF(AND($O144&lt;=0,$P144&lt;=-Summary!$C$150),"X"," "))</f>
        <v xml:space="preserve"> </v>
      </c>
      <c r="V144" t="str">
        <f t="shared" si="17"/>
        <v xml:space="preserve"> </v>
      </c>
    </row>
    <row r="145" spans="1:22" x14ac:dyDescent="0.25">
      <c r="A145" s="26"/>
      <c r="B145" s="51"/>
      <c r="C145" s="6"/>
      <c r="D145" s="5"/>
      <c r="E145" s="5"/>
      <c r="F145" s="6"/>
      <c r="G145" s="5"/>
      <c r="H145" s="5"/>
      <c r="I145" s="6"/>
      <c r="J145" s="5"/>
      <c r="K145" s="5"/>
      <c r="L145" s="6"/>
      <c r="M145" s="5"/>
      <c r="N145" s="5"/>
      <c r="O145" s="6">
        <f t="shared" si="15"/>
        <v>0</v>
      </c>
      <c r="P145" s="66">
        <f t="shared" si="16"/>
        <v>0</v>
      </c>
      <c r="Q145" s="123"/>
      <c r="R145" s="62" t="s">
        <v>15</v>
      </c>
      <c r="S145" s="72" t="s">
        <v>15</v>
      </c>
      <c r="T145" s="8" t="str">
        <f>IF($C$4="High Inventory",IF(AND($O145&gt;=Summary!$C$149,$P145&gt;=0%),"X"," "),IF(AND($O145&lt;=-Summary!$C$149,$P145&lt;=0%),"X"," "))</f>
        <v xml:space="preserve"> </v>
      </c>
      <c r="U145" s="11" t="str">
        <f>IF($C$4="High Inventory",IF(AND($O145&gt;=0,$P145&gt;=Summary!$C$150),"X"," "),IF(AND($O145&lt;=0,$P145&lt;=-Summary!$C$150),"X"," "))</f>
        <v xml:space="preserve"> </v>
      </c>
      <c r="V145" t="str">
        <f t="shared" si="17"/>
        <v xml:space="preserve"> </v>
      </c>
    </row>
    <row r="146" spans="1:22" x14ac:dyDescent="0.25">
      <c r="A146" s="2" t="s">
        <v>18</v>
      </c>
      <c r="B146" s="2"/>
      <c r="C146" s="3"/>
      <c r="D146" s="3"/>
      <c r="E146" s="3">
        <f>SUM(E10:E145)</f>
        <v>213367</v>
      </c>
      <c r="F146" s="3"/>
      <c r="G146" s="3"/>
      <c r="H146" s="3">
        <f>SUM(H10:H145)</f>
        <v>265546</v>
      </c>
      <c r="I146" s="3"/>
      <c r="J146" s="3"/>
      <c r="K146" s="3">
        <f>SUM(K10:K145)</f>
        <v>62228</v>
      </c>
      <c r="L146" s="3"/>
      <c r="M146" s="3">
        <f>SUM(M10:M145)</f>
        <v>1861247</v>
      </c>
      <c r="N146" s="3">
        <f>SUM(N10:N145)</f>
        <v>-48470</v>
      </c>
      <c r="O146" s="3"/>
      <c r="P146" s="12"/>
      <c r="Q146" s="2">
        <f>COUNTIF(Q10:Q145,"X")</f>
        <v>0</v>
      </c>
      <c r="R146" s="2">
        <f>COUNTIF(R10:R145,"X")</f>
        <v>11</v>
      </c>
      <c r="S146" s="2">
        <f>COUNTIF(S10:S145,"X")</f>
        <v>0</v>
      </c>
    </row>
    <row r="147" spans="1:22" x14ac:dyDescent="0.25">
      <c r="N147" s="76">
        <f>N146/M146</f>
        <v>-2.6041680658182392E-2</v>
      </c>
    </row>
  </sheetData>
  <pageMargins left="0.25" right="0.25" top="0.62" bottom="0.46" header="0.46" footer="0.17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40" width="7.88671875" style="13"/>
    <col min="41" max="250" width="8.88671875" customWidth="1"/>
  </cols>
  <sheetData>
    <row r="1" spans="1:40" ht="17.399999999999999" x14ac:dyDescent="0.3">
      <c r="A1" s="52" t="s">
        <v>0</v>
      </c>
    </row>
    <row r="2" spans="1:40" ht="20.25" customHeight="1" x14ac:dyDescent="0.25">
      <c r="A2" s="73" t="s">
        <v>26</v>
      </c>
    </row>
    <row r="3" spans="1:40" ht="15.6" x14ac:dyDescent="0.3">
      <c r="A3" s="53" t="s">
        <v>27</v>
      </c>
      <c r="C3" s="10">
        <f>L8</f>
        <v>37049</v>
      </c>
      <c r="D3" s="9"/>
    </row>
    <row r="4" spans="1:40" ht="15.6" x14ac:dyDescent="0.3">
      <c r="A4" s="53" t="s">
        <v>28</v>
      </c>
      <c r="C4" s="4" t="s">
        <v>29</v>
      </c>
      <c r="E4" s="78" t="s">
        <v>48</v>
      </c>
      <c r="G4" s="4" t="s">
        <v>53</v>
      </c>
    </row>
    <row r="5" spans="1:40" ht="16.2" thickBot="1" x14ac:dyDescent="0.35">
      <c r="A5" s="53" t="s">
        <v>32</v>
      </c>
      <c r="C5" s="4" t="s">
        <v>49</v>
      </c>
      <c r="E5" s="53"/>
    </row>
    <row r="6" spans="1:40" ht="21.75" customHeight="1" thickBot="1" x14ac:dyDescent="0.3">
      <c r="R6" s="91" t="s">
        <v>34</v>
      </c>
      <c r="S6" s="92"/>
    </row>
    <row r="7" spans="1:40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" customHeight="1" thickBot="1" x14ac:dyDescent="0.3">
      <c r="A8" s="110"/>
      <c r="B8" s="111"/>
      <c r="C8" s="114">
        <f>C9</f>
        <v>37046</v>
      </c>
      <c r="D8" s="112"/>
      <c r="E8" s="113" t="str">
        <f>TEXT(WEEKDAY(C8),"dddd")</f>
        <v>Monday</v>
      </c>
      <c r="F8" s="114">
        <f>F9</f>
        <v>37047</v>
      </c>
      <c r="G8" s="112"/>
      <c r="H8" s="113" t="str">
        <f>TEXT(WEEKDAY(F8),"dddd")</f>
        <v>Tuesday</v>
      </c>
      <c r="I8" s="114">
        <f>I9</f>
        <v>37048</v>
      </c>
      <c r="J8" s="112"/>
      <c r="K8" s="113" t="str">
        <f>TEXT(WEEKDAY(I8),"dddd")</f>
        <v>Wednesday</v>
      </c>
      <c r="L8" s="114">
        <f>L9</f>
        <v>37049</v>
      </c>
      <c r="M8" s="112"/>
      <c r="N8" s="113" t="str">
        <f>TEXT(WEEKDAY(L8),"dddd")</f>
        <v>Thursday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3.2" hidden="1" x14ac:dyDescent="0.25">
      <c r="A9" s="26"/>
      <c r="B9" s="51"/>
      <c r="C9" s="94">
        <v>37046</v>
      </c>
      <c r="D9" s="96">
        <v>37046</v>
      </c>
      <c r="E9" s="96">
        <v>37046</v>
      </c>
      <c r="F9" s="97">
        <v>37047</v>
      </c>
      <c r="G9" s="96">
        <v>37047</v>
      </c>
      <c r="H9" s="96">
        <v>37047</v>
      </c>
      <c r="I9" s="97">
        <v>37048</v>
      </c>
      <c r="J9" s="96">
        <v>37048</v>
      </c>
      <c r="K9" s="96">
        <v>37048</v>
      </c>
      <c r="L9" s="97">
        <v>37049</v>
      </c>
      <c r="M9" s="96">
        <v>37049</v>
      </c>
      <c r="N9" s="96">
        <v>37049</v>
      </c>
      <c r="O9" s="6">
        <f t="shared" ref="O9:O35" si="0">K9+H9+E9</f>
        <v>111141</v>
      </c>
      <c r="P9" s="64"/>
      <c r="Q9" s="61"/>
      <c r="R9" s="59"/>
      <c r="S9" s="65"/>
      <c r="T9" s="61"/>
      <c r="U9" s="60"/>
    </row>
    <row r="10" spans="1:40" x14ac:dyDescent="0.25">
      <c r="A10" s="26">
        <v>1117</v>
      </c>
      <c r="B10" s="51" t="s">
        <v>14</v>
      </c>
      <c r="C10" s="6">
        <v>75</v>
      </c>
      <c r="D10" s="5">
        <v>101</v>
      </c>
      <c r="E10" s="5">
        <v>-26</v>
      </c>
      <c r="F10" s="6">
        <v>75</v>
      </c>
      <c r="G10" s="5">
        <v>106</v>
      </c>
      <c r="H10" s="5">
        <v>-31</v>
      </c>
      <c r="I10" s="6">
        <v>75</v>
      </c>
      <c r="J10" s="5">
        <v>101</v>
      </c>
      <c r="K10" s="5">
        <v>-26</v>
      </c>
      <c r="L10" s="6">
        <v>75</v>
      </c>
      <c r="M10" s="5">
        <v>100</v>
      </c>
      <c r="N10" s="5">
        <v>-25</v>
      </c>
      <c r="O10" s="6">
        <f t="shared" si="0"/>
        <v>-83</v>
      </c>
      <c r="P10" s="66">
        <f t="shared" ref="P10:P36" si="1">O10/(J10+G10+D10+1)</f>
        <v>-0.26860841423948217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5">
      <c r="A11" s="26">
        <v>1126</v>
      </c>
      <c r="B11" s="51" t="s">
        <v>14</v>
      </c>
      <c r="C11" s="6">
        <v>600</v>
      </c>
      <c r="D11" s="5">
        <v>667</v>
      </c>
      <c r="E11" s="5">
        <v>-67</v>
      </c>
      <c r="F11" s="6">
        <v>600</v>
      </c>
      <c r="G11" s="5">
        <v>696</v>
      </c>
      <c r="H11" s="5">
        <v>-96</v>
      </c>
      <c r="I11" s="6">
        <v>600</v>
      </c>
      <c r="J11" s="5">
        <v>649</v>
      </c>
      <c r="K11" s="5">
        <v>-49</v>
      </c>
      <c r="L11" s="6">
        <v>500</v>
      </c>
      <c r="M11" s="5">
        <v>636</v>
      </c>
      <c r="N11" s="5">
        <v>-136</v>
      </c>
      <c r="O11" s="6">
        <f t="shared" si="0"/>
        <v>-212</v>
      </c>
      <c r="P11" s="66">
        <f t="shared" si="1"/>
        <v>-0.10531544957774466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5">
      <c r="A12" s="26">
        <v>1157</v>
      </c>
      <c r="B12" s="51" t="s">
        <v>14</v>
      </c>
      <c r="C12" s="6">
        <v>100</v>
      </c>
      <c r="D12" s="5">
        <v>111</v>
      </c>
      <c r="E12" s="5">
        <v>-11</v>
      </c>
      <c r="F12" s="6">
        <v>100</v>
      </c>
      <c r="G12" s="5">
        <v>123</v>
      </c>
      <c r="H12" s="5">
        <v>-23</v>
      </c>
      <c r="I12" s="6">
        <v>100</v>
      </c>
      <c r="J12" s="5">
        <v>111</v>
      </c>
      <c r="K12" s="5">
        <v>-11</v>
      </c>
      <c r="L12" s="6">
        <v>100</v>
      </c>
      <c r="M12" s="5">
        <v>109</v>
      </c>
      <c r="N12" s="5">
        <v>-9</v>
      </c>
      <c r="O12" s="6">
        <f t="shared" si="0"/>
        <v>-45</v>
      </c>
      <c r="P12" s="66">
        <f t="shared" si="1"/>
        <v>-0.13005780346820808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5">
      <c r="A13" s="26">
        <v>1780</v>
      </c>
      <c r="B13" s="51" t="s">
        <v>14</v>
      </c>
      <c r="C13" s="6">
        <v>1130</v>
      </c>
      <c r="D13" s="5">
        <v>1117</v>
      </c>
      <c r="E13" s="5">
        <v>13</v>
      </c>
      <c r="F13" s="6">
        <v>1263</v>
      </c>
      <c r="G13" s="5">
        <v>1190</v>
      </c>
      <c r="H13" s="5">
        <v>73</v>
      </c>
      <c r="I13" s="6">
        <v>1263</v>
      </c>
      <c r="J13" s="5">
        <v>1113</v>
      </c>
      <c r="K13" s="5">
        <v>150</v>
      </c>
      <c r="L13" s="6">
        <v>1105</v>
      </c>
      <c r="M13" s="5">
        <v>1106</v>
      </c>
      <c r="N13" s="5">
        <v>-1</v>
      </c>
      <c r="O13" s="6">
        <f t="shared" si="0"/>
        <v>236</v>
      </c>
      <c r="P13" s="66">
        <f t="shared" si="1"/>
        <v>6.8985676702718504E-2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5">
      <c r="A14" s="26">
        <v>2280</v>
      </c>
      <c r="B14" s="51" t="s">
        <v>14</v>
      </c>
      <c r="C14" s="6">
        <v>502</v>
      </c>
      <c r="D14" s="5">
        <v>529</v>
      </c>
      <c r="E14" s="5">
        <v>-27</v>
      </c>
      <c r="F14" s="6">
        <v>549</v>
      </c>
      <c r="G14" s="5">
        <v>539</v>
      </c>
      <c r="H14" s="5">
        <v>10</v>
      </c>
      <c r="I14" s="6">
        <v>586</v>
      </c>
      <c r="J14" s="5">
        <v>528</v>
      </c>
      <c r="K14" s="5">
        <v>58</v>
      </c>
      <c r="L14" s="6">
        <v>586</v>
      </c>
      <c r="M14" s="5">
        <v>526</v>
      </c>
      <c r="N14" s="5">
        <v>60</v>
      </c>
      <c r="O14" s="6">
        <f t="shared" si="0"/>
        <v>41</v>
      </c>
      <c r="P14" s="66">
        <f t="shared" si="1"/>
        <v>2.5673137132122732E-2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5">
      <c r="A15" s="26">
        <v>2584</v>
      </c>
      <c r="B15" s="51" t="s">
        <v>14</v>
      </c>
      <c r="C15" s="6">
        <v>3130</v>
      </c>
      <c r="D15" s="5">
        <v>3085</v>
      </c>
      <c r="E15" s="5">
        <v>45</v>
      </c>
      <c r="F15" s="6">
        <v>3598</v>
      </c>
      <c r="G15" s="5">
        <v>3171</v>
      </c>
      <c r="H15" s="5">
        <v>427</v>
      </c>
      <c r="I15" s="6">
        <v>3598</v>
      </c>
      <c r="J15" s="5">
        <v>3076</v>
      </c>
      <c r="K15" s="5">
        <v>522</v>
      </c>
      <c r="L15" s="6">
        <v>3065</v>
      </c>
      <c r="M15" s="5">
        <v>3065</v>
      </c>
      <c r="N15" s="5">
        <v>0</v>
      </c>
      <c r="O15" s="6">
        <f t="shared" si="0"/>
        <v>994</v>
      </c>
      <c r="P15" s="66">
        <f t="shared" si="1"/>
        <v>0.10650380370727526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5">
      <c r="A16" s="26">
        <v>2771</v>
      </c>
      <c r="B16" s="51" t="s">
        <v>14</v>
      </c>
      <c r="C16" s="6">
        <v>6000</v>
      </c>
      <c r="D16" s="5">
        <v>6305</v>
      </c>
      <c r="E16" s="5">
        <v>-305</v>
      </c>
      <c r="F16" s="6">
        <v>6000</v>
      </c>
      <c r="G16" s="5">
        <v>6490</v>
      </c>
      <c r="H16" s="5">
        <v>-490</v>
      </c>
      <c r="I16" s="6">
        <v>6000</v>
      </c>
      <c r="J16" s="5">
        <v>6279</v>
      </c>
      <c r="K16" s="5">
        <v>-279</v>
      </c>
      <c r="L16" s="6">
        <v>6000</v>
      </c>
      <c r="M16" s="5">
        <v>6253</v>
      </c>
      <c r="N16" s="5">
        <v>-253</v>
      </c>
      <c r="O16" s="6">
        <f t="shared" si="0"/>
        <v>-1074</v>
      </c>
      <c r="P16" s="66">
        <f t="shared" si="1"/>
        <v>-5.63040629095675E-2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205</v>
      </c>
      <c r="D17" s="5">
        <v>360</v>
      </c>
      <c r="E17" s="5">
        <v>-155</v>
      </c>
      <c r="F17" s="6">
        <v>300</v>
      </c>
      <c r="G17" s="5">
        <v>367</v>
      </c>
      <c r="H17" s="5">
        <v>-67</v>
      </c>
      <c r="I17" s="6">
        <v>300</v>
      </c>
      <c r="J17" s="5">
        <v>359</v>
      </c>
      <c r="K17" s="5">
        <v>-59</v>
      </c>
      <c r="L17" s="6">
        <v>0</v>
      </c>
      <c r="M17" s="5">
        <v>357</v>
      </c>
      <c r="N17" s="5">
        <v>-357</v>
      </c>
      <c r="O17" s="6">
        <f t="shared" si="0"/>
        <v>-281</v>
      </c>
      <c r="P17" s="66">
        <f t="shared" si="1"/>
        <v>-0.25850965961361544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4350</v>
      </c>
      <c r="D18" s="5">
        <v>3351</v>
      </c>
      <c r="E18" s="5">
        <v>999</v>
      </c>
      <c r="F18" s="6">
        <v>4340</v>
      </c>
      <c r="G18" s="5">
        <v>3427</v>
      </c>
      <c r="H18" s="5">
        <v>913</v>
      </c>
      <c r="I18" s="6">
        <v>4345</v>
      </c>
      <c r="J18" s="5">
        <v>3347</v>
      </c>
      <c r="K18" s="5">
        <v>998</v>
      </c>
      <c r="L18" s="6">
        <v>3402</v>
      </c>
      <c r="M18" s="5">
        <v>3338</v>
      </c>
      <c r="N18" s="5">
        <v>64</v>
      </c>
      <c r="O18" s="6">
        <f t="shared" si="0"/>
        <v>2910</v>
      </c>
      <c r="P18" s="66">
        <f t="shared" si="1"/>
        <v>0.28737902429389689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3204</v>
      </c>
      <c r="D19" s="5">
        <v>3212</v>
      </c>
      <c r="E19" s="5">
        <v>-8</v>
      </c>
      <c r="F19" s="6">
        <v>4056</v>
      </c>
      <c r="G19" s="5">
        <v>3479</v>
      </c>
      <c r="H19" s="5">
        <v>577</v>
      </c>
      <c r="I19" s="6">
        <v>4056</v>
      </c>
      <c r="J19" s="5">
        <v>3184</v>
      </c>
      <c r="K19" s="5">
        <v>872</v>
      </c>
      <c r="L19" s="6">
        <v>3153</v>
      </c>
      <c r="M19" s="5">
        <v>3153</v>
      </c>
      <c r="N19" s="5">
        <v>0</v>
      </c>
      <c r="O19" s="6">
        <f t="shared" si="0"/>
        <v>1441</v>
      </c>
      <c r="P19" s="66">
        <f t="shared" si="1"/>
        <v>0.14590927501012554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499198</v>
      </c>
      <c r="D20" s="5">
        <v>451138</v>
      </c>
      <c r="E20" s="5">
        <v>48060</v>
      </c>
      <c r="F20" s="6">
        <v>518923</v>
      </c>
      <c r="G20" s="5">
        <v>490237</v>
      </c>
      <c r="H20" s="5">
        <v>28686</v>
      </c>
      <c r="I20" s="6">
        <v>459604</v>
      </c>
      <c r="J20" s="5">
        <v>448119</v>
      </c>
      <c r="K20" s="5">
        <v>11485</v>
      </c>
      <c r="L20" s="6">
        <v>448313</v>
      </c>
      <c r="M20" s="5">
        <v>444004</v>
      </c>
      <c r="N20" s="5">
        <v>4309</v>
      </c>
      <c r="O20" s="6">
        <f t="shared" si="0"/>
        <v>88231</v>
      </c>
      <c r="P20" s="66">
        <f t="shared" si="1"/>
        <v>6.3498609206942086E-2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1044</v>
      </c>
      <c r="D21" s="5">
        <v>1207</v>
      </c>
      <c r="E21" s="5">
        <v>-163</v>
      </c>
      <c r="F21" s="6">
        <v>1044</v>
      </c>
      <c r="G21" s="5">
        <v>1257</v>
      </c>
      <c r="H21" s="5">
        <v>-213</v>
      </c>
      <c r="I21" s="6">
        <v>1044</v>
      </c>
      <c r="J21" s="5">
        <v>1203</v>
      </c>
      <c r="K21" s="5">
        <v>-159</v>
      </c>
      <c r="L21" s="6">
        <v>1044</v>
      </c>
      <c r="M21" s="5">
        <v>1197</v>
      </c>
      <c r="N21" s="5">
        <v>-153</v>
      </c>
      <c r="O21" s="6">
        <f t="shared" si="0"/>
        <v>-535</v>
      </c>
      <c r="P21" s="66">
        <f t="shared" si="1"/>
        <v>-0.14585605234460197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467</v>
      </c>
      <c r="D22" s="5">
        <v>620</v>
      </c>
      <c r="E22" s="5">
        <v>-153</v>
      </c>
      <c r="F22" s="6">
        <v>750</v>
      </c>
      <c r="G22" s="5">
        <v>695</v>
      </c>
      <c r="H22" s="5">
        <v>55</v>
      </c>
      <c r="I22" s="6">
        <v>750</v>
      </c>
      <c r="J22" s="5">
        <v>615</v>
      </c>
      <c r="K22" s="5">
        <v>135</v>
      </c>
      <c r="L22" s="6">
        <v>600</v>
      </c>
      <c r="M22" s="5">
        <v>607</v>
      </c>
      <c r="N22" s="5">
        <v>-7</v>
      </c>
      <c r="O22" s="6">
        <f t="shared" si="0"/>
        <v>37</v>
      </c>
      <c r="P22" s="66">
        <f t="shared" si="1"/>
        <v>1.9161056447436563E-2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387</v>
      </c>
      <c r="D23" s="5">
        <v>397</v>
      </c>
      <c r="E23" s="5">
        <v>-10</v>
      </c>
      <c r="F23" s="6">
        <v>350</v>
      </c>
      <c r="G23" s="5">
        <v>430</v>
      </c>
      <c r="H23" s="5">
        <v>-80</v>
      </c>
      <c r="I23" s="6">
        <v>350</v>
      </c>
      <c r="J23" s="5">
        <v>395</v>
      </c>
      <c r="K23" s="5">
        <v>-45</v>
      </c>
      <c r="L23" s="6">
        <v>392</v>
      </c>
      <c r="M23" s="5">
        <v>392</v>
      </c>
      <c r="N23" s="5">
        <v>0</v>
      </c>
      <c r="O23" s="6">
        <f t="shared" si="0"/>
        <v>-135</v>
      </c>
      <c r="P23" s="66">
        <f t="shared" si="1"/>
        <v>-0.11038430089942763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41714</v>
      </c>
      <c r="D24" s="5">
        <v>45757</v>
      </c>
      <c r="E24" s="5">
        <v>-4043</v>
      </c>
      <c r="F24" s="6">
        <v>74103</v>
      </c>
      <c r="G24" s="5">
        <v>57368</v>
      </c>
      <c r="H24" s="5">
        <v>16735</v>
      </c>
      <c r="I24" s="6">
        <v>38855</v>
      </c>
      <c r="J24" s="5">
        <v>60708</v>
      </c>
      <c r="K24" s="5">
        <v>-21853</v>
      </c>
      <c r="L24" s="6">
        <v>45304</v>
      </c>
      <c r="M24" s="5">
        <v>52141</v>
      </c>
      <c r="N24" s="5">
        <v>-6837</v>
      </c>
      <c r="O24" s="6">
        <f t="shared" si="0"/>
        <v>-9161</v>
      </c>
      <c r="P24" s="66">
        <f t="shared" si="1"/>
        <v>-5.5916354358680129E-2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25053</v>
      </c>
      <c r="D25" s="5">
        <v>27589</v>
      </c>
      <c r="E25" s="5">
        <v>-2536</v>
      </c>
      <c r="F25" s="6">
        <v>21739</v>
      </c>
      <c r="G25" s="5">
        <v>25387</v>
      </c>
      <c r="H25" s="5">
        <v>-3648</v>
      </c>
      <c r="I25" s="6">
        <v>25996</v>
      </c>
      <c r="J25" s="5">
        <v>24779</v>
      </c>
      <c r="K25" s="5">
        <v>1217</v>
      </c>
      <c r="L25" s="6">
        <v>24000</v>
      </c>
      <c r="M25" s="5">
        <v>23882</v>
      </c>
      <c r="N25" s="5">
        <v>118</v>
      </c>
      <c r="O25" s="6">
        <f t="shared" si="0"/>
        <v>-4967</v>
      </c>
      <c r="P25" s="66">
        <f t="shared" si="1"/>
        <v>-6.3879314779566848E-2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125405</v>
      </c>
      <c r="D26" s="5">
        <v>152966</v>
      </c>
      <c r="E26" s="5">
        <v>-27561</v>
      </c>
      <c r="F26" s="6">
        <v>203236</v>
      </c>
      <c r="G26" s="5">
        <v>154553</v>
      </c>
      <c r="H26" s="5">
        <v>48683</v>
      </c>
      <c r="I26" s="6">
        <v>175761</v>
      </c>
      <c r="J26" s="5">
        <v>154151</v>
      </c>
      <c r="K26" s="5">
        <v>21610</v>
      </c>
      <c r="L26" s="6">
        <v>138213</v>
      </c>
      <c r="M26" s="5">
        <v>148088</v>
      </c>
      <c r="N26" s="5">
        <v>-9875</v>
      </c>
      <c r="O26" s="6">
        <f t="shared" si="0"/>
        <v>42732</v>
      </c>
      <c r="P26" s="66">
        <f t="shared" si="1"/>
        <v>9.2559420019884292E-2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8988</v>
      </c>
      <c r="D27" s="5">
        <v>23812</v>
      </c>
      <c r="E27" s="5">
        <v>-14824</v>
      </c>
      <c r="F27" s="6">
        <v>28854</v>
      </c>
      <c r="G27" s="5">
        <v>25837</v>
      </c>
      <c r="H27" s="5">
        <v>3017</v>
      </c>
      <c r="I27" s="6">
        <v>22309</v>
      </c>
      <c r="J27" s="5">
        <v>26658</v>
      </c>
      <c r="K27" s="5">
        <v>-4349</v>
      </c>
      <c r="L27" s="6">
        <v>21634</v>
      </c>
      <c r="M27" s="5">
        <v>24779</v>
      </c>
      <c r="N27" s="5">
        <v>-3145</v>
      </c>
      <c r="O27" s="6">
        <f t="shared" si="0"/>
        <v>-16156</v>
      </c>
      <c r="P27" s="66">
        <f t="shared" si="1"/>
        <v>-0.21172092048015936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76728</v>
      </c>
      <c r="D28" s="5">
        <v>99417</v>
      </c>
      <c r="E28" s="5">
        <v>-22689</v>
      </c>
      <c r="F28" s="6">
        <v>102413</v>
      </c>
      <c r="G28" s="5">
        <v>104328</v>
      </c>
      <c r="H28" s="5">
        <v>-1915</v>
      </c>
      <c r="I28" s="6">
        <v>112275</v>
      </c>
      <c r="J28" s="5">
        <v>92327</v>
      </c>
      <c r="K28" s="5">
        <v>19948</v>
      </c>
      <c r="L28" s="6">
        <v>75291</v>
      </c>
      <c r="M28" s="5">
        <v>100147</v>
      </c>
      <c r="N28" s="5">
        <v>-24856</v>
      </c>
      <c r="O28" s="6">
        <f t="shared" si="0"/>
        <v>-4656</v>
      </c>
      <c r="P28" s="66">
        <f t="shared" si="1"/>
        <v>-1.5725851394757375E-2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22157</v>
      </c>
      <c r="D29" s="5">
        <v>19396</v>
      </c>
      <c r="E29" s="5">
        <v>2761</v>
      </c>
      <c r="F29" s="6">
        <v>28300</v>
      </c>
      <c r="G29" s="5">
        <v>15566</v>
      </c>
      <c r="H29" s="5">
        <v>12734</v>
      </c>
      <c r="I29" s="6">
        <v>34500</v>
      </c>
      <c r="J29" s="5">
        <v>15566</v>
      </c>
      <c r="K29" s="5">
        <v>18934</v>
      </c>
      <c r="L29" s="6">
        <v>23298</v>
      </c>
      <c r="M29" s="5">
        <v>22389</v>
      </c>
      <c r="N29" s="5">
        <v>909</v>
      </c>
      <c r="O29" s="6">
        <f t="shared" si="0"/>
        <v>34429</v>
      </c>
      <c r="P29" s="66">
        <f t="shared" si="1"/>
        <v>0.68137109382730709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408819</v>
      </c>
      <c r="D30" s="5">
        <v>326015</v>
      </c>
      <c r="E30" s="5">
        <v>82804</v>
      </c>
      <c r="F30" s="6">
        <v>267573</v>
      </c>
      <c r="G30" s="5">
        <v>320344</v>
      </c>
      <c r="H30" s="5">
        <v>-52771</v>
      </c>
      <c r="I30" s="6">
        <v>374456</v>
      </c>
      <c r="J30" s="5">
        <v>393498</v>
      </c>
      <c r="K30" s="5">
        <v>-19042</v>
      </c>
      <c r="L30" s="6">
        <v>429246</v>
      </c>
      <c r="M30" s="5">
        <v>442636</v>
      </c>
      <c r="N30" s="5">
        <v>-13390</v>
      </c>
      <c r="O30" s="6">
        <f t="shared" si="0"/>
        <v>10991</v>
      </c>
      <c r="P30" s="66">
        <f t="shared" si="1"/>
        <v>1.0569712403039645E-2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33443</v>
      </c>
      <c r="D31" s="5">
        <v>23409</v>
      </c>
      <c r="E31" s="5">
        <v>10034</v>
      </c>
      <c r="F31" s="6">
        <v>47602</v>
      </c>
      <c r="G31" s="5">
        <v>25261</v>
      </c>
      <c r="H31" s="5">
        <v>22341</v>
      </c>
      <c r="I31" s="6">
        <v>33380</v>
      </c>
      <c r="J31" s="5">
        <v>31187</v>
      </c>
      <c r="K31" s="5">
        <v>2193</v>
      </c>
      <c r="L31" s="6">
        <v>21000</v>
      </c>
      <c r="M31" s="5">
        <v>28380</v>
      </c>
      <c r="N31" s="5">
        <v>-7380</v>
      </c>
      <c r="O31" s="6">
        <f t="shared" si="0"/>
        <v>34568</v>
      </c>
      <c r="P31" s="66">
        <f t="shared" si="1"/>
        <v>0.43286834130581781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22483</v>
      </c>
      <c r="D32" s="5">
        <v>15976</v>
      </c>
      <c r="E32" s="5">
        <v>6507</v>
      </c>
      <c r="F32" s="6">
        <v>20400</v>
      </c>
      <c r="G32" s="5">
        <v>18901</v>
      </c>
      <c r="H32" s="5">
        <v>1499</v>
      </c>
      <c r="I32" s="6">
        <v>26203</v>
      </c>
      <c r="J32" s="5">
        <v>17416</v>
      </c>
      <c r="K32" s="5">
        <v>8787</v>
      </c>
      <c r="L32" s="6">
        <v>10703</v>
      </c>
      <c r="M32" s="5">
        <v>16038</v>
      </c>
      <c r="N32" s="5">
        <v>-5335</v>
      </c>
      <c r="O32" s="6">
        <f t="shared" si="0"/>
        <v>16793</v>
      </c>
      <c r="P32" s="66">
        <f t="shared" si="1"/>
        <v>0.32112670669675297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8617</v>
      </c>
      <c r="D33" s="104">
        <v>10862</v>
      </c>
      <c r="E33" s="104">
        <v>-2245</v>
      </c>
      <c r="F33" s="103">
        <v>9728</v>
      </c>
      <c r="G33" s="104">
        <v>10634</v>
      </c>
      <c r="H33" s="104">
        <v>-906</v>
      </c>
      <c r="I33" s="103">
        <v>9728</v>
      </c>
      <c r="J33" s="104">
        <v>10522</v>
      </c>
      <c r="K33" s="104">
        <v>-794</v>
      </c>
      <c r="L33" s="103">
        <v>8728</v>
      </c>
      <c r="M33" s="104">
        <v>11480</v>
      </c>
      <c r="N33" s="104">
        <v>-2752</v>
      </c>
      <c r="O33" s="6">
        <f t="shared" si="0"/>
        <v>-3945</v>
      </c>
      <c r="P33" s="66">
        <f t="shared" si="1"/>
        <v>-0.12320809519347888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51323</v>
      </c>
      <c r="D34" s="5">
        <v>51938</v>
      </c>
      <c r="E34" s="5">
        <v>-615</v>
      </c>
      <c r="F34" s="6">
        <v>54595</v>
      </c>
      <c r="G34" s="5">
        <v>54209</v>
      </c>
      <c r="H34" s="5">
        <v>386</v>
      </c>
      <c r="I34" s="6">
        <v>54407</v>
      </c>
      <c r="J34" s="5">
        <v>52249</v>
      </c>
      <c r="K34" s="5">
        <v>2158</v>
      </c>
      <c r="L34" s="6">
        <v>52959</v>
      </c>
      <c r="M34" s="5">
        <v>50202</v>
      </c>
      <c r="N34" s="5">
        <v>2757</v>
      </c>
      <c r="O34" s="6">
        <f t="shared" si="0"/>
        <v>1929</v>
      </c>
      <c r="P34" s="66">
        <f t="shared" si="1"/>
        <v>1.2178260951911967E-2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34080</v>
      </c>
      <c r="D35" s="5">
        <v>34440</v>
      </c>
      <c r="E35" s="5">
        <v>-360</v>
      </c>
      <c r="F35" s="6">
        <v>78585</v>
      </c>
      <c r="G35" s="5">
        <v>35318</v>
      </c>
      <c r="H35" s="5">
        <v>43267</v>
      </c>
      <c r="I35" s="6">
        <v>102154</v>
      </c>
      <c r="J35" s="5">
        <v>35038</v>
      </c>
      <c r="K35" s="5">
        <v>67116</v>
      </c>
      <c r="L35" s="6">
        <v>45956</v>
      </c>
      <c r="M35" s="5">
        <v>35035</v>
      </c>
      <c r="N35" s="5">
        <v>10921</v>
      </c>
      <c r="O35" s="6">
        <f t="shared" si="0"/>
        <v>110023</v>
      </c>
      <c r="P35" s="66">
        <f t="shared" si="1"/>
        <v>1.0498678397282364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1335</v>
      </c>
      <c r="E36" s="5">
        <v>-1335</v>
      </c>
      <c r="F36" s="6">
        <v>0</v>
      </c>
      <c r="G36" s="5">
        <v>1506</v>
      </c>
      <c r="H36" s="5">
        <v>-1506</v>
      </c>
      <c r="I36" s="6">
        <v>4983</v>
      </c>
      <c r="J36" s="5">
        <v>1222</v>
      </c>
      <c r="K36" s="5">
        <v>3761</v>
      </c>
      <c r="L36" s="6">
        <v>0</v>
      </c>
      <c r="M36" s="5">
        <v>1662</v>
      </c>
      <c r="N36" s="5">
        <v>-1662</v>
      </c>
      <c r="O36" s="6">
        <f t="shared" ref="O36:O50" si="3">K36+H36+E36</f>
        <v>920</v>
      </c>
      <c r="P36" s="66">
        <f t="shared" si="1"/>
        <v>0.2263779527559055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357</v>
      </c>
      <c r="D37" s="5">
        <v>381</v>
      </c>
      <c r="E37" s="5">
        <v>-24</v>
      </c>
      <c r="F37" s="6">
        <v>355</v>
      </c>
      <c r="G37" s="5">
        <v>393</v>
      </c>
      <c r="H37" s="5">
        <v>-38</v>
      </c>
      <c r="I37" s="6">
        <v>357</v>
      </c>
      <c r="J37" s="5">
        <v>420</v>
      </c>
      <c r="K37" s="5">
        <v>-63</v>
      </c>
      <c r="L37" s="6">
        <v>385</v>
      </c>
      <c r="M37" s="5">
        <v>411</v>
      </c>
      <c r="N37" s="5">
        <v>-26</v>
      </c>
      <c r="O37" s="6">
        <f t="shared" si="3"/>
        <v>-125</v>
      </c>
      <c r="P37" s="66">
        <f t="shared" ref="P37:P50" si="4">O37/(J37+G37+D37+1)</f>
        <v>-0.10460251046025104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13524</v>
      </c>
      <c r="D38" s="5">
        <v>17166</v>
      </c>
      <c r="E38" s="5">
        <v>-3642</v>
      </c>
      <c r="F38" s="6">
        <v>17172</v>
      </c>
      <c r="G38" s="5">
        <v>17676</v>
      </c>
      <c r="H38" s="5">
        <v>-504</v>
      </c>
      <c r="I38" s="6">
        <v>7470</v>
      </c>
      <c r="J38" s="5">
        <v>17993</v>
      </c>
      <c r="K38" s="5">
        <v>-10523</v>
      </c>
      <c r="L38" s="6">
        <v>7487</v>
      </c>
      <c r="M38" s="5">
        <v>17149</v>
      </c>
      <c r="N38" s="5">
        <v>-9662</v>
      </c>
      <c r="O38" s="6">
        <f t="shared" si="3"/>
        <v>-14669</v>
      </c>
      <c r="P38" s="66">
        <f t="shared" si="4"/>
        <v>-0.27763267469149822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13236</v>
      </c>
      <c r="D39" s="5">
        <v>11512</v>
      </c>
      <c r="E39" s="5">
        <v>1724</v>
      </c>
      <c r="F39" s="6">
        <v>29742</v>
      </c>
      <c r="G39" s="5">
        <v>8774</v>
      </c>
      <c r="H39" s="5">
        <v>20968</v>
      </c>
      <c r="I39" s="6">
        <v>7367</v>
      </c>
      <c r="J39" s="5">
        <v>17631</v>
      </c>
      <c r="K39" s="5">
        <v>-10264</v>
      </c>
      <c r="L39" s="6">
        <v>8620</v>
      </c>
      <c r="M39" s="5">
        <v>16333</v>
      </c>
      <c r="N39" s="5">
        <v>-7713</v>
      </c>
      <c r="O39" s="6">
        <f t="shared" si="3"/>
        <v>12428</v>
      </c>
      <c r="P39" s="66">
        <f t="shared" si="4"/>
        <v>0.32775990294846774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10500</v>
      </c>
      <c r="D40" s="5">
        <v>6520</v>
      </c>
      <c r="E40" s="5">
        <v>3980</v>
      </c>
      <c r="F40" s="6">
        <v>6235</v>
      </c>
      <c r="G40" s="5">
        <v>6432</v>
      </c>
      <c r="H40" s="5">
        <v>-197</v>
      </c>
      <c r="I40" s="6">
        <v>6235</v>
      </c>
      <c r="J40" s="5">
        <v>6388</v>
      </c>
      <c r="K40" s="5">
        <v>-153</v>
      </c>
      <c r="L40" s="6">
        <v>5700</v>
      </c>
      <c r="M40" s="5">
        <v>5183</v>
      </c>
      <c r="N40" s="5">
        <v>517</v>
      </c>
      <c r="O40" s="6">
        <f t="shared" si="3"/>
        <v>3630</v>
      </c>
      <c r="P40" s="66">
        <f t="shared" si="4"/>
        <v>0.18768419419885218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424147</v>
      </c>
      <c r="D41" s="5">
        <v>435002</v>
      </c>
      <c r="E41" s="5">
        <v>-10855</v>
      </c>
      <c r="F41" s="6">
        <v>515794</v>
      </c>
      <c r="G41" s="5">
        <v>431080</v>
      </c>
      <c r="H41" s="5">
        <v>84714</v>
      </c>
      <c r="I41" s="6">
        <v>504714</v>
      </c>
      <c r="J41" s="5">
        <v>424238</v>
      </c>
      <c r="K41" s="5">
        <v>80476</v>
      </c>
      <c r="L41" s="6">
        <v>354211</v>
      </c>
      <c r="M41" s="5">
        <v>358473</v>
      </c>
      <c r="N41" s="5">
        <v>-4262</v>
      </c>
      <c r="O41" s="6">
        <f t="shared" si="3"/>
        <v>154335</v>
      </c>
      <c r="P41" s="66">
        <f t="shared" si="4"/>
        <v>0.11960977152197011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430</v>
      </c>
      <c r="D42" s="5">
        <v>416</v>
      </c>
      <c r="E42" s="5">
        <v>14</v>
      </c>
      <c r="F42" s="6">
        <v>430</v>
      </c>
      <c r="G42" s="5">
        <v>416</v>
      </c>
      <c r="H42" s="5">
        <v>14</v>
      </c>
      <c r="I42" s="6">
        <v>430</v>
      </c>
      <c r="J42" s="5">
        <v>442</v>
      </c>
      <c r="K42" s="5">
        <v>-12</v>
      </c>
      <c r="L42" s="6">
        <v>430</v>
      </c>
      <c r="M42" s="5">
        <v>439</v>
      </c>
      <c r="N42" s="5">
        <v>-9</v>
      </c>
      <c r="O42" s="6">
        <f t="shared" si="3"/>
        <v>16</v>
      </c>
      <c r="P42" s="66">
        <f t="shared" si="4"/>
        <v>1.2549019607843137E-2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12609</v>
      </c>
      <c r="E43" s="5">
        <v>-1609</v>
      </c>
      <c r="F43" s="6">
        <v>11000</v>
      </c>
      <c r="G43" s="5">
        <v>11549</v>
      </c>
      <c r="H43" s="5">
        <v>-549</v>
      </c>
      <c r="I43" s="6">
        <v>11000</v>
      </c>
      <c r="J43" s="5">
        <v>10066</v>
      </c>
      <c r="K43" s="5">
        <v>934</v>
      </c>
      <c r="L43" s="6">
        <v>11000</v>
      </c>
      <c r="M43" s="5">
        <v>12765</v>
      </c>
      <c r="N43" s="5">
        <v>-1765</v>
      </c>
      <c r="O43" s="6">
        <f t="shared" si="3"/>
        <v>-1224</v>
      </c>
      <c r="P43" s="66">
        <f t="shared" si="4"/>
        <v>-3.5763330898466034E-2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4415</v>
      </c>
      <c r="D44" s="5">
        <v>3963</v>
      </c>
      <c r="E44" s="5">
        <v>452</v>
      </c>
      <c r="F44" s="6">
        <v>4406</v>
      </c>
      <c r="G44" s="5">
        <v>4182</v>
      </c>
      <c r="H44" s="5">
        <v>224</v>
      </c>
      <c r="I44" s="6">
        <v>4415</v>
      </c>
      <c r="J44" s="5">
        <v>3990</v>
      </c>
      <c r="K44" s="5">
        <v>425</v>
      </c>
      <c r="L44" s="6">
        <v>4415</v>
      </c>
      <c r="M44" s="5">
        <v>3305</v>
      </c>
      <c r="N44" s="5">
        <v>1110</v>
      </c>
      <c r="O44" s="6">
        <f t="shared" si="3"/>
        <v>1101</v>
      </c>
      <c r="P44" s="66">
        <f t="shared" si="4"/>
        <v>9.0721819380355964E-2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73515</v>
      </c>
      <c r="D45" s="5">
        <v>80525</v>
      </c>
      <c r="E45" s="5">
        <v>-7010</v>
      </c>
      <c r="F45" s="6">
        <v>93236</v>
      </c>
      <c r="G45" s="5">
        <v>66769</v>
      </c>
      <c r="H45" s="5">
        <v>26467</v>
      </c>
      <c r="I45" s="6">
        <v>116099</v>
      </c>
      <c r="J45" s="5">
        <v>85111</v>
      </c>
      <c r="K45" s="5">
        <v>30988</v>
      </c>
      <c r="L45" s="6">
        <v>84197</v>
      </c>
      <c r="M45" s="5">
        <v>92298</v>
      </c>
      <c r="N45" s="5">
        <v>-8101</v>
      </c>
      <c r="O45" s="6">
        <f t="shared" si="3"/>
        <v>50445</v>
      </c>
      <c r="P45" s="66">
        <f t="shared" si="4"/>
        <v>0.21705549770659965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310</v>
      </c>
      <c r="D46" s="5">
        <v>313</v>
      </c>
      <c r="E46" s="5">
        <v>-3</v>
      </c>
      <c r="F46" s="6">
        <v>310</v>
      </c>
      <c r="G46" s="5">
        <v>336</v>
      </c>
      <c r="H46" s="5">
        <v>-26</v>
      </c>
      <c r="I46" s="6">
        <v>310</v>
      </c>
      <c r="J46" s="5">
        <v>435</v>
      </c>
      <c r="K46" s="5">
        <v>-125</v>
      </c>
      <c r="L46" s="6">
        <v>310</v>
      </c>
      <c r="M46" s="5">
        <v>345</v>
      </c>
      <c r="N46" s="5">
        <v>-35</v>
      </c>
      <c r="O46" s="6">
        <f t="shared" si="3"/>
        <v>-154</v>
      </c>
      <c r="P46" s="66">
        <f t="shared" si="4"/>
        <v>-0.14193548387096774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0</v>
      </c>
      <c r="D47" s="5">
        <v>6253</v>
      </c>
      <c r="E47" s="5">
        <v>-6253</v>
      </c>
      <c r="F47" s="6">
        <v>8400</v>
      </c>
      <c r="G47" s="5">
        <v>6842</v>
      </c>
      <c r="H47" s="5">
        <v>1558</v>
      </c>
      <c r="I47" s="6">
        <v>6400</v>
      </c>
      <c r="J47" s="5">
        <v>6892</v>
      </c>
      <c r="K47" s="5">
        <v>-492</v>
      </c>
      <c r="L47" s="6">
        <v>4109</v>
      </c>
      <c r="M47" s="5">
        <v>7401</v>
      </c>
      <c r="N47" s="5">
        <v>-3292</v>
      </c>
      <c r="O47" s="6">
        <f t="shared" si="3"/>
        <v>-5187</v>
      </c>
      <c r="P47" s="66">
        <f t="shared" si="4"/>
        <v>-0.25950570342205326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5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ref="O51:O82" si="6">K51+H51+E51</f>
        <v>0</v>
      </c>
      <c r="P51" s="66">
        <f t="shared" ref="P51:P82" si="7">O51/(J51+G51+D51+1)</f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22" x14ac:dyDescent="0.25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5000</v>
      </c>
      <c r="G52" s="5">
        <v>0</v>
      </c>
      <c r="H52" s="98">
        <v>5000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si="6"/>
        <v>5000</v>
      </c>
      <c r="P52" s="66">
        <f t="shared" si="7"/>
        <v>5000</v>
      </c>
      <c r="Q52" s="123"/>
      <c r="R52" s="62" t="s">
        <v>44</v>
      </c>
      <c r="S52" s="72" t="s">
        <v>15</v>
      </c>
      <c r="T52" s="8" t="str">
        <f>IF($C$4="High Inventory",IF(AND($O52&gt;=Summary!$C$149,$P52&gt;=0%),"X"," "),IF(AND($O52&lt;=-Summary!$C$149,$P52&lt;=0%),"X"," "))</f>
        <v>X</v>
      </c>
      <c r="U52" s="11" t="str">
        <f>IF($C$4="High Inventory",IF(AND($O52&gt;=0,$P52&gt;=Summary!$C$150),"X"," "),IF(AND($O52&lt;=0,$P52&lt;=-Summary!$C$150),"X"," "))</f>
        <v>X</v>
      </c>
      <c r="V52" t="str">
        <f t="shared" si="8"/>
        <v xml:space="preserve"> </v>
      </c>
    </row>
    <row r="53" spans="1:22" x14ac:dyDescent="0.25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117</v>
      </c>
      <c r="B55" s="99" t="s">
        <v>17</v>
      </c>
      <c r="C55" s="6">
        <v>0</v>
      </c>
      <c r="D55" s="5">
        <v>0</v>
      </c>
      <c r="E55" s="98">
        <v>0</v>
      </c>
      <c r="F55" s="6">
        <v>0</v>
      </c>
      <c r="G55" s="5">
        <v>0</v>
      </c>
      <c r="H55" s="98">
        <v>0</v>
      </c>
      <c r="I55" s="6">
        <v>0</v>
      </c>
      <c r="J55" s="5">
        <v>123</v>
      </c>
      <c r="K55" s="98">
        <v>-123</v>
      </c>
      <c r="L55" s="6">
        <v>0</v>
      </c>
      <c r="M55" s="5">
        <v>4</v>
      </c>
      <c r="N55" s="98">
        <v>-4</v>
      </c>
      <c r="O55" s="6">
        <f t="shared" si="6"/>
        <v>-123</v>
      </c>
      <c r="P55" s="66">
        <f t="shared" si="7"/>
        <v>-0.99193548387096775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6</v>
      </c>
      <c r="H56" s="98">
        <v>-6</v>
      </c>
      <c r="I56" s="6">
        <v>0</v>
      </c>
      <c r="J56" s="5">
        <v>6</v>
      </c>
      <c r="K56" s="98">
        <v>-6</v>
      </c>
      <c r="L56" s="6">
        <v>0</v>
      </c>
      <c r="M56" s="5">
        <v>5</v>
      </c>
      <c r="N56" s="98">
        <v>-5</v>
      </c>
      <c r="O56" s="6">
        <f t="shared" si="6"/>
        <v>-18</v>
      </c>
      <c r="P56" s="66">
        <f t="shared" si="7"/>
        <v>-0.94736842105263153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0</v>
      </c>
      <c r="H57" s="98">
        <v>0</v>
      </c>
      <c r="I57" s="6">
        <v>0</v>
      </c>
      <c r="J57" s="5">
        <v>0</v>
      </c>
      <c r="K57" s="98">
        <v>0</v>
      </c>
      <c r="L57" s="6">
        <v>0</v>
      </c>
      <c r="M57" s="5">
        <v>1</v>
      </c>
      <c r="N57" s="98">
        <v>-1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0</v>
      </c>
      <c r="H64" s="98">
        <v>0</v>
      </c>
      <c r="I64" s="6">
        <v>0</v>
      </c>
      <c r="J64" s="5">
        <v>0</v>
      </c>
      <c r="K64" s="98">
        <v>0</v>
      </c>
      <c r="L64" s="6">
        <v>0</v>
      </c>
      <c r="M64" s="5">
        <v>0</v>
      </c>
      <c r="N64" s="98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197</v>
      </c>
      <c r="B66" s="99" t="s">
        <v>17</v>
      </c>
      <c r="C66" s="6">
        <v>0</v>
      </c>
      <c r="D66" s="5">
        <v>661</v>
      </c>
      <c r="E66" s="98">
        <v>-661</v>
      </c>
      <c r="F66" s="6">
        <v>0</v>
      </c>
      <c r="G66" s="5">
        <v>236</v>
      </c>
      <c r="H66" s="98">
        <v>-236</v>
      </c>
      <c r="I66" s="6">
        <v>0</v>
      </c>
      <c r="J66" s="5">
        <v>0</v>
      </c>
      <c r="K66" s="98">
        <v>0</v>
      </c>
      <c r="L66" s="6">
        <v>0</v>
      </c>
      <c r="M66" s="5">
        <v>1</v>
      </c>
      <c r="N66" s="98">
        <v>-1</v>
      </c>
      <c r="O66" s="6">
        <f t="shared" si="6"/>
        <v>-897</v>
      </c>
      <c r="P66" s="66">
        <f t="shared" si="7"/>
        <v>-0.99888641425389757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213</v>
      </c>
      <c r="B67" s="99" t="s">
        <v>17</v>
      </c>
      <c r="C67" s="6">
        <v>0</v>
      </c>
      <c r="D67" s="5">
        <v>694</v>
      </c>
      <c r="E67" s="98">
        <v>-694</v>
      </c>
      <c r="F67" s="6">
        <v>0</v>
      </c>
      <c r="G67" s="5">
        <v>707</v>
      </c>
      <c r="H67" s="98">
        <v>-707</v>
      </c>
      <c r="I67" s="6">
        <v>0</v>
      </c>
      <c r="J67" s="5">
        <v>722</v>
      </c>
      <c r="K67" s="98">
        <v>-722</v>
      </c>
      <c r="L67" s="6">
        <v>0</v>
      </c>
      <c r="M67" s="5">
        <v>713</v>
      </c>
      <c r="N67" s="98">
        <v>-713</v>
      </c>
      <c r="O67" s="6">
        <f t="shared" si="6"/>
        <v>-2123</v>
      </c>
      <c r="P67" s="66">
        <f t="shared" si="7"/>
        <v>-0.99952919020715636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254</v>
      </c>
      <c r="B68" s="99" t="s">
        <v>17</v>
      </c>
      <c r="C68" s="6">
        <v>12000</v>
      </c>
      <c r="D68" s="5">
        <v>14435</v>
      </c>
      <c r="E68" s="98">
        <v>-2435</v>
      </c>
      <c r="F68" s="6">
        <v>14400</v>
      </c>
      <c r="G68" s="5">
        <v>14635</v>
      </c>
      <c r="H68" s="98">
        <v>-235</v>
      </c>
      <c r="I68" s="6">
        <v>14400</v>
      </c>
      <c r="J68" s="5">
        <v>14341</v>
      </c>
      <c r="K68" s="98">
        <v>59</v>
      </c>
      <c r="L68" s="6">
        <v>14000</v>
      </c>
      <c r="M68" s="5">
        <v>13515</v>
      </c>
      <c r="N68" s="98">
        <v>485</v>
      </c>
      <c r="O68" s="6">
        <f t="shared" si="6"/>
        <v>-2611</v>
      </c>
      <c r="P68" s="66">
        <f t="shared" si="7"/>
        <v>-6.0144660462544922E-2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6</v>
      </c>
      <c r="H73" s="98">
        <v>-6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-6</v>
      </c>
      <c r="P73" s="66">
        <f t="shared" si="7"/>
        <v>-0.8571428571428571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308</v>
      </c>
      <c r="B74" s="99" t="s">
        <v>17</v>
      </c>
      <c r="C74" s="6">
        <v>0</v>
      </c>
      <c r="D74" s="5">
        <v>0</v>
      </c>
      <c r="E74" s="98">
        <v>0</v>
      </c>
      <c r="F74" s="6">
        <v>700</v>
      </c>
      <c r="G74" s="5">
        <v>1053</v>
      </c>
      <c r="H74" s="98">
        <v>-353</v>
      </c>
      <c r="I74" s="6">
        <v>300</v>
      </c>
      <c r="J74" s="5">
        <v>354</v>
      </c>
      <c r="K74" s="98">
        <v>-54</v>
      </c>
      <c r="L74" s="6">
        <v>290</v>
      </c>
      <c r="M74" s="5">
        <v>334</v>
      </c>
      <c r="N74" s="98">
        <v>-44</v>
      </c>
      <c r="O74" s="6">
        <f t="shared" si="6"/>
        <v>-407</v>
      </c>
      <c r="P74" s="66">
        <f t="shared" si="7"/>
        <v>-0.2890625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5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5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399</v>
      </c>
      <c r="B77" s="99" t="s">
        <v>17</v>
      </c>
      <c r="C77" s="6">
        <v>100</v>
      </c>
      <c r="D77" s="5">
        <v>151</v>
      </c>
      <c r="E77" s="98">
        <v>-51</v>
      </c>
      <c r="F77" s="6">
        <v>150</v>
      </c>
      <c r="G77" s="5">
        <v>140</v>
      </c>
      <c r="H77" s="98">
        <v>10</v>
      </c>
      <c r="I77" s="6">
        <v>100</v>
      </c>
      <c r="J77" s="5">
        <v>126</v>
      </c>
      <c r="K77" s="98">
        <v>-26</v>
      </c>
      <c r="L77" s="6">
        <v>100</v>
      </c>
      <c r="M77" s="5">
        <v>122</v>
      </c>
      <c r="N77" s="98">
        <v>-22</v>
      </c>
      <c r="O77" s="6">
        <f t="shared" si="6"/>
        <v>-67</v>
      </c>
      <c r="P77" s="66">
        <f t="shared" si="7"/>
        <v>-0.16028708133971292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5">
      <c r="A78" s="26">
        <v>442</v>
      </c>
      <c r="B78" s="99" t="s">
        <v>17</v>
      </c>
      <c r="C78" s="6">
        <v>40</v>
      </c>
      <c r="D78" s="5">
        <v>0</v>
      </c>
      <c r="E78" s="98">
        <v>40</v>
      </c>
      <c r="F78" s="6">
        <v>110</v>
      </c>
      <c r="G78" s="5">
        <v>0</v>
      </c>
      <c r="H78" s="98">
        <v>110</v>
      </c>
      <c r="I78" s="6">
        <v>110</v>
      </c>
      <c r="J78" s="5">
        <v>0</v>
      </c>
      <c r="K78" s="98">
        <v>110</v>
      </c>
      <c r="L78" s="6">
        <v>100</v>
      </c>
      <c r="M78" s="5">
        <v>0</v>
      </c>
      <c r="N78" s="98">
        <v>100</v>
      </c>
      <c r="O78" s="6">
        <f t="shared" si="6"/>
        <v>260</v>
      </c>
      <c r="P78" s="66">
        <f t="shared" si="7"/>
        <v>260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5">
      <c r="A79" s="26">
        <v>447</v>
      </c>
      <c r="B79" s="99" t="s">
        <v>17</v>
      </c>
      <c r="C79" s="6">
        <v>0</v>
      </c>
      <c r="D79" s="5">
        <v>78</v>
      </c>
      <c r="E79" s="98">
        <v>-78</v>
      </c>
      <c r="F79" s="6">
        <v>0</v>
      </c>
      <c r="G79" s="5">
        <v>43</v>
      </c>
      <c r="H79" s="98">
        <v>-43</v>
      </c>
      <c r="I79" s="6">
        <v>0</v>
      </c>
      <c r="J79" s="5">
        <v>42</v>
      </c>
      <c r="K79" s="98">
        <v>-42</v>
      </c>
      <c r="L79" s="6">
        <v>0</v>
      </c>
      <c r="M79" s="5">
        <v>76</v>
      </c>
      <c r="N79" s="98">
        <v>-76</v>
      </c>
      <c r="O79" s="6">
        <f t="shared" si="6"/>
        <v>-163</v>
      </c>
      <c r="P79" s="66">
        <f t="shared" si="7"/>
        <v>-0.99390243902439024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5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5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5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5">
      <c r="A83" s="26">
        <v>543</v>
      </c>
      <c r="B83" s="99" t="s">
        <v>17</v>
      </c>
      <c r="C83" s="6">
        <v>0</v>
      </c>
      <c r="D83" s="5">
        <v>0</v>
      </c>
      <c r="E83" s="98">
        <v>0</v>
      </c>
      <c r="F83" s="6">
        <v>1500</v>
      </c>
      <c r="G83" s="5">
        <v>0</v>
      </c>
      <c r="H83" s="98">
        <v>1500</v>
      </c>
      <c r="I83" s="6">
        <v>500</v>
      </c>
      <c r="J83" s="5">
        <v>284</v>
      </c>
      <c r="K83" s="98">
        <v>216</v>
      </c>
      <c r="L83" s="6">
        <v>0</v>
      </c>
      <c r="M83" s="5">
        <v>509</v>
      </c>
      <c r="N83" s="98">
        <v>-509</v>
      </c>
      <c r="O83" s="6">
        <f t="shared" ref="O83:O128" si="9">K83+H83+E83</f>
        <v>1716</v>
      </c>
      <c r="P83" s="66">
        <f t="shared" ref="P83:P128" si="10">O83/(J83+G83+D83+1)</f>
        <v>6.0210526315789474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ref="V83:V128" si="11">IF(S83 = "X",L83-I83," ")</f>
        <v xml:space="preserve"> </v>
      </c>
    </row>
    <row r="84" spans="1:22" x14ac:dyDescent="0.25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5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598</v>
      </c>
      <c r="B86" s="99" t="s">
        <v>17</v>
      </c>
      <c r="C86" s="6">
        <v>0</v>
      </c>
      <c r="D86" s="5">
        <v>114</v>
      </c>
      <c r="E86" s="98">
        <v>-114</v>
      </c>
      <c r="F86" s="6">
        <v>0</v>
      </c>
      <c r="G86" s="5">
        <v>95</v>
      </c>
      <c r="H86" s="98">
        <v>-95</v>
      </c>
      <c r="I86" s="6">
        <v>0</v>
      </c>
      <c r="J86" s="5">
        <v>81</v>
      </c>
      <c r="K86" s="98">
        <v>-81</v>
      </c>
      <c r="L86" s="6">
        <v>0</v>
      </c>
      <c r="M86" s="5">
        <v>50</v>
      </c>
      <c r="N86" s="98">
        <v>-50</v>
      </c>
      <c r="O86" s="6">
        <f t="shared" si="9"/>
        <v>-290</v>
      </c>
      <c r="P86" s="66">
        <f t="shared" si="10"/>
        <v>-0.99656357388316152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635</v>
      </c>
      <c r="B87" s="99" t="s">
        <v>17</v>
      </c>
      <c r="C87" s="6">
        <v>800</v>
      </c>
      <c r="D87" s="5">
        <v>842</v>
      </c>
      <c r="E87" s="98">
        <v>-42</v>
      </c>
      <c r="F87" s="6">
        <v>1000</v>
      </c>
      <c r="G87" s="5">
        <v>682</v>
      </c>
      <c r="H87" s="98">
        <v>318</v>
      </c>
      <c r="I87" s="6">
        <v>800</v>
      </c>
      <c r="J87" s="5">
        <v>461</v>
      </c>
      <c r="K87" s="98">
        <v>339</v>
      </c>
      <c r="L87" s="6">
        <v>590</v>
      </c>
      <c r="M87" s="5">
        <v>656</v>
      </c>
      <c r="N87" s="98">
        <v>-66</v>
      </c>
      <c r="O87" s="6">
        <f t="shared" si="9"/>
        <v>615</v>
      </c>
      <c r="P87" s="66">
        <f t="shared" si="10"/>
        <v>0.30966767371601206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1"/>
        <v xml:space="preserve"> </v>
      </c>
    </row>
    <row r="88" spans="1:22" x14ac:dyDescent="0.25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654</v>
      </c>
      <c r="B89" s="99" t="s">
        <v>17</v>
      </c>
      <c r="C89" s="6">
        <v>446</v>
      </c>
      <c r="D89" s="5">
        <v>981</v>
      </c>
      <c r="E89" s="98">
        <v>-535</v>
      </c>
      <c r="F89" s="6">
        <v>226</v>
      </c>
      <c r="G89" s="5">
        <v>429</v>
      </c>
      <c r="H89" s="98">
        <v>-203</v>
      </c>
      <c r="I89" s="6">
        <v>456</v>
      </c>
      <c r="J89" s="5">
        <v>596</v>
      </c>
      <c r="K89" s="98">
        <v>-140</v>
      </c>
      <c r="L89" s="6">
        <v>400</v>
      </c>
      <c r="M89" s="5">
        <v>617</v>
      </c>
      <c r="N89" s="98">
        <v>-217</v>
      </c>
      <c r="O89" s="6">
        <f t="shared" si="9"/>
        <v>-878</v>
      </c>
      <c r="P89" s="66">
        <f t="shared" si="10"/>
        <v>-0.43746885899352267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779</v>
      </c>
      <c r="B92" s="99" t="s">
        <v>17</v>
      </c>
      <c r="C92" s="6">
        <v>800</v>
      </c>
      <c r="D92" s="5">
        <v>748</v>
      </c>
      <c r="E92" s="98">
        <v>52</v>
      </c>
      <c r="F92" s="6">
        <v>800</v>
      </c>
      <c r="G92" s="5">
        <v>1316</v>
      </c>
      <c r="H92" s="98">
        <v>-516</v>
      </c>
      <c r="I92" s="6">
        <v>800</v>
      </c>
      <c r="J92" s="5">
        <v>1131</v>
      </c>
      <c r="K92" s="98">
        <v>-331</v>
      </c>
      <c r="L92" s="6">
        <v>800</v>
      </c>
      <c r="M92" s="5">
        <v>1114</v>
      </c>
      <c r="N92" s="98">
        <v>-314</v>
      </c>
      <c r="O92" s="6">
        <f t="shared" si="9"/>
        <v>-795</v>
      </c>
      <c r="P92" s="66">
        <f t="shared" si="10"/>
        <v>-0.24874843554443055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858</v>
      </c>
      <c r="B94" s="99" t="s">
        <v>17</v>
      </c>
      <c r="C94" s="6">
        <v>1000</v>
      </c>
      <c r="D94" s="5">
        <v>0</v>
      </c>
      <c r="E94" s="98">
        <v>1000</v>
      </c>
      <c r="F94" s="6">
        <v>1000</v>
      </c>
      <c r="G94" s="5">
        <v>1263</v>
      </c>
      <c r="H94" s="98">
        <v>-263</v>
      </c>
      <c r="I94" s="6">
        <v>1000</v>
      </c>
      <c r="J94" s="5">
        <v>1258</v>
      </c>
      <c r="K94" s="98">
        <v>-258</v>
      </c>
      <c r="L94" s="6">
        <v>1000</v>
      </c>
      <c r="M94" s="5">
        <v>1260</v>
      </c>
      <c r="N94" s="98">
        <v>-260</v>
      </c>
      <c r="O94" s="6">
        <f t="shared" si="9"/>
        <v>479</v>
      </c>
      <c r="P94" s="66">
        <f t="shared" si="10"/>
        <v>0.18992862807295796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11"/>
        <v xml:space="preserve"> </v>
      </c>
    </row>
    <row r="95" spans="1:22" x14ac:dyDescent="0.25">
      <c r="A95" s="26">
        <v>886</v>
      </c>
      <c r="B95" s="99" t="s">
        <v>17</v>
      </c>
      <c r="C95" s="6">
        <v>340</v>
      </c>
      <c r="D95" s="5">
        <v>781</v>
      </c>
      <c r="E95" s="98">
        <v>-441</v>
      </c>
      <c r="F95" s="6">
        <v>530</v>
      </c>
      <c r="G95" s="5">
        <v>341</v>
      </c>
      <c r="H95" s="98">
        <v>189</v>
      </c>
      <c r="I95" s="6">
        <v>400</v>
      </c>
      <c r="J95" s="5">
        <v>679</v>
      </c>
      <c r="K95" s="98">
        <v>-279</v>
      </c>
      <c r="L95" s="6">
        <v>375</v>
      </c>
      <c r="M95" s="5">
        <v>329</v>
      </c>
      <c r="N95" s="98">
        <v>46</v>
      </c>
      <c r="O95" s="6">
        <f t="shared" si="9"/>
        <v>-531</v>
      </c>
      <c r="P95" s="66">
        <f t="shared" si="10"/>
        <v>-0.29467258601553831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5">
      <c r="A97" s="26">
        <v>938</v>
      </c>
      <c r="B97" s="99" t="s">
        <v>17</v>
      </c>
      <c r="C97" s="6">
        <v>0</v>
      </c>
      <c r="D97" s="5">
        <v>0</v>
      </c>
      <c r="E97" s="98">
        <v>0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944</v>
      </c>
      <c r="B98" s="99" t="s">
        <v>17</v>
      </c>
      <c r="C98" s="6">
        <v>2400</v>
      </c>
      <c r="D98" s="5">
        <v>2595</v>
      </c>
      <c r="E98" s="98">
        <v>-195</v>
      </c>
      <c r="F98" s="6">
        <v>2900</v>
      </c>
      <c r="G98" s="5">
        <v>2516</v>
      </c>
      <c r="H98" s="98">
        <v>384</v>
      </c>
      <c r="I98" s="6">
        <v>2900</v>
      </c>
      <c r="J98" s="5">
        <v>2499</v>
      </c>
      <c r="K98" s="98">
        <v>401</v>
      </c>
      <c r="L98" s="6">
        <v>2425</v>
      </c>
      <c r="M98" s="5">
        <v>2640</v>
      </c>
      <c r="N98" s="98">
        <v>-215</v>
      </c>
      <c r="O98" s="6">
        <f t="shared" si="9"/>
        <v>590</v>
      </c>
      <c r="P98" s="66">
        <f t="shared" si="10"/>
        <v>7.7519379844961239E-2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949</v>
      </c>
      <c r="B99" s="99" t="s">
        <v>17</v>
      </c>
      <c r="C99" s="6">
        <v>0</v>
      </c>
      <c r="D99" s="5">
        <v>42</v>
      </c>
      <c r="E99" s="98">
        <v>-42</v>
      </c>
      <c r="F99" s="6">
        <v>0</v>
      </c>
      <c r="G99" s="5">
        <v>60</v>
      </c>
      <c r="H99" s="98">
        <v>-60</v>
      </c>
      <c r="I99" s="6">
        <v>0</v>
      </c>
      <c r="J99" s="5">
        <v>59</v>
      </c>
      <c r="K99" s="98">
        <v>-59</v>
      </c>
      <c r="L99" s="6">
        <v>40</v>
      </c>
      <c r="M99" s="5">
        <v>56</v>
      </c>
      <c r="N99" s="98">
        <v>-16</v>
      </c>
      <c r="O99" s="6">
        <f t="shared" si="9"/>
        <v>-161</v>
      </c>
      <c r="P99" s="66">
        <f t="shared" si="10"/>
        <v>-0.99382716049382713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995</v>
      </c>
      <c r="B101" s="99" t="s">
        <v>17</v>
      </c>
      <c r="C101" s="6">
        <v>0</v>
      </c>
      <c r="D101" s="5">
        <v>0</v>
      </c>
      <c r="E101" s="98">
        <v>0</v>
      </c>
      <c r="F101" s="6">
        <v>1000</v>
      </c>
      <c r="G101" s="5">
        <v>39</v>
      </c>
      <c r="H101" s="98">
        <v>961</v>
      </c>
      <c r="I101" s="6">
        <v>500</v>
      </c>
      <c r="J101" s="5">
        <v>1030</v>
      </c>
      <c r="K101" s="98">
        <v>-530</v>
      </c>
      <c r="L101" s="6">
        <v>1150</v>
      </c>
      <c r="M101" s="5">
        <v>826</v>
      </c>
      <c r="N101" s="98">
        <v>324</v>
      </c>
      <c r="O101" s="6">
        <f t="shared" si="9"/>
        <v>431</v>
      </c>
      <c r="P101" s="66">
        <f t="shared" si="10"/>
        <v>0.40280373831775701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5">
      <c r="A102" s="26">
        <v>1011</v>
      </c>
      <c r="B102" s="99" t="s">
        <v>17</v>
      </c>
      <c r="C102" s="6">
        <v>40</v>
      </c>
      <c r="D102" s="5">
        <v>1221</v>
      </c>
      <c r="E102" s="98">
        <v>-1181</v>
      </c>
      <c r="F102" s="6">
        <v>1500</v>
      </c>
      <c r="G102" s="5">
        <v>1535</v>
      </c>
      <c r="H102" s="98">
        <v>-35</v>
      </c>
      <c r="I102" s="6">
        <v>800</v>
      </c>
      <c r="J102" s="5">
        <v>1029</v>
      </c>
      <c r="K102" s="98">
        <v>-229</v>
      </c>
      <c r="L102" s="6">
        <v>1350</v>
      </c>
      <c r="M102" s="5">
        <v>1470</v>
      </c>
      <c r="N102" s="98">
        <v>-120</v>
      </c>
      <c r="O102" s="6">
        <f t="shared" si="9"/>
        <v>-1445</v>
      </c>
      <c r="P102" s="66">
        <f t="shared" si="10"/>
        <v>-0.38166930797675647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5361</v>
      </c>
      <c r="B105" s="99" t="s">
        <v>17</v>
      </c>
      <c r="C105" s="6">
        <v>0</v>
      </c>
      <c r="D105" s="5">
        <v>6030</v>
      </c>
      <c r="E105" s="98">
        <v>-6030</v>
      </c>
      <c r="F105" s="6">
        <v>7500</v>
      </c>
      <c r="G105" s="5">
        <v>6043</v>
      </c>
      <c r="H105" s="98">
        <v>1457</v>
      </c>
      <c r="I105" s="6">
        <v>8000</v>
      </c>
      <c r="J105" s="5">
        <v>6017</v>
      </c>
      <c r="K105" s="98">
        <v>1983</v>
      </c>
      <c r="L105" s="6">
        <v>6100</v>
      </c>
      <c r="M105" s="5">
        <v>6131</v>
      </c>
      <c r="N105" s="98">
        <v>-31</v>
      </c>
      <c r="O105" s="6">
        <f t="shared" si="9"/>
        <v>-2590</v>
      </c>
      <c r="P105" s="66">
        <f t="shared" si="10"/>
        <v>-0.14316510972306673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5370</v>
      </c>
      <c r="B106" s="99" t="s">
        <v>17</v>
      </c>
      <c r="C106" s="6">
        <v>0</v>
      </c>
      <c r="D106" s="5">
        <v>0</v>
      </c>
      <c r="E106" s="98">
        <v>0</v>
      </c>
      <c r="F106" s="6">
        <v>0</v>
      </c>
      <c r="G106" s="5">
        <v>0</v>
      </c>
      <c r="H106" s="98">
        <v>0</v>
      </c>
      <c r="I106" s="6">
        <v>0</v>
      </c>
      <c r="J106" s="5">
        <v>0</v>
      </c>
      <c r="K106" s="98">
        <v>0</v>
      </c>
      <c r="L106" s="6">
        <v>0</v>
      </c>
      <c r="M106" s="5">
        <v>8</v>
      </c>
      <c r="N106" s="98">
        <v>-8</v>
      </c>
      <c r="O106" s="6">
        <f t="shared" si="9"/>
        <v>0</v>
      </c>
      <c r="P106" s="66">
        <f t="shared" si="10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5973</v>
      </c>
      <c r="B107" s="99" t="s">
        <v>17</v>
      </c>
      <c r="C107" s="6">
        <v>166</v>
      </c>
      <c r="D107" s="5">
        <v>120</v>
      </c>
      <c r="E107" s="98">
        <v>46</v>
      </c>
      <c r="F107" s="6">
        <v>166</v>
      </c>
      <c r="G107" s="5">
        <v>311</v>
      </c>
      <c r="H107" s="98">
        <v>-145</v>
      </c>
      <c r="I107" s="6">
        <v>166</v>
      </c>
      <c r="J107" s="5">
        <v>92</v>
      </c>
      <c r="K107" s="98">
        <v>74</v>
      </c>
      <c r="L107" s="6">
        <v>166</v>
      </c>
      <c r="M107" s="5">
        <v>291</v>
      </c>
      <c r="N107" s="98">
        <v>-125</v>
      </c>
      <c r="O107" s="6">
        <f t="shared" si="9"/>
        <v>-25</v>
      </c>
      <c r="P107" s="66">
        <f t="shared" si="10"/>
        <v>-4.7709923664122141E-2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7602</v>
      </c>
      <c r="B110" s="99" t="s">
        <v>17</v>
      </c>
      <c r="C110" s="6">
        <v>49000</v>
      </c>
      <c r="D110" s="5">
        <v>40961</v>
      </c>
      <c r="E110" s="98">
        <v>8039</v>
      </c>
      <c r="F110" s="6">
        <v>46266</v>
      </c>
      <c r="G110" s="5">
        <v>41925</v>
      </c>
      <c r="H110" s="98">
        <v>4341</v>
      </c>
      <c r="I110" s="6">
        <v>48735</v>
      </c>
      <c r="J110" s="5">
        <v>46343</v>
      </c>
      <c r="K110" s="98">
        <v>2392</v>
      </c>
      <c r="L110" s="6">
        <v>44000</v>
      </c>
      <c r="M110" s="5">
        <v>44474</v>
      </c>
      <c r="N110" s="98">
        <v>-474</v>
      </c>
      <c r="O110" s="6">
        <f t="shared" si="9"/>
        <v>14772</v>
      </c>
      <c r="P110" s="66">
        <f t="shared" si="10"/>
        <v>0.11430782326085275</v>
      </c>
      <c r="Q110" s="123"/>
      <c r="R110" s="62" t="s">
        <v>44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>X</v>
      </c>
      <c r="V110" t="str">
        <f t="shared" si="11"/>
        <v xml:space="preserve"> </v>
      </c>
    </row>
    <row r="111" spans="1:22" x14ac:dyDescent="0.25">
      <c r="A111" s="26">
        <v>7604</v>
      </c>
      <c r="B111" s="99" t="s">
        <v>17</v>
      </c>
      <c r="C111" s="6">
        <v>42087</v>
      </c>
      <c r="D111" s="5">
        <v>41738</v>
      </c>
      <c r="E111" s="98">
        <v>349</v>
      </c>
      <c r="F111" s="6">
        <v>64528</v>
      </c>
      <c r="G111" s="5">
        <v>39067</v>
      </c>
      <c r="H111" s="98">
        <v>25461</v>
      </c>
      <c r="I111" s="6">
        <v>71691</v>
      </c>
      <c r="J111" s="5">
        <v>36812</v>
      </c>
      <c r="K111" s="98">
        <v>34879</v>
      </c>
      <c r="L111" s="6">
        <v>40854</v>
      </c>
      <c r="M111" s="5">
        <v>53553</v>
      </c>
      <c r="N111" s="98">
        <v>-12699</v>
      </c>
      <c r="O111" s="6">
        <f t="shared" si="9"/>
        <v>60689</v>
      </c>
      <c r="P111" s="66">
        <f t="shared" si="10"/>
        <v>0.51598394803516467</v>
      </c>
      <c r="Q111" s="123"/>
      <c r="R111" s="62" t="s">
        <v>44</v>
      </c>
      <c r="S111" s="72" t="s">
        <v>15</v>
      </c>
      <c r="T111" s="8" t="str">
        <f>IF($C$4="High Inventory",IF(AND($O111&gt;=Summary!$C$149,$P111&gt;=0%),"X"," "),IF(AND($O111&lt;=-Summary!$C$149,$P111&lt;=0%),"X"," "))</f>
        <v>X</v>
      </c>
      <c r="U111" s="11" t="str">
        <f>IF($C$4="High Inventory",IF(AND($O111&gt;=0,$P111&gt;=Summary!$C$150),"X"," "),IF(AND($O111&lt;=0,$P111&lt;=-Summary!$C$150),"X"," "))</f>
        <v>X</v>
      </c>
      <c r="V111" t="str">
        <f t="shared" si="11"/>
        <v xml:space="preserve"> </v>
      </c>
    </row>
    <row r="112" spans="1:22" x14ac:dyDescent="0.25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5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5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5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5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5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5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9"/>
        <v>0</v>
      </c>
      <c r="P118" s="66">
        <f t="shared" si="10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5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9"/>
        <v>0</v>
      </c>
      <c r="P119" s="66">
        <f t="shared" si="10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5">
      <c r="A120" s="26">
        <v>8916</v>
      </c>
      <c r="B120" s="99" t="s">
        <v>17</v>
      </c>
      <c r="C120" s="6">
        <v>0</v>
      </c>
      <c r="D120" s="5">
        <v>3</v>
      </c>
      <c r="E120" s="98">
        <v>-3</v>
      </c>
      <c r="F120" s="6">
        <v>0</v>
      </c>
      <c r="G120" s="5">
        <v>4</v>
      </c>
      <c r="H120" s="98">
        <v>-4</v>
      </c>
      <c r="I120" s="6">
        <v>0</v>
      </c>
      <c r="J120" s="5">
        <v>0</v>
      </c>
      <c r="K120" s="98">
        <v>0</v>
      </c>
      <c r="L120" s="6">
        <v>0</v>
      </c>
      <c r="M120" s="5">
        <v>0</v>
      </c>
      <c r="N120" s="98">
        <v>0</v>
      </c>
      <c r="O120" s="6">
        <f t="shared" si="9"/>
        <v>-7</v>
      </c>
      <c r="P120" s="66">
        <f t="shared" si="10"/>
        <v>-0.875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5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9"/>
        <v>0</v>
      </c>
      <c r="P121" s="66">
        <f t="shared" si="10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5">
      <c r="A122" s="26">
        <v>13556</v>
      </c>
      <c r="B122" s="99" t="s">
        <v>17</v>
      </c>
      <c r="C122" s="6">
        <v>70</v>
      </c>
      <c r="D122" s="5">
        <v>9</v>
      </c>
      <c r="E122" s="98">
        <v>61</v>
      </c>
      <c r="F122" s="6">
        <v>70</v>
      </c>
      <c r="G122" s="5">
        <v>105</v>
      </c>
      <c r="H122" s="98">
        <v>-35</v>
      </c>
      <c r="I122" s="6">
        <v>70</v>
      </c>
      <c r="J122" s="5">
        <v>99</v>
      </c>
      <c r="K122" s="98">
        <v>-29</v>
      </c>
      <c r="L122" s="6">
        <v>70</v>
      </c>
      <c r="M122" s="5">
        <v>99</v>
      </c>
      <c r="N122" s="98">
        <v>-29</v>
      </c>
      <c r="O122" s="6">
        <f t="shared" si="9"/>
        <v>-3</v>
      </c>
      <c r="P122" s="66">
        <f t="shared" si="10"/>
        <v>-1.4018691588785047E-2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5">
      <c r="A123" s="26">
        <v>18287</v>
      </c>
      <c r="B123" s="99" t="s">
        <v>17</v>
      </c>
      <c r="C123" s="6">
        <v>0</v>
      </c>
      <c r="D123" s="5">
        <v>0</v>
      </c>
      <c r="E123" s="98">
        <v>0</v>
      </c>
      <c r="F123" s="6">
        <v>0</v>
      </c>
      <c r="G123" s="5">
        <v>100</v>
      </c>
      <c r="H123" s="98">
        <v>-100</v>
      </c>
      <c r="I123" s="6">
        <v>0</v>
      </c>
      <c r="J123" s="5">
        <v>1</v>
      </c>
      <c r="K123" s="98">
        <v>-1</v>
      </c>
      <c r="L123" s="6">
        <v>0</v>
      </c>
      <c r="M123" s="5">
        <v>0</v>
      </c>
      <c r="N123" s="98">
        <v>0</v>
      </c>
      <c r="O123" s="6">
        <f t="shared" si="9"/>
        <v>-101</v>
      </c>
      <c r="P123" s="66">
        <f t="shared" si="10"/>
        <v>-0.99019607843137258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5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5">
      <c r="A125" s="26">
        <v>19307</v>
      </c>
      <c r="B125" s="99" t="s">
        <v>17</v>
      </c>
      <c r="C125" s="6">
        <v>0</v>
      </c>
      <c r="D125" s="5">
        <v>208</v>
      </c>
      <c r="E125" s="98">
        <v>-208</v>
      </c>
      <c r="F125" s="6">
        <v>300</v>
      </c>
      <c r="G125" s="5">
        <v>391</v>
      </c>
      <c r="H125" s="98">
        <v>-91</v>
      </c>
      <c r="I125" s="6">
        <v>200</v>
      </c>
      <c r="J125" s="5">
        <v>317</v>
      </c>
      <c r="K125" s="98">
        <v>-117</v>
      </c>
      <c r="L125" s="6">
        <v>200</v>
      </c>
      <c r="M125" s="5">
        <v>433</v>
      </c>
      <c r="N125" s="98">
        <v>-233</v>
      </c>
      <c r="O125" s="6">
        <f t="shared" si="9"/>
        <v>-416</v>
      </c>
      <c r="P125" s="66">
        <f t="shared" si="10"/>
        <v>-0.45365321701199562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5">
      <c r="A126" s="26">
        <v>20206</v>
      </c>
      <c r="B126" s="99" t="s">
        <v>17</v>
      </c>
      <c r="C126" s="6">
        <v>0</v>
      </c>
      <c r="D126" s="5">
        <v>40</v>
      </c>
      <c r="E126" s="98">
        <v>-40</v>
      </c>
      <c r="F126" s="6">
        <v>0</v>
      </c>
      <c r="G126" s="5">
        <v>78</v>
      </c>
      <c r="H126" s="98">
        <v>-78</v>
      </c>
      <c r="I126" s="6">
        <v>0</v>
      </c>
      <c r="J126" s="5">
        <v>78</v>
      </c>
      <c r="K126" s="98">
        <v>-78</v>
      </c>
      <c r="L126" s="6">
        <v>0</v>
      </c>
      <c r="M126" s="5">
        <v>78</v>
      </c>
      <c r="N126" s="98">
        <v>-78</v>
      </c>
      <c r="O126" s="6">
        <f t="shared" si="9"/>
        <v>-196</v>
      </c>
      <c r="P126" s="66">
        <f t="shared" si="10"/>
        <v>-0.99492385786802029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5">
      <c r="A127" s="26">
        <v>26909</v>
      </c>
      <c r="B127" s="99" t="s">
        <v>17</v>
      </c>
      <c r="C127" s="6">
        <v>0</v>
      </c>
      <c r="D127" s="5">
        <v>0</v>
      </c>
      <c r="E127" s="98">
        <v>0</v>
      </c>
      <c r="F127" s="6">
        <v>0</v>
      </c>
      <c r="G127" s="5">
        <v>0</v>
      </c>
      <c r="H127" s="98">
        <v>0</v>
      </c>
      <c r="I127" s="6">
        <v>0</v>
      </c>
      <c r="J127" s="5">
        <v>0</v>
      </c>
      <c r="K127" s="98">
        <v>0</v>
      </c>
      <c r="L127" s="6">
        <v>0</v>
      </c>
      <c r="M127" s="5">
        <v>0</v>
      </c>
      <c r="N127" s="98">
        <v>0</v>
      </c>
      <c r="O127" s="6">
        <f t="shared" si="9"/>
        <v>0</v>
      </c>
      <c r="P127" s="66">
        <f t="shared" si="10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5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9"/>
        <v>0</v>
      </c>
      <c r="P128" s="66">
        <f t="shared" si="10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1"/>
        <v xml:space="preserve"> </v>
      </c>
    </row>
    <row r="129" spans="1:22" x14ac:dyDescent="0.25">
      <c r="A129" s="26">
        <v>30511</v>
      </c>
      <c r="B129" s="99" t="s">
        <v>17</v>
      </c>
      <c r="C129" s="6">
        <v>96</v>
      </c>
      <c r="D129" s="5">
        <v>0</v>
      </c>
      <c r="E129" s="98">
        <v>96</v>
      </c>
      <c r="F129" s="6">
        <v>96</v>
      </c>
      <c r="G129" s="5">
        <v>158</v>
      </c>
      <c r="H129" s="98">
        <v>-62</v>
      </c>
      <c r="I129" s="6">
        <v>96</v>
      </c>
      <c r="J129" s="5">
        <v>11</v>
      </c>
      <c r="K129" s="98">
        <v>85</v>
      </c>
      <c r="L129" s="6">
        <v>0</v>
      </c>
      <c r="M129" s="5">
        <v>0</v>
      </c>
      <c r="N129" s="98">
        <v>0</v>
      </c>
      <c r="O129" s="6">
        <f t="shared" ref="O129:O139" si="12">K129+H129+E129</f>
        <v>119</v>
      </c>
      <c r="P129" s="66">
        <f t="shared" ref="P129:P139" si="13">O129/(J129+G129+D129+1)</f>
        <v>0.7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ref="V129:V139" si="14">IF(S129 = "X",L129-I129," ")</f>
        <v xml:space="preserve"> </v>
      </c>
    </row>
    <row r="130" spans="1:22" x14ac:dyDescent="0.25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5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12"/>
        <v>0</v>
      </c>
      <c r="P131" s="66">
        <f t="shared" si="13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5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12"/>
        <v>0</v>
      </c>
      <c r="P132" s="66">
        <f t="shared" si="13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</row>
    <row r="133" spans="1:22" x14ac:dyDescent="0.25">
      <c r="A133" s="26">
        <v>34866</v>
      </c>
      <c r="B133" s="99" t="s">
        <v>17</v>
      </c>
      <c r="C133" s="6">
        <v>0</v>
      </c>
      <c r="D133" s="5">
        <v>6</v>
      </c>
      <c r="E133" s="98">
        <v>-6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40</v>
      </c>
      <c r="N133" s="98">
        <v>-40</v>
      </c>
      <c r="O133" s="6">
        <f t="shared" si="12"/>
        <v>-6</v>
      </c>
      <c r="P133" s="66">
        <f t="shared" si="13"/>
        <v>-0.8571428571428571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4"/>
        <v xml:space="preserve"> </v>
      </c>
    </row>
    <row r="134" spans="1:22" x14ac:dyDescent="0.25">
      <c r="A134" s="26">
        <v>35930</v>
      </c>
      <c r="B134" s="99" t="s">
        <v>17</v>
      </c>
      <c r="C134" s="6">
        <v>184</v>
      </c>
      <c r="D134" s="5">
        <v>97</v>
      </c>
      <c r="E134" s="98">
        <v>87</v>
      </c>
      <c r="F134" s="6">
        <v>184</v>
      </c>
      <c r="G134" s="5">
        <v>171</v>
      </c>
      <c r="H134" s="98">
        <v>13</v>
      </c>
      <c r="I134" s="6">
        <v>184</v>
      </c>
      <c r="J134" s="5">
        <v>734</v>
      </c>
      <c r="K134" s="98">
        <v>-550</v>
      </c>
      <c r="L134" s="6">
        <v>180</v>
      </c>
      <c r="M134" s="5">
        <v>631</v>
      </c>
      <c r="N134" s="98">
        <v>-451</v>
      </c>
      <c r="O134" s="6">
        <f t="shared" si="12"/>
        <v>-450</v>
      </c>
      <c r="P134" s="66">
        <f t="shared" si="13"/>
        <v>-0.44865403788634095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4"/>
        <v xml:space="preserve"> </v>
      </c>
    </row>
    <row r="135" spans="1:22" x14ac:dyDescent="0.25">
      <c r="A135" s="26">
        <v>40016</v>
      </c>
      <c r="B135" s="99" t="s">
        <v>17</v>
      </c>
      <c r="C135" s="6">
        <v>0</v>
      </c>
      <c r="D135" s="5">
        <v>88</v>
      </c>
      <c r="E135" s="98">
        <v>-88</v>
      </c>
      <c r="F135" s="6">
        <v>300</v>
      </c>
      <c r="G135" s="5">
        <v>72</v>
      </c>
      <c r="H135" s="98">
        <v>228</v>
      </c>
      <c r="I135" s="6">
        <v>100</v>
      </c>
      <c r="J135" s="5">
        <v>67</v>
      </c>
      <c r="K135" s="98">
        <v>33</v>
      </c>
      <c r="L135" s="6">
        <v>50</v>
      </c>
      <c r="M135" s="5">
        <v>58</v>
      </c>
      <c r="N135" s="98">
        <v>-8</v>
      </c>
      <c r="O135" s="6">
        <f t="shared" si="12"/>
        <v>173</v>
      </c>
      <c r="P135" s="66">
        <f t="shared" si="13"/>
        <v>0.75877192982456143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>X</v>
      </c>
      <c r="V135" t="str">
        <f t="shared" si="14"/>
        <v xml:space="preserve"> </v>
      </c>
    </row>
    <row r="136" spans="1:22" x14ac:dyDescent="0.25">
      <c r="A136" s="26">
        <v>42288</v>
      </c>
      <c r="B136" s="99" t="s">
        <v>17</v>
      </c>
      <c r="C136" s="6">
        <v>0</v>
      </c>
      <c r="D136" s="5">
        <v>13</v>
      </c>
      <c r="E136" s="98">
        <v>-13</v>
      </c>
      <c r="F136" s="6">
        <v>0</v>
      </c>
      <c r="G136" s="5">
        <v>15</v>
      </c>
      <c r="H136" s="98">
        <v>-15</v>
      </c>
      <c r="I136" s="6">
        <v>0</v>
      </c>
      <c r="J136" s="5">
        <v>15</v>
      </c>
      <c r="K136" s="98">
        <v>-15</v>
      </c>
      <c r="L136" s="6">
        <v>0</v>
      </c>
      <c r="M136" s="5">
        <v>12</v>
      </c>
      <c r="N136" s="98">
        <v>-12</v>
      </c>
      <c r="O136" s="6">
        <f t="shared" si="12"/>
        <v>-43</v>
      </c>
      <c r="P136" s="66">
        <f t="shared" si="13"/>
        <v>-0.97727272727272729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4"/>
        <v xml:space="preserve"> </v>
      </c>
    </row>
    <row r="137" spans="1:22" x14ac:dyDescent="0.25">
      <c r="A137" s="26">
        <v>42988</v>
      </c>
      <c r="B137" s="99" t="s">
        <v>17</v>
      </c>
      <c r="C137" s="6">
        <v>0</v>
      </c>
      <c r="D137" s="5">
        <v>0</v>
      </c>
      <c r="E137" s="98">
        <v>0</v>
      </c>
      <c r="F137" s="6">
        <v>6205</v>
      </c>
      <c r="G137" s="5">
        <v>0</v>
      </c>
      <c r="H137" s="98">
        <v>6205</v>
      </c>
      <c r="I137" s="6">
        <v>6500</v>
      </c>
      <c r="J137" s="5">
        <v>0</v>
      </c>
      <c r="K137" s="98">
        <v>6500</v>
      </c>
      <c r="L137" s="6">
        <v>3000</v>
      </c>
      <c r="M137" s="5">
        <v>0</v>
      </c>
      <c r="N137" s="98">
        <v>3000</v>
      </c>
      <c r="O137" s="6">
        <f t="shared" si="12"/>
        <v>12705</v>
      </c>
      <c r="P137" s="66">
        <f t="shared" si="13"/>
        <v>12705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4"/>
        <v xml:space="preserve"> </v>
      </c>
    </row>
    <row r="138" spans="1:22" x14ac:dyDescent="0.25">
      <c r="A138" s="26">
        <v>43069</v>
      </c>
      <c r="B138" s="99" t="s">
        <v>17</v>
      </c>
      <c r="C138" s="6">
        <v>0</v>
      </c>
      <c r="D138" s="5">
        <v>1495</v>
      </c>
      <c r="E138" s="98">
        <v>-1495</v>
      </c>
      <c r="F138" s="6">
        <v>0</v>
      </c>
      <c r="G138" s="5">
        <v>1494</v>
      </c>
      <c r="H138" s="98">
        <v>-1494</v>
      </c>
      <c r="I138" s="6">
        <v>0</v>
      </c>
      <c r="J138" s="5">
        <v>1492</v>
      </c>
      <c r="K138" s="98">
        <v>-1492</v>
      </c>
      <c r="L138" s="6">
        <v>0</v>
      </c>
      <c r="M138" s="5">
        <v>1490</v>
      </c>
      <c r="N138" s="98">
        <v>-1490</v>
      </c>
      <c r="O138" s="6">
        <f t="shared" si="12"/>
        <v>-4481</v>
      </c>
      <c r="P138" s="66">
        <f t="shared" si="13"/>
        <v>-0.99977688531905395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4"/>
        <v xml:space="preserve"> </v>
      </c>
    </row>
    <row r="139" spans="1:22" x14ac:dyDescent="0.25">
      <c r="A139" s="26">
        <v>43268</v>
      </c>
      <c r="B139" s="99" t="s">
        <v>17</v>
      </c>
      <c r="C139" s="6">
        <v>0</v>
      </c>
      <c r="D139" s="5">
        <v>194</v>
      </c>
      <c r="E139" s="98">
        <v>-194</v>
      </c>
      <c r="F139" s="6">
        <v>0</v>
      </c>
      <c r="G139" s="5">
        <v>25</v>
      </c>
      <c r="H139" s="98">
        <v>-25</v>
      </c>
      <c r="I139" s="6">
        <v>0</v>
      </c>
      <c r="J139" s="5">
        <v>18</v>
      </c>
      <c r="K139" s="98">
        <v>-18</v>
      </c>
      <c r="L139" s="6">
        <v>100</v>
      </c>
      <c r="M139" s="5">
        <v>13</v>
      </c>
      <c r="N139" s="98">
        <v>87</v>
      </c>
      <c r="O139" s="6">
        <f t="shared" si="12"/>
        <v>-237</v>
      </c>
      <c r="P139" s="66">
        <f t="shared" si="13"/>
        <v>-0.99579831932773111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 xml:space="preserve"> </v>
      </c>
      <c r="V139" t="str">
        <f t="shared" si="14"/>
        <v xml:space="preserve"> </v>
      </c>
    </row>
    <row r="140" spans="1:22" x14ac:dyDescent="0.25">
      <c r="A140" s="26"/>
      <c r="B140" s="99"/>
      <c r="C140" s="6"/>
      <c r="D140" s="5"/>
      <c r="E140" s="98"/>
      <c r="F140" s="6"/>
      <c r="G140" s="5"/>
      <c r="H140" s="98"/>
      <c r="I140" s="6"/>
      <c r="J140" s="5"/>
      <c r="K140" s="98"/>
      <c r="L140" s="6"/>
      <c r="M140" s="5"/>
      <c r="N140" s="98"/>
    </row>
    <row r="141" spans="1:22" x14ac:dyDescent="0.25">
      <c r="A141" s="2" t="s">
        <v>18</v>
      </c>
      <c r="B141" s="2"/>
      <c r="C141" s="3"/>
      <c r="D141" s="3"/>
      <c r="E141" s="3">
        <f>SUM(E10:E140)</f>
        <v>45809</v>
      </c>
      <c r="F141" s="3"/>
      <c r="G141" s="3"/>
      <c r="H141" s="3">
        <f>SUM(H10:H140)</f>
        <v>291385</v>
      </c>
      <c r="I141" s="3"/>
      <c r="J141" s="3"/>
      <c r="K141" s="3">
        <f>SUM(K10:K140)</f>
        <v>246087</v>
      </c>
      <c r="L141" s="3"/>
      <c r="M141" s="3">
        <f>SUM(M10:M140)</f>
        <v>2067736</v>
      </c>
      <c r="N141" s="3">
        <f>SUM(N10:N140)</f>
        <v>-104815</v>
      </c>
      <c r="O141" s="3"/>
      <c r="P141" s="12"/>
      <c r="Q141" s="2">
        <f>COUNTIF(Q10:Q140,"X")</f>
        <v>0</v>
      </c>
      <c r="R141" s="2">
        <f>COUNTIF(R10:R140,"X")</f>
        <v>11</v>
      </c>
      <c r="S141" s="2">
        <f>COUNTIF(S10:S140,"X")</f>
        <v>0</v>
      </c>
    </row>
    <row r="142" spans="1:22" x14ac:dyDescent="0.25">
      <c r="N142" s="76">
        <f>N141/M141</f>
        <v>-5.0690707130890987E-2</v>
      </c>
    </row>
  </sheetData>
  <pageMargins left="0.25" right="0.25" top="0.62" bottom="0.65" header="0.46" footer="0.31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7"/>
  <sheetViews>
    <sheetView zoomScale="75" workbookViewId="0">
      <pane xSplit="1" ySplit="9" topLeftCell="B10" activePane="bottomRight" state="frozen"/>
      <selection activeCell="B1" sqref="B1"/>
      <selection pane="topRight" activeCell="E1" sqref="E1"/>
      <selection pane="bottomLeft" activeCell="B10" sqref="B10"/>
      <selection pane="bottomRight" activeCell="B4" sqref="B4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30" width="8.88671875" customWidth="1"/>
  </cols>
  <sheetData>
    <row r="1" spans="1:19" ht="18" customHeight="1" x14ac:dyDescent="0.3">
      <c r="A1" s="52" t="s">
        <v>0</v>
      </c>
    </row>
    <row r="2" spans="1:19" ht="19.5" customHeight="1" x14ac:dyDescent="0.25">
      <c r="A2" s="73" t="s">
        <v>26</v>
      </c>
    </row>
    <row r="3" spans="1:19" ht="15.6" x14ac:dyDescent="0.3">
      <c r="A3" s="53" t="s">
        <v>27</v>
      </c>
      <c r="C3" s="10">
        <f>L8</f>
        <v>36982</v>
      </c>
      <c r="D3" s="9"/>
    </row>
    <row r="4" spans="1:19" ht="15.6" x14ac:dyDescent="0.3">
      <c r="A4" s="53" t="s">
        <v>28</v>
      </c>
      <c r="C4" s="4" t="s">
        <v>29</v>
      </c>
      <c r="E4" s="4" t="s">
        <v>30</v>
      </c>
      <c r="G4" s="4" t="s">
        <v>31</v>
      </c>
    </row>
    <row r="5" spans="1:19" ht="16.2" thickBot="1" x14ac:dyDescent="0.35">
      <c r="A5" s="53" t="s">
        <v>32</v>
      </c>
      <c r="C5" s="4" t="s">
        <v>33</v>
      </c>
      <c r="G5">
        <v>8</v>
      </c>
    </row>
    <row r="6" spans="1:19" ht="24.9" customHeight="1" thickBot="1" x14ac:dyDescent="0.3">
      <c r="R6" s="91" t="s">
        <v>34</v>
      </c>
      <c r="S6" s="92"/>
    </row>
    <row r="7" spans="1:19" s="57" customFormat="1" ht="54" customHeight="1" thickBot="1" x14ac:dyDescent="0.3">
      <c r="A7" s="54" t="s">
        <v>35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63" t="s">
        <v>41</v>
      </c>
      <c r="Q7" s="54" t="s">
        <v>42</v>
      </c>
      <c r="R7" s="55" t="s">
        <v>6</v>
      </c>
      <c r="S7" s="71" t="s">
        <v>43</v>
      </c>
    </row>
    <row r="8" spans="1:19" s="109" customFormat="1" ht="15.9" customHeight="1" thickBot="1" x14ac:dyDescent="0.3">
      <c r="A8" s="110"/>
      <c r="B8" s="111"/>
      <c r="C8" s="114">
        <f>C9</f>
        <v>36979</v>
      </c>
      <c r="D8" s="112"/>
      <c r="E8" s="113" t="str">
        <f>TEXT(WEEKDAY(C8),"dddd")</f>
        <v>Thursday</v>
      </c>
      <c r="F8" s="114">
        <f>F9</f>
        <v>36980</v>
      </c>
      <c r="G8" s="112"/>
      <c r="H8" s="113" t="str">
        <f>TEXT(WEEKDAY(F8),"dddd")</f>
        <v>Friday</v>
      </c>
      <c r="I8" s="114">
        <f>I9</f>
        <v>36981</v>
      </c>
      <c r="J8" s="112"/>
      <c r="K8" s="113" t="str">
        <f>TEXT(WEEKDAY(I8),"dddd")</f>
        <v>Saturday</v>
      </c>
      <c r="L8" s="114">
        <f>L9</f>
        <v>36982</v>
      </c>
      <c r="M8" s="112"/>
      <c r="N8" s="113" t="str">
        <f>TEXT(WEEKDAY(L8),"dddd")</f>
        <v>Sunday</v>
      </c>
      <c r="O8" s="115"/>
      <c r="P8" s="116"/>
      <c r="Q8" s="115"/>
      <c r="R8" s="121"/>
      <c r="S8" s="122">
        <f>Summary!$C$153</f>
        <v>5000</v>
      </c>
    </row>
    <row r="9" spans="1:19" hidden="1" x14ac:dyDescent="0.25">
      <c r="A9" s="26"/>
      <c r="B9" s="51"/>
      <c r="C9" s="94">
        <v>36979</v>
      </c>
      <c r="D9" s="93">
        <v>36979</v>
      </c>
      <c r="E9" s="93">
        <v>36979</v>
      </c>
      <c r="F9" s="94">
        <v>36980</v>
      </c>
      <c r="G9" s="93">
        <v>36980</v>
      </c>
      <c r="H9" s="93">
        <v>36980</v>
      </c>
      <c r="I9" s="94">
        <v>36981</v>
      </c>
      <c r="J9" s="93">
        <v>36981</v>
      </c>
      <c r="K9" s="93">
        <v>36981</v>
      </c>
      <c r="L9" s="94">
        <v>36982</v>
      </c>
      <c r="M9" s="93">
        <v>36982</v>
      </c>
      <c r="N9" s="93">
        <v>36982</v>
      </c>
      <c r="O9" s="7"/>
      <c r="P9" s="95"/>
      <c r="Q9" s="61"/>
      <c r="R9" s="59"/>
      <c r="S9" s="70"/>
    </row>
    <row r="10" spans="1:19" x14ac:dyDescent="0.25">
      <c r="A10" s="26">
        <v>1117</v>
      </c>
      <c r="B10" s="51" t="s">
        <v>14</v>
      </c>
      <c r="C10" s="6">
        <v>375</v>
      </c>
      <c r="D10" s="5">
        <v>312</v>
      </c>
      <c r="E10" s="5">
        <v>63</v>
      </c>
      <c r="F10" s="6">
        <v>0</v>
      </c>
      <c r="G10" s="5">
        <v>285</v>
      </c>
      <c r="H10" s="5">
        <v>-285</v>
      </c>
      <c r="I10" s="6">
        <v>375</v>
      </c>
      <c r="J10" s="5">
        <v>265</v>
      </c>
      <c r="K10" s="5">
        <v>110</v>
      </c>
      <c r="L10" s="6">
        <v>350</v>
      </c>
      <c r="M10" s="5">
        <v>318</v>
      </c>
      <c r="N10" s="5">
        <v>32</v>
      </c>
      <c r="O10" s="6">
        <v>-112</v>
      </c>
      <c r="P10" s="66">
        <v>-0.12977983777520277</v>
      </c>
      <c r="Q10" s="123"/>
      <c r="R10" s="62" t="s">
        <v>15</v>
      </c>
      <c r="S10" s="72" t="s">
        <v>15</v>
      </c>
    </row>
    <row r="11" spans="1:19" x14ac:dyDescent="0.25">
      <c r="A11" s="26">
        <v>1126</v>
      </c>
      <c r="B11" s="51" t="s">
        <v>14</v>
      </c>
      <c r="C11" s="6">
        <v>0</v>
      </c>
      <c r="D11" s="5">
        <v>909</v>
      </c>
      <c r="E11" s="5">
        <v>-909</v>
      </c>
      <c r="F11" s="6">
        <v>0</v>
      </c>
      <c r="G11" s="5">
        <v>845</v>
      </c>
      <c r="H11" s="5">
        <v>-845</v>
      </c>
      <c r="I11" s="6">
        <v>0</v>
      </c>
      <c r="J11" s="5">
        <v>766</v>
      </c>
      <c r="K11" s="5">
        <v>-766</v>
      </c>
      <c r="L11" s="6">
        <v>1000</v>
      </c>
      <c r="M11" s="5">
        <v>919</v>
      </c>
      <c r="N11" s="5">
        <v>81</v>
      </c>
      <c r="O11" s="6">
        <v>-2520</v>
      </c>
      <c r="P11" s="66">
        <v>-0.99960333201110674</v>
      </c>
      <c r="Q11" s="68"/>
      <c r="R11" s="62" t="s">
        <v>15</v>
      </c>
      <c r="S11" s="72" t="s">
        <v>15</v>
      </c>
    </row>
    <row r="12" spans="1:19" x14ac:dyDescent="0.25">
      <c r="A12" s="26">
        <v>1157</v>
      </c>
      <c r="B12" s="51" t="s">
        <v>14</v>
      </c>
      <c r="C12" s="6">
        <v>100</v>
      </c>
      <c r="D12" s="5">
        <v>153</v>
      </c>
      <c r="E12" s="5">
        <v>-53</v>
      </c>
      <c r="F12" s="6">
        <v>100</v>
      </c>
      <c r="G12" s="5">
        <v>117</v>
      </c>
      <c r="H12" s="5">
        <v>-17</v>
      </c>
      <c r="I12" s="6">
        <v>100</v>
      </c>
      <c r="J12" s="5">
        <v>107</v>
      </c>
      <c r="K12" s="5">
        <v>-7</v>
      </c>
      <c r="L12" s="6">
        <v>100</v>
      </c>
      <c r="M12" s="5">
        <v>134</v>
      </c>
      <c r="N12" s="5">
        <v>-34</v>
      </c>
      <c r="O12" s="6">
        <v>-77</v>
      </c>
      <c r="P12" s="66">
        <v>-0.20370370370370369</v>
      </c>
      <c r="Q12" s="123"/>
      <c r="R12" s="62" t="s">
        <v>15</v>
      </c>
      <c r="S12" s="72" t="s">
        <v>15</v>
      </c>
    </row>
    <row r="13" spans="1:19" x14ac:dyDescent="0.25">
      <c r="A13" s="26">
        <v>1780</v>
      </c>
      <c r="B13" s="51" t="s">
        <v>14</v>
      </c>
      <c r="C13" s="6">
        <v>1963</v>
      </c>
      <c r="D13" s="5">
        <v>1621</v>
      </c>
      <c r="E13" s="5">
        <v>342</v>
      </c>
      <c r="F13" s="6">
        <v>1963</v>
      </c>
      <c r="G13" s="5">
        <v>1427</v>
      </c>
      <c r="H13" s="5">
        <v>536</v>
      </c>
      <c r="I13" s="6">
        <v>1964</v>
      </c>
      <c r="J13" s="5">
        <v>1289</v>
      </c>
      <c r="K13" s="5">
        <v>675</v>
      </c>
      <c r="L13" s="6">
        <v>1589</v>
      </c>
      <c r="M13" s="5">
        <v>1357</v>
      </c>
      <c r="N13" s="5">
        <v>232</v>
      </c>
      <c r="O13" s="6">
        <v>1553</v>
      </c>
      <c r="P13" s="66">
        <v>0.35799907791609037</v>
      </c>
      <c r="Q13" s="123"/>
      <c r="R13" s="62" t="s">
        <v>15</v>
      </c>
      <c r="S13" s="72" t="s">
        <v>15</v>
      </c>
    </row>
    <row r="14" spans="1:19" x14ac:dyDescent="0.25">
      <c r="A14" s="26">
        <v>2280</v>
      </c>
      <c r="B14" s="51" t="s">
        <v>14</v>
      </c>
      <c r="C14" s="6">
        <v>1557</v>
      </c>
      <c r="D14" s="5">
        <v>411</v>
      </c>
      <c r="E14" s="5">
        <v>1146</v>
      </c>
      <c r="F14" s="6">
        <v>1557</v>
      </c>
      <c r="G14" s="5">
        <v>399</v>
      </c>
      <c r="H14" s="5">
        <v>1158</v>
      </c>
      <c r="I14" s="6">
        <v>1534</v>
      </c>
      <c r="J14" s="5">
        <v>380</v>
      </c>
      <c r="K14" s="5">
        <v>1154</v>
      </c>
      <c r="L14" s="6">
        <v>298</v>
      </c>
      <c r="M14" s="5">
        <v>359</v>
      </c>
      <c r="N14" s="5">
        <v>-61</v>
      </c>
      <c r="O14" s="6">
        <v>3458</v>
      </c>
      <c r="P14" s="66">
        <v>2.9034424853064653</v>
      </c>
      <c r="Q14" s="123"/>
      <c r="R14" s="62" t="s">
        <v>15</v>
      </c>
      <c r="S14" s="72" t="s">
        <v>15</v>
      </c>
    </row>
    <row r="15" spans="1:19" x14ac:dyDescent="0.25">
      <c r="A15" s="26">
        <v>2584</v>
      </c>
      <c r="B15" s="51" t="s">
        <v>14</v>
      </c>
      <c r="C15" s="6">
        <v>4000</v>
      </c>
      <c r="D15" s="5">
        <v>3723</v>
      </c>
      <c r="E15" s="5">
        <v>277</v>
      </c>
      <c r="F15" s="6">
        <v>4000</v>
      </c>
      <c r="G15" s="5">
        <v>3526</v>
      </c>
      <c r="H15" s="5">
        <v>474</v>
      </c>
      <c r="I15" s="6">
        <v>4001</v>
      </c>
      <c r="J15" s="5">
        <v>3296</v>
      </c>
      <c r="K15" s="5">
        <v>705</v>
      </c>
      <c r="L15" s="6">
        <v>3300</v>
      </c>
      <c r="M15" s="5">
        <v>3396</v>
      </c>
      <c r="N15" s="5">
        <v>-96</v>
      </c>
      <c r="O15" s="6">
        <v>1456</v>
      </c>
      <c r="P15" s="66">
        <v>0.13806182438839371</v>
      </c>
      <c r="Q15" s="123"/>
      <c r="R15" s="62" t="s">
        <v>15</v>
      </c>
      <c r="S15" s="72" t="s">
        <v>15</v>
      </c>
    </row>
    <row r="16" spans="1:19" x14ac:dyDescent="0.25">
      <c r="A16" s="26">
        <v>2771</v>
      </c>
      <c r="B16" s="51" t="s">
        <v>14</v>
      </c>
      <c r="C16" s="6">
        <v>6000</v>
      </c>
      <c r="D16" s="5">
        <v>6488</v>
      </c>
      <c r="E16" s="5">
        <v>-488</v>
      </c>
      <c r="F16" s="6">
        <v>6000</v>
      </c>
      <c r="G16" s="5">
        <v>6067</v>
      </c>
      <c r="H16" s="5">
        <v>-67</v>
      </c>
      <c r="I16" s="6">
        <v>6000</v>
      </c>
      <c r="J16" s="5">
        <v>5696</v>
      </c>
      <c r="K16" s="5">
        <v>304</v>
      </c>
      <c r="L16" s="6">
        <v>6000</v>
      </c>
      <c r="M16" s="5">
        <v>6041</v>
      </c>
      <c r="N16" s="5">
        <v>-41</v>
      </c>
      <c r="O16" s="6">
        <v>-251</v>
      </c>
      <c r="P16" s="66">
        <v>-1.3751917598071444E-2</v>
      </c>
      <c r="Q16" s="123"/>
      <c r="R16" s="62" t="s">
        <v>15</v>
      </c>
      <c r="S16" s="72" t="s">
        <v>15</v>
      </c>
    </row>
    <row r="17" spans="1:19" x14ac:dyDescent="0.25">
      <c r="A17" s="26">
        <v>2832</v>
      </c>
      <c r="B17" s="51" t="s">
        <v>14</v>
      </c>
      <c r="C17" s="6">
        <v>0</v>
      </c>
      <c r="D17" s="5">
        <v>398</v>
      </c>
      <c r="E17" s="5">
        <v>-398</v>
      </c>
      <c r="F17" s="6">
        <v>300</v>
      </c>
      <c r="G17" s="5">
        <v>383</v>
      </c>
      <c r="H17" s="5">
        <v>-83</v>
      </c>
      <c r="I17" s="6">
        <v>300</v>
      </c>
      <c r="J17" s="5">
        <v>360</v>
      </c>
      <c r="K17" s="5">
        <v>-60</v>
      </c>
      <c r="L17" s="6">
        <v>0</v>
      </c>
      <c r="M17" s="5">
        <v>373</v>
      </c>
      <c r="N17" s="5">
        <v>-373</v>
      </c>
      <c r="O17" s="6">
        <v>-541</v>
      </c>
      <c r="P17" s="66">
        <v>-0.47373029772329245</v>
      </c>
      <c r="Q17" s="123"/>
      <c r="R17" s="62" t="s">
        <v>15</v>
      </c>
      <c r="S17" s="72" t="s">
        <v>15</v>
      </c>
    </row>
    <row r="18" spans="1:19" x14ac:dyDescent="0.25">
      <c r="A18" s="26">
        <v>2892</v>
      </c>
      <c r="B18" s="51" t="s">
        <v>14</v>
      </c>
      <c r="C18" s="6">
        <v>6402</v>
      </c>
      <c r="D18" s="5">
        <v>4514</v>
      </c>
      <c r="E18" s="5">
        <v>1888</v>
      </c>
      <c r="F18" s="6">
        <v>6402</v>
      </c>
      <c r="G18" s="5">
        <v>4298</v>
      </c>
      <c r="H18" s="5">
        <v>2104</v>
      </c>
      <c r="I18" s="6">
        <v>6299</v>
      </c>
      <c r="J18" s="5">
        <v>4085</v>
      </c>
      <c r="K18" s="5">
        <v>2214</v>
      </c>
      <c r="L18" s="6">
        <v>5443</v>
      </c>
      <c r="M18" s="5">
        <v>4291</v>
      </c>
      <c r="N18" s="5">
        <v>1152</v>
      </c>
      <c r="O18" s="6">
        <v>6206</v>
      </c>
      <c r="P18" s="66">
        <v>0.48115986974724761</v>
      </c>
      <c r="Q18" s="123"/>
      <c r="R18" s="62" t="s">
        <v>44</v>
      </c>
      <c r="S18" s="72" t="s">
        <v>15</v>
      </c>
    </row>
    <row r="19" spans="1:19" x14ac:dyDescent="0.25">
      <c r="A19" s="26">
        <v>3152</v>
      </c>
      <c r="B19" s="51" t="s">
        <v>14</v>
      </c>
      <c r="C19" s="6">
        <v>12036</v>
      </c>
      <c r="D19" s="5">
        <v>7674</v>
      </c>
      <c r="E19" s="5">
        <v>4362</v>
      </c>
      <c r="F19" s="6">
        <v>12036</v>
      </c>
      <c r="G19" s="5">
        <v>6789</v>
      </c>
      <c r="H19" s="5">
        <v>5247</v>
      </c>
      <c r="I19" s="6">
        <v>12037</v>
      </c>
      <c r="J19" s="5">
        <v>5989</v>
      </c>
      <c r="K19" s="5">
        <v>6048</v>
      </c>
      <c r="L19" s="6">
        <v>6469</v>
      </c>
      <c r="M19" s="5">
        <v>6094</v>
      </c>
      <c r="N19" s="5">
        <v>375</v>
      </c>
      <c r="O19" s="6">
        <v>15657</v>
      </c>
      <c r="P19" s="66">
        <v>0.76551117195521434</v>
      </c>
      <c r="Q19" s="68"/>
      <c r="R19" s="62" t="s">
        <v>44</v>
      </c>
      <c r="S19" s="72" t="s">
        <v>15</v>
      </c>
    </row>
    <row r="20" spans="1:19" x14ac:dyDescent="0.25">
      <c r="A20" s="26">
        <v>6500</v>
      </c>
      <c r="B20" s="51" t="s">
        <v>14</v>
      </c>
      <c r="C20" s="6">
        <v>669420</v>
      </c>
      <c r="D20" s="5">
        <v>609270</v>
      </c>
      <c r="E20" s="5">
        <v>60150</v>
      </c>
      <c r="F20" s="6">
        <v>528642</v>
      </c>
      <c r="G20" s="5">
        <v>519653</v>
      </c>
      <c r="H20" s="5">
        <v>8989</v>
      </c>
      <c r="I20" s="6">
        <v>498740</v>
      </c>
      <c r="J20" s="5">
        <v>430345</v>
      </c>
      <c r="K20" s="5">
        <v>68395</v>
      </c>
      <c r="L20" s="6">
        <v>536619</v>
      </c>
      <c r="M20" s="5">
        <v>530665</v>
      </c>
      <c r="N20" s="5">
        <v>5954</v>
      </c>
      <c r="O20" s="6">
        <v>137534</v>
      </c>
      <c r="P20" s="66">
        <v>8.8204152073824343E-2</v>
      </c>
      <c r="Q20" s="123" t="s">
        <v>44</v>
      </c>
      <c r="R20" s="62" t="s">
        <v>15</v>
      </c>
      <c r="S20" s="72" t="s">
        <v>15</v>
      </c>
    </row>
    <row r="21" spans="1:19" x14ac:dyDescent="0.25">
      <c r="A21" s="26">
        <v>10656</v>
      </c>
      <c r="B21" s="51" t="s">
        <v>14</v>
      </c>
      <c r="C21" s="6">
        <v>0</v>
      </c>
      <c r="D21" s="5">
        <v>0</v>
      </c>
      <c r="E21" s="5">
        <v>0</v>
      </c>
      <c r="F21" s="6">
        <v>0</v>
      </c>
      <c r="G21" s="5">
        <v>0</v>
      </c>
      <c r="H21" s="5">
        <v>0</v>
      </c>
      <c r="I21" s="6">
        <v>0</v>
      </c>
      <c r="J21" s="5">
        <v>0</v>
      </c>
      <c r="K21" s="5">
        <v>0</v>
      </c>
      <c r="L21" s="6">
        <v>0</v>
      </c>
      <c r="M21" s="5">
        <v>0</v>
      </c>
      <c r="N21" s="5">
        <v>0</v>
      </c>
      <c r="O21" s="6">
        <v>0</v>
      </c>
      <c r="P21" s="66">
        <v>0</v>
      </c>
      <c r="Q21" s="123"/>
      <c r="R21" s="62" t="s">
        <v>15</v>
      </c>
      <c r="S21" s="72" t="s">
        <v>15</v>
      </c>
    </row>
    <row r="22" spans="1:19" x14ac:dyDescent="0.25">
      <c r="A22" s="26">
        <v>12296</v>
      </c>
      <c r="B22" s="51" t="s">
        <v>14</v>
      </c>
      <c r="C22" s="6">
        <v>210</v>
      </c>
      <c r="D22" s="5">
        <v>1769</v>
      </c>
      <c r="E22" s="5">
        <v>-1559</v>
      </c>
      <c r="F22" s="6">
        <v>210</v>
      </c>
      <c r="G22" s="5">
        <v>1672</v>
      </c>
      <c r="H22" s="5">
        <v>-1462</v>
      </c>
      <c r="I22" s="6">
        <v>725</v>
      </c>
      <c r="J22" s="5">
        <v>1505</v>
      </c>
      <c r="K22" s="5">
        <v>-780</v>
      </c>
      <c r="L22" s="6">
        <v>1771</v>
      </c>
      <c r="M22" s="5">
        <v>1513</v>
      </c>
      <c r="N22" s="5">
        <v>258</v>
      </c>
      <c r="O22" s="6">
        <v>-3801</v>
      </c>
      <c r="P22" s="66">
        <v>-0.76834445118253492</v>
      </c>
      <c r="Q22" s="123"/>
      <c r="R22" s="62" t="s">
        <v>15</v>
      </c>
      <c r="S22" s="72" t="s">
        <v>15</v>
      </c>
    </row>
    <row r="23" spans="1:19" x14ac:dyDescent="0.25">
      <c r="A23" s="26">
        <v>16786</v>
      </c>
      <c r="B23" s="51" t="s">
        <v>14</v>
      </c>
      <c r="C23" s="6">
        <v>925</v>
      </c>
      <c r="D23" s="5">
        <v>982</v>
      </c>
      <c r="E23" s="5">
        <v>-57</v>
      </c>
      <c r="F23" s="6">
        <v>950</v>
      </c>
      <c r="G23" s="5">
        <v>779</v>
      </c>
      <c r="H23" s="5">
        <v>171</v>
      </c>
      <c r="I23" s="6">
        <v>900</v>
      </c>
      <c r="J23" s="5">
        <v>601</v>
      </c>
      <c r="K23" s="5">
        <v>299</v>
      </c>
      <c r="L23" s="6">
        <v>898</v>
      </c>
      <c r="M23" s="5">
        <v>765</v>
      </c>
      <c r="N23" s="5">
        <v>133</v>
      </c>
      <c r="O23" s="6">
        <v>413</v>
      </c>
      <c r="P23" s="66">
        <v>0.17477782479898435</v>
      </c>
      <c r="Q23" s="123"/>
      <c r="R23" s="62" t="s">
        <v>15</v>
      </c>
      <c r="S23" s="72" t="s">
        <v>15</v>
      </c>
    </row>
    <row r="24" spans="1:19" x14ac:dyDescent="0.25">
      <c r="A24" s="26">
        <v>17791</v>
      </c>
      <c r="B24" s="51" t="s">
        <v>14</v>
      </c>
      <c r="C24" s="6">
        <v>125</v>
      </c>
      <c r="D24" s="5">
        <v>390</v>
      </c>
      <c r="E24" s="5">
        <v>-265</v>
      </c>
      <c r="F24" s="6">
        <v>125</v>
      </c>
      <c r="G24" s="5">
        <v>324</v>
      </c>
      <c r="H24" s="5">
        <v>-199</v>
      </c>
      <c r="I24" s="6">
        <v>126</v>
      </c>
      <c r="J24" s="5">
        <v>285</v>
      </c>
      <c r="K24" s="5">
        <v>-159</v>
      </c>
      <c r="L24" s="6">
        <v>300</v>
      </c>
      <c r="M24" s="5">
        <v>384</v>
      </c>
      <c r="N24" s="5">
        <v>-84</v>
      </c>
      <c r="O24" s="6">
        <v>-623</v>
      </c>
      <c r="P24" s="66">
        <v>-0.623</v>
      </c>
      <c r="Q24" s="68"/>
      <c r="R24" s="62" t="s">
        <v>15</v>
      </c>
      <c r="S24" s="72" t="s">
        <v>15</v>
      </c>
    </row>
    <row r="25" spans="1:19" x14ac:dyDescent="0.25">
      <c r="A25" s="26">
        <v>30649</v>
      </c>
      <c r="B25" s="51" t="s">
        <v>14</v>
      </c>
      <c r="C25" s="6">
        <v>0</v>
      </c>
      <c r="D25" s="5">
        <v>0</v>
      </c>
      <c r="E25" s="5">
        <v>0</v>
      </c>
      <c r="F25" s="6">
        <v>0</v>
      </c>
      <c r="G25" s="5">
        <v>0</v>
      </c>
      <c r="H25" s="5">
        <v>0</v>
      </c>
      <c r="I25" s="6">
        <v>0</v>
      </c>
      <c r="J25" s="5">
        <v>0</v>
      </c>
      <c r="K25" s="5">
        <v>0</v>
      </c>
      <c r="L25" s="6">
        <v>0</v>
      </c>
      <c r="M25" s="5">
        <v>0</v>
      </c>
      <c r="N25" s="5">
        <v>0</v>
      </c>
      <c r="O25" s="6">
        <v>0</v>
      </c>
      <c r="P25" s="66">
        <v>0</v>
      </c>
      <c r="Q25" s="123"/>
      <c r="R25" s="62" t="s">
        <v>15</v>
      </c>
      <c r="S25" s="72" t="s">
        <v>15</v>
      </c>
    </row>
    <row r="26" spans="1:19" x14ac:dyDescent="0.25">
      <c r="A26" s="26">
        <v>1117</v>
      </c>
      <c r="B26" s="51" t="s">
        <v>16</v>
      </c>
      <c r="C26" s="6">
        <v>62337</v>
      </c>
      <c r="D26" s="5">
        <v>51327</v>
      </c>
      <c r="E26" s="5">
        <v>11010</v>
      </c>
      <c r="F26" s="6">
        <v>102712</v>
      </c>
      <c r="G26" s="5">
        <v>49692</v>
      </c>
      <c r="H26" s="5">
        <v>53020</v>
      </c>
      <c r="I26" s="6">
        <v>66208</v>
      </c>
      <c r="J26" s="5">
        <v>38562</v>
      </c>
      <c r="K26" s="5">
        <v>27646</v>
      </c>
      <c r="L26" s="6">
        <v>39319</v>
      </c>
      <c r="M26" s="5">
        <v>28949</v>
      </c>
      <c r="N26" s="5">
        <v>10370</v>
      </c>
      <c r="O26" s="6">
        <v>91676</v>
      </c>
      <c r="P26" s="66">
        <v>0.65678955739278699</v>
      </c>
      <c r="Q26" s="123"/>
      <c r="R26" s="62" t="s">
        <v>44</v>
      </c>
      <c r="S26" s="72" t="s">
        <v>15</v>
      </c>
    </row>
    <row r="27" spans="1:19" x14ac:dyDescent="0.25">
      <c r="A27" s="26">
        <v>1126</v>
      </c>
      <c r="B27" s="51" t="s">
        <v>16</v>
      </c>
      <c r="C27" s="6">
        <v>24918</v>
      </c>
      <c r="D27" s="5">
        <v>26638</v>
      </c>
      <c r="E27" s="5">
        <v>-1720</v>
      </c>
      <c r="F27" s="6">
        <v>24918</v>
      </c>
      <c r="G27" s="5">
        <v>25535</v>
      </c>
      <c r="H27" s="5">
        <v>-617</v>
      </c>
      <c r="I27" s="6">
        <v>24918</v>
      </c>
      <c r="J27" s="5">
        <v>25529</v>
      </c>
      <c r="K27" s="5">
        <v>-611</v>
      </c>
      <c r="L27" s="6">
        <v>27500</v>
      </c>
      <c r="M27" s="5">
        <v>27693</v>
      </c>
      <c r="N27" s="5">
        <v>-193</v>
      </c>
      <c r="O27" s="6">
        <v>-2948</v>
      </c>
      <c r="P27" s="66">
        <v>-3.7939333101682043E-2</v>
      </c>
      <c r="Q27" s="123" t="s">
        <v>44</v>
      </c>
      <c r="R27" s="62" t="s">
        <v>15</v>
      </c>
      <c r="S27" s="72" t="s">
        <v>15</v>
      </c>
    </row>
    <row r="28" spans="1:19" x14ac:dyDescent="0.25">
      <c r="A28" s="26">
        <v>1157</v>
      </c>
      <c r="B28" s="51" t="s">
        <v>16</v>
      </c>
      <c r="C28" s="6">
        <v>133307</v>
      </c>
      <c r="D28" s="5">
        <v>126508</v>
      </c>
      <c r="E28" s="5">
        <v>6799</v>
      </c>
      <c r="F28" s="6">
        <v>105486</v>
      </c>
      <c r="G28" s="5">
        <v>121994</v>
      </c>
      <c r="H28" s="5">
        <v>-16508</v>
      </c>
      <c r="I28" s="6">
        <v>102957</v>
      </c>
      <c r="J28" s="5">
        <v>124372</v>
      </c>
      <c r="K28" s="5">
        <v>-21415</v>
      </c>
      <c r="L28" s="6">
        <v>112364</v>
      </c>
      <c r="M28" s="5">
        <v>116203</v>
      </c>
      <c r="N28" s="5">
        <v>-3839</v>
      </c>
      <c r="O28" s="6">
        <v>-31124</v>
      </c>
      <c r="P28" s="66">
        <v>-8.3470331880657056E-2</v>
      </c>
      <c r="Q28" s="123" t="s">
        <v>44</v>
      </c>
      <c r="R28" s="62" t="s">
        <v>15</v>
      </c>
      <c r="S28" s="72" t="s">
        <v>15</v>
      </c>
    </row>
    <row r="29" spans="1:19" x14ac:dyDescent="0.25">
      <c r="A29" s="26">
        <v>1281</v>
      </c>
      <c r="B29" s="51" t="s">
        <v>16</v>
      </c>
      <c r="C29" s="6">
        <v>4005</v>
      </c>
      <c r="D29" s="5">
        <v>8698</v>
      </c>
      <c r="E29" s="5">
        <v>-4693</v>
      </c>
      <c r="F29" s="6">
        <v>11482</v>
      </c>
      <c r="G29" s="5">
        <v>8166</v>
      </c>
      <c r="H29" s="5">
        <v>3316</v>
      </c>
      <c r="I29" s="6">
        <v>11714</v>
      </c>
      <c r="J29" s="5">
        <v>3721</v>
      </c>
      <c r="K29" s="5">
        <v>7993</v>
      </c>
      <c r="L29" s="6">
        <v>8628</v>
      </c>
      <c r="M29" s="5">
        <v>5284</v>
      </c>
      <c r="N29" s="5">
        <v>3344</v>
      </c>
      <c r="O29" s="6">
        <v>6616</v>
      </c>
      <c r="P29" s="66">
        <v>0.32138346449043037</v>
      </c>
      <c r="Q29" s="123" t="s">
        <v>44</v>
      </c>
      <c r="R29" s="62" t="s">
        <v>44</v>
      </c>
      <c r="S29" s="72" t="s">
        <v>15</v>
      </c>
    </row>
    <row r="30" spans="1:19" x14ac:dyDescent="0.25">
      <c r="A30" s="26">
        <v>1340</v>
      </c>
      <c r="B30" s="51" t="s">
        <v>16</v>
      </c>
      <c r="C30" s="6">
        <v>5818</v>
      </c>
      <c r="D30" s="5">
        <v>5410</v>
      </c>
      <c r="E30" s="5">
        <v>408</v>
      </c>
      <c r="F30" s="6">
        <v>3818</v>
      </c>
      <c r="G30" s="5">
        <v>5202</v>
      </c>
      <c r="H30" s="5">
        <v>-1384</v>
      </c>
      <c r="I30" s="6">
        <v>3818</v>
      </c>
      <c r="J30" s="5">
        <v>3663</v>
      </c>
      <c r="K30" s="5">
        <v>155</v>
      </c>
      <c r="L30" s="6"/>
      <c r="M30" s="5"/>
      <c r="N30" s="5"/>
      <c r="O30" s="6">
        <v>-821</v>
      </c>
      <c r="P30" s="66">
        <v>-5.7509106192210703E-2</v>
      </c>
      <c r="Q30" s="123"/>
      <c r="R30" s="62" t="s">
        <v>15</v>
      </c>
      <c r="S30" s="72" t="s">
        <v>15</v>
      </c>
    </row>
    <row r="31" spans="1:19" x14ac:dyDescent="0.25">
      <c r="A31" s="26">
        <v>1377</v>
      </c>
      <c r="B31" s="51" t="s">
        <v>16</v>
      </c>
      <c r="C31" s="6">
        <v>86826</v>
      </c>
      <c r="D31" s="5">
        <v>87363</v>
      </c>
      <c r="E31" s="5">
        <v>-537</v>
      </c>
      <c r="F31" s="6">
        <v>92025</v>
      </c>
      <c r="G31" s="5">
        <v>85867</v>
      </c>
      <c r="H31" s="5">
        <v>6158</v>
      </c>
      <c r="I31" s="6">
        <v>91776</v>
      </c>
      <c r="J31" s="5">
        <v>88530</v>
      </c>
      <c r="K31" s="5">
        <v>3246</v>
      </c>
      <c r="L31" s="6">
        <v>105319</v>
      </c>
      <c r="M31" s="5">
        <v>105187</v>
      </c>
      <c r="N31" s="5">
        <v>132</v>
      </c>
      <c r="O31" s="6">
        <v>8867</v>
      </c>
      <c r="P31" s="66">
        <v>3.3874412154599041E-2</v>
      </c>
      <c r="Q31" s="123"/>
      <c r="R31" s="62" t="s">
        <v>15</v>
      </c>
      <c r="S31" s="72" t="s">
        <v>15</v>
      </c>
    </row>
    <row r="32" spans="1:19" x14ac:dyDescent="0.25">
      <c r="A32" s="26">
        <v>1830</v>
      </c>
      <c r="B32" s="51" t="s">
        <v>16</v>
      </c>
      <c r="C32" s="6">
        <v>4000</v>
      </c>
      <c r="D32" s="5">
        <v>18161</v>
      </c>
      <c r="E32" s="5">
        <v>-14161</v>
      </c>
      <c r="F32" s="6">
        <v>2000</v>
      </c>
      <c r="G32" s="5">
        <v>18225</v>
      </c>
      <c r="H32" s="5">
        <v>-16225</v>
      </c>
      <c r="I32" s="6">
        <v>2000</v>
      </c>
      <c r="J32" s="5">
        <v>5507</v>
      </c>
      <c r="K32" s="5">
        <v>-3507</v>
      </c>
      <c r="L32" s="6">
        <v>0</v>
      </c>
      <c r="M32" s="5">
        <v>1842</v>
      </c>
      <c r="N32" s="5">
        <v>-1842</v>
      </c>
      <c r="O32" s="6">
        <v>-33893</v>
      </c>
      <c r="P32" s="66">
        <v>-0.80901799780398143</v>
      </c>
      <c r="Q32" s="123"/>
      <c r="R32" s="62" t="s">
        <v>15</v>
      </c>
      <c r="S32" s="72" t="s">
        <v>15</v>
      </c>
    </row>
    <row r="33" spans="1:19" x14ac:dyDescent="0.25">
      <c r="A33" s="26">
        <v>1864</v>
      </c>
      <c r="B33" s="51" t="s">
        <v>16</v>
      </c>
      <c r="C33" s="6">
        <v>461301</v>
      </c>
      <c r="D33" s="5">
        <v>426459</v>
      </c>
      <c r="E33" s="5">
        <v>34842</v>
      </c>
      <c r="F33" s="6">
        <v>422749</v>
      </c>
      <c r="G33" s="5">
        <v>405152</v>
      </c>
      <c r="H33" s="5">
        <v>17597</v>
      </c>
      <c r="I33" s="6">
        <v>468857</v>
      </c>
      <c r="J33" s="5">
        <v>300714</v>
      </c>
      <c r="K33" s="5">
        <v>168143</v>
      </c>
      <c r="L33" s="6">
        <v>284695</v>
      </c>
      <c r="M33" s="5">
        <v>276124</v>
      </c>
      <c r="N33" s="5">
        <v>8571</v>
      </c>
      <c r="O33" s="6">
        <v>220582</v>
      </c>
      <c r="P33" s="66">
        <v>0.19480432313662319</v>
      </c>
      <c r="Q33" s="123" t="s">
        <v>44</v>
      </c>
      <c r="R33" s="62" t="s">
        <v>44</v>
      </c>
      <c r="S33" s="72" t="s">
        <v>15</v>
      </c>
    </row>
    <row r="34" spans="1:19" x14ac:dyDescent="0.25">
      <c r="A34" s="26">
        <v>1922</v>
      </c>
      <c r="B34" s="51" t="s">
        <v>16</v>
      </c>
      <c r="C34" s="6">
        <v>31304</v>
      </c>
      <c r="D34" s="5">
        <v>31588</v>
      </c>
      <c r="E34" s="5">
        <v>-284</v>
      </c>
      <c r="F34" s="6">
        <v>14304</v>
      </c>
      <c r="G34" s="5">
        <v>29905</v>
      </c>
      <c r="H34" s="5">
        <v>-15601</v>
      </c>
      <c r="I34" s="6">
        <v>14107</v>
      </c>
      <c r="J34" s="5">
        <v>25483</v>
      </c>
      <c r="K34" s="5">
        <v>-11376</v>
      </c>
      <c r="L34" s="6">
        <v>19474</v>
      </c>
      <c r="M34" s="5">
        <v>24176</v>
      </c>
      <c r="N34" s="5">
        <v>-4702</v>
      </c>
      <c r="O34" s="6">
        <v>-27261</v>
      </c>
      <c r="P34" s="66">
        <v>-0.3134276877795279</v>
      </c>
      <c r="Q34" s="123" t="s">
        <v>44</v>
      </c>
      <c r="R34" s="62" t="s">
        <v>15</v>
      </c>
      <c r="S34" s="72" t="s">
        <v>15</v>
      </c>
    </row>
    <row r="35" spans="1:19" x14ac:dyDescent="0.25">
      <c r="A35" s="26">
        <v>2056</v>
      </c>
      <c r="B35" s="51" t="s">
        <v>16</v>
      </c>
      <c r="C35" s="6">
        <v>33916</v>
      </c>
      <c r="D35" s="5">
        <v>27733</v>
      </c>
      <c r="E35" s="5">
        <v>6183</v>
      </c>
      <c r="F35" s="6">
        <v>22986</v>
      </c>
      <c r="G35" s="5">
        <v>27212</v>
      </c>
      <c r="H35" s="5">
        <v>-4226</v>
      </c>
      <c r="I35" s="6">
        <v>22986</v>
      </c>
      <c r="J35" s="5">
        <v>24088</v>
      </c>
      <c r="K35" s="5">
        <v>-1102</v>
      </c>
      <c r="L35" s="6">
        <v>12869</v>
      </c>
      <c r="M35" s="5">
        <v>24930</v>
      </c>
      <c r="N35" s="5">
        <v>-12061</v>
      </c>
      <c r="O35" s="6">
        <v>855</v>
      </c>
      <c r="P35" s="66">
        <v>1.0818128906546549E-2</v>
      </c>
      <c r="Q35" s="123"/>
      <c r="R35" s="5"/>
      <c r="S35" s="72" t="s">
        <v>15</v>
      </c>
    </row>
    <row r="36" spans="1:19" x14ac:dyDescent="0.25">
      <c r="A36" s="26">
        <v>2280</v>
      </c>
      <c r="B36" s="51" t="s">
        <v>16</v>
      </c>
      <c r="C36" s="6">
        <v>11457</v>
      </c>
      <c r="D36" s="5">
        <v>11932</v>
      </c>
      <c r="E36" s="5">
        <v>-475</v>
      </c>
      <c r="F36" s="6">
        <v>6540</v>
      </c>
      <c r="G36" s="5">
        <v>10932</v>
      </c>
      <c r="H36" s="5">
        <v>-4392</v>
      </c>
      <c r="I36" s="6">
        <v>2267</v>
      </c>
      <c r="J36" s="5">
        <v>7058</v>
      </c>
      <c r="K36" s="5">
        <v>-4791</v>
      </c>
      <c r="L36" s="6">
        <v>685</v>
      </c>
      <c r="M36" s="5">
        <v>7168</v>
      </c>
      <c r="N36" s="5">
        <v>-6483</v>
      </c>
      <c r="O36" s="6">
        <v>-9658</v>
      </c>
      <c r="P36" s="66">
        <v>-0.3227617551716071</v>
      </c>
      <c r="Q36" s="123"/>
      <c r="R36" s="62" t="s">
        <v>15</v>
      </c>
      <c r="S36" s="72" t="s">
        <v>15</v>
      </c>
    </row>
    <row r="37" spans="1:19" x14ac:dyDescent="0.25">
      <c r="A37" s="26">
        <v>2584</v>
      </c>
      <c r="B37" s="51" t="s">
        <v>16</v>
      </c>
      <c r="C37" s="6">
        <v>52983</v>
      </c>
      <c r="D37" s="5">
        <v>56688</v>
      </c>
      <c r="E37" s="5">
        <v>-3705</v>
      </c>
      <c r="F37" s="6">
        <v>52983</v>
      </c>
      <c r="G37" s="5">
        <v>52785</v>
      </c>
      <c r="H37" s="5">
        <v>198</v>
      </c>
      <c r="I37" s="6">
        <v>52854</v>
      </c>
      <c r="J37" s="5">
        <v>45272</v>
      </c>
      <c r="K37" s="5">
        <v>7582</v>
      </c>
      <c r="L37" s="6">
        <v>52158</v>
      </c>
      <c r="M37" s="5">
        <v>36442</v>
      </c>
      <c r="N37" s="5">
        <v>15716</v>
      </c>
      <c r="O37" s="6">
        <v>4075</v>
      </c>
      <c r="P37" s="66">
        <v>2.6333475501790032E-2</v>
      </c>
      <c r="Q37" s="123"/>
      <c r="R37" s="62" t="s">
        <v>15</v>
      </c>
      <c r="S37" s="72" t="s">
        <v>15</v>
      </c>
    </row>
    <row r="38" spans="1:19" x14ac:dyDescent="0.25">
      <c r="A38" s="26">
        <v>2771</v>
      </c>
      <c r="B38" s="51" t="s">
        <v>16</v>
      </c>
      <c r="C38" s="6">
        <v>29680</v>
      </c>
      <c r="D38" s="5">
        <v>37124</v>
      </c>
      <c r="E38" s="5">
        <v>-7444</v>
      </c>
      <c r="F38" s="6">
        <v>85772</v>
      </c>
      <c r="G38" s="5">
        <v>35480</v>
      </c>
      <c r="H38" s="5">
        <v>50292</v>
      </c>
      <c r="I38" s="6">
        <v>80296</v>
      </c>
      <c r="J38" s="5">
        <v>26381</v>
      </c>
      <c r="K38" s="5">
        <v>53915</v>
      </c>
      <c r="L38" s="6">
        <v>46762</v>
      </c>
      <c r="M38" s="5">
        <v>26222</v>
      </c>
      <c r="N38" s="5">
        <v>20540</v>
      </c>
      <c r="O38" s="6">
        <v>96763</v>
      </c>
      <c r="P38" s="66">
        <v>0.97754227870607968</v>
      </c>
      <c r="Q38" s="123"/>
      <c r="R38" s="62" t="s">
        <v>44</v>
      </c>
      <c r="S38" s="72" t="s">
        <v>15</v>
      </c>
    </row>
    <row r="39" spans="1:19" x14ac:dyDescent="0.25">
      <c r="A39" s="26">
        <v>2832</v>
      </c>
      <c r="B39" s="51" t="s">
        <v>16</v>
      </c>
      <c r="C39" s="6">
        <v>0</v>
      </c>
      <c r="D39" s="5">
        <v>2204</v>
      </c>
      <c r="E39" s="5">
        <v>-2204</v>
      </c>
      <c r="F39" s="6">
        <v>1600</v>
      </c>
      <c r="G39" s="5">
        <v>1641</v>
      </c>
      <c r="H39" s="5">
        <v>-41</v>
      </c>
      <c r="I39" s="6">
        <v>1600</v>
      </c>
      <c r="J39" s="5">
        <v>1318</v>
      </c>
      <c r="K39" s="5">
        <v>282</v>
      </c>
      <c r="L39" s="6">
        <v>0</v>
      </c>
      <c r="M39" s="5">
        <v>1513</v>
      </c>
      <c r="N39" s="5">
        <v>-1513</v>
      </c>
      <c r="O39" s="6">
        <v>-1963</v>
      </c>
      <c r="P39" s="66">
        <v>-0.38013168086754456</v>
      </c>
      <c r="Q39" s="123"/>
      <c r="R39" s="62" t="s">
        <v>15</v>
      </c>
      <c r="S39" s="72" t="s">
        <v>15</v>
      </c>
    </row>
    <row r="40" spans="1:19" x14ac:dyDescent="0.25">
      <c r="A40" s="26">
        <v>2892</v>
      </c>
      <c r="B40" s="51" t="s">
        <v>16</v>
      </c>
      <c r="C40" s="6">
        <v>416</v>
      </c>
      <c r="D40" s="5">
        <v>427</v>
      </c>
      <c r="E40" s="5">
        <v>-11</v>
      </c>
      <c r="F40" s="6">
        <v>416</v>
      </c>
      <c r="G40" s="5">
        <v>382</v>
      </c>
      <c r="H40" s="5">
        <v>34</v>
      </c>
      <c r="I40" s="6">
        <v>409</v>
      </c>
      <c r="J40" s="5">
        <v>204</v>
      </c>
      <c r="K40" s="5">
        <v>205</v>
      </c>
      <c r="L40" s="6">
        <v>385</v>
      </c>
      <c r="M40" s="5">
        <v>205</v>
      </c>
      <c r="N40" s="5">
        <v>180</v>
      </c>
      <c r="O40" s="6">
        <v>228</v>
      </c>
      <c r="P40" s="66">
        <v>0.22485207100591717</v>
      </c>
      <c r="Q40" s="123"/>
      <c r="R40" s="62" t="s">
        <v>15</v>
      </c>
      <c r="S40" s="72" t="s">
        <v>15</v>
      </c>
    </row>
    <row r="41" spans="1:19" x14ac:dyDescent="0.25">
      <c r="A41" s="26">
        <v>3015</v>
      </c>
      <c r="B41" s="51" t="s">
        <v>16</v>
      </c>
      <c r="C41" s="6">
        <v>11742</v>
      </c>
      <c r="D41" s="5">
        <v>14938</v>
      </c>
      <c r="E41" s="5">
        <v>-3196</v>
      </c>
      <c r="F41" s="6">
        <v>25742</v>
      </c>
      <c r="G41" s="5">
        <v>12638</v>
      </c>
      <c r="H41" s="5">
        <v>13104</v>
      </c>
      <c r="I41" s="6">
        <v>20881</v>
      </c>
      <c r="J41" s="5">
        <v>11896</v>
      </c>
      <c r="K41" s="5">
        <v>8985</v>
      </c>
      <c r="L41" s="6">
        <v>18414</v>
      </c>
      <c r="M41" s="5">
        <v>13559</v>
      </c>
      <c r="N41" s="5">
        <v>4855</v>
      </c>
      <c r="O41" s="6">
        <v>18893</v>
      </c>
      <c r="P41" s="66">
        <v>0.47863096293669088</v>
      </c>
      <c r="Q41" s="123" t="s">
        <v>44</v>
      </c>
      <c r="R41" s="62" t="s">
        <v>44</v>
      </c>
      <c r="S41" s="72" t="s">
        <v>15</v>
      </c>
    </row>
    <row r="42" spans="1:19" x14ac:dyDescent="0.25">
      <c r="A42" s="26">
        <v>3550</v>
      </c>
      <c r="B42" s="51" t="s">
        <v>16</v>
      </c>
      <c r="C42" s="6"/>
      <c r="D42" s="5"/>
      <c r="E42" s="5"/>
      <c r="F42" s="6"/>
      <c r="G42" s="5"/>
      <c r="H42" s="5"/>
      <c r="I42" s="6"/>
      <c r="J42" s="5"/>
      <c r="K42" s="5"/>
      <c r="L42" s="6">
        <v>56</v>
      </c>
      <c r="M42" s="5">
        <v>9</v>
      </c>
      <c r="N42" s="5">
        <v>47</v>
      </c>
      <c r="O42" s="6">
        <v>0</v>
      </c>
      <c r="P42" s="66">
        <v>0</v>
      </c>
      <c r="Q42" s="123"/>
      <c r="R42" s="62" t="s">
        <v>15</v>
      </c>
      <c r="S42" s="72" t="s">
        <v>15</v>
      </c>
    </row>
    <row r="43" spans="1:19" x14ac:dyDescent="0.25">
      <c r="A43" s="26">
        <v>4760</v>
      </c>
      <c r="B43" s="51" t="s">
        <v>16</v>
      </c>
      <c r="C43" s="6">
        <v>459353</v>
      </c>
      <c r="D43" s="5">
        <v>445182</v>
      </c>
      <c r="E43" s="5">
        <v>14171</v>
      </c>
      <c r="F43" s="6">
        <v>501297</v>
      </c>
      <c r="G43" s="5">
        <v>499158</v>
      </c>
      <c r="H43" s="5">
        <v>2139</v>
      </c>
      <c r="I43" s="6">
        <v>501297</v>
      </c>
      <c r="J43" s="5">
        <v>474534</v>
      </c>
      <c r="K43" s="5">
        <v>26763</v>
      </c>
      <c r="L43" s="6">
        <v>491899</v>
      </c>
      <c r="M43" s="5">
        <v>495432</v>
      </c>
      <c r="N43" s="5">
        <v>-3533</v>
      </c>
      <c r="O43" s="6">
        <v>43073</v>
      </c>
      <c r="P43" s="66">
        <v>3.0357149149854639E-2</v>
      </c>
      <c r="Q43" s="123"/>
      <c r="R43" s="62" t="s">
        <v>15</v>
      </c>
      <c r="S43" s="72" t="s">
        <v>15</v>
      </c>
    </row>
    <row r="44" spans="1:19" x14ac:dyDescent="0.25">
      <c r="A44" s="26">
        <v>6084</v>
      </c>
      <c r="B44" s="51" t="s">
        <v>16</v>
      </c>
      <c r="C44" s="6">
        <v>1000</v>
      </c>
      <c r="D44" s="5">
        <v>153</v>
      </c>
      <c r="E44" s="5">
        <v>847</v>
      </c>
      <c r="F44" s="6">
        <v>1000</v>
      </c>
      <c r="G44" s="5">
        <v>148</v>
      </c>
      <c r="H44" s="5">
        <v>852</v>
      </c>
      <c r="I44" s="6">
        <v>0</v>
      </c>
      <c r="J44" s="5">
        <v>9</v>
      </c>
      <c r="K44" s="5">
        <v>-9</v>
      </c>
      <c r="L44" s="6">
        <v>375</v>
      </c>
      <c r="M44" s="5">
        <v>441</v>
      </c>
      <c r="N44" s="5">
        <v>-66</v>
      </c>
      <c r="O44" s="6">
        <v>1690</v>
      </c>
      <c r="P44" s="66">
        <v>5.434083601286174</v>
      </c>
      <c r="Q44" s="123"/>
      <c r="R44" s="62" t="s">
        <v>15</v>
      </c>
      <c r="S44" s="72" t="s">
        <v>15</v>
      </c>
    </row>
    <row r="45" spans="1:19" x14ac:dyDescent="0.25">
      <c r="A45" s="26">
        <v>6728</v>
      </c>
      <c r="B45" s="51" t="s">
        <v>16</v>
      </c>
      <c r="C45" s="6">
        <v>11000</v>
      </c>
      <c r="D45" s="5">
        <v>12425</v>
      </c>
      <c r="E45" s="5">
        <v>-1425</v>
      </c>
      <c r="F45" s="6">
        <v>15825</v>
      </c>
      <c r="G45" s="5">
        <v>10713</v>
      </c>
      <c r="H45" s="5">
        <v>5112</v>
      </c>
      <c r="I45" s="6">
        <v>17000</v>
      </c>
      <c r="J45" s="5">
        <v>10717</v>
      </c>
      <c r="K45" s="5">
        <v>6283</v>
      </c>
      <c r="L45" s="6">
        <v>12000</v>
      </c>
      <c r="M45" s="5">
        <v>10503</v>
      </c>
      <c r="N45" s="5">
        <v>1497</v>
      </c>
      <c r="O45" s="6">
        <v>9970</v>
      </c>
      <c r="P45" s="66">
        <v>0.29448251417769378</v>
      </c>
      <c r="Q45" s="123"/>
      <c r="R45" s="62" t="s">
        <v>44</v>
      </c>
      <c r="S45" s="72" t="s">
        <v>15</v>
      </c>
    </row>
    <row r="46" spans="1:19" x14ac:dyDescent="0.25">
      <c r="A46" s="26">
        <v>12296</v>
      </c>
      <c r="B46" s="51" t="s">
        <v>16</v>
      </c>
      <c r="C46" s="6">
        <v>8887</v>
      </c>
      <c r="D46" s="5">
        <v>8327</v>
      </c>
      <c r="E46" s="5">
        <v>560</v>
      </c>
      <c r="F46" s="6">
        <v>8641</v>
      </c>
      <c r="G46" s="5">
        <v>7978</v>
      </c>
      <c r="H46" s="5">
        <v>663</v>
      </c>
      <c r="I46" s="6">
        <v>11200</v>
      </c>
      <c r="J46" s="5">
        <v>6122</v>
      </c>
      <c r="K46" s="5">
        <v>5078</v>
      </c>
      <c r="L46" s="6">
        <v>1490</v>
      </c>
      <c r="M46" s="5">
        <v>4388</v>
      </c>
      <c r="N46" s="5">
        <v>-2898</v>
      </c>
      <c r="O46" s="6">
        <v>6301</v>
      </c>
      <c r="P46" s="66">
        <v>0.28094346352773319</v>
      </c>
      <c r="Q46" s="123"/>
      <c r="R46" s="62" t="s">
        <v>44</v>
      </c>
      <c r="S46" s="72" t="s">
        <v>15</v>
      </c>
    </row>
    <row r="47" spans="1:19" x14ac:dyDescent="0.25">
      <c r="A47" s="26">
        <v>15966</v>
      </c>
      <c r="B47" s="51" t="s">
        <v>16</v>
      </c>
      <c r="C47" s="6">
        <v>48322</v>
      </c>
      <c r="D47" s="5">
        <v>54222</v>
      </c>
      <c r="E47" s="5">
        <v>-5900</v>
      </c>
      <c r="F47" s="6">
        <v>53322</v>
      </c>
      <c r="G47" s="5">
        <v>54223</v>
      </c>
      <c r="H47" s="5">
        <v>-901</v>
      </c>
      <c r="I47" s="6">
        <v>53372</v>
      </c>
      <c r="J47" s="5">
        <v>50534</v>
      </c>
      <c r="K47" s="5">
        <v>2838</v>
      </c>
      <c r="L47" s="6">
        <v>30259</v>
      </c>
      <c r="M47" s="5">
        <v>29509</v>
      </c>
      <c r="N47" s="5">
        <v>750</v>
      </c>
      <c r="O47" s="6">
        <v>-3963</v>
      </c>
      <c r="P47" s="66">
        <v>-2.4927663857088941E-2</v>
      </c>
      <c r="Q47" s="123"/>
      <c r="R47" s="62" t="s">
        <v>15</v>
      </c>
      <c r="S47" s="72" t="s">
        <v>15</v>
      </c>
    </row>
    <row r="48" spans="1:19" x14ac:dyDescent="0.25">
      <c r="A48" s="26">
        <v>16666</v>
      </c>
      <c r="B48" s="51" t="s">
        <v>16</v>
      </c>
      <c r="C48" s="6"/>
      <c r="D48" s="5"/>
      <c r="E48" s="5"/>
      <c r="F48" s="6"/>
      <c r="G48" s="5"/>
      <c r="H48" s="5"/>
      <c r="I48" s="6"/>
      <c r="J48" s="5"/>
      <c r="K48" s="5"/>
      <c r="L48" s="6">
        <v>307</v>
      </c>
      <c r="M48" s="5">
        <v>269</v>
      </c>
      <c r="N48" s="5">
        <v>38</v>
      </c>
      <c r="O48" s="6">
        <v>0</v>
      </c>
      <c r="P48" s="66">
        <v>0</v>
      </c>
      <c r="Q48" s="123"/>
      <c r="R48" s="62" t="s">
        <v>15</v>
      </c>
      <c r="S48" s="72" t="s">
        <v>15</v>
      </c>
    </row>
    <row r="49" spans="1:19" x14ac:dyDescent="0.25">
      <c r="A49" s="26">
        <v>30069</v>
      </c>
      <c r="B49" s="51" t="s">
        <v>16</v>
      </c>
      <c r="C49" s="6">
        <v>9377</v>
      </c>
      <c r="D49" s="5">
        <v>10019</v>
      </c>
      <c r="E49" s="5">
        <v>-642</v>
      </c>
      <c r="F49" s="6">
        <v>9377</v>
      </c>
      <c r="G49" s="5">
        <v>10026</v>
      </c>
      <c r="H49" s="5">
        <v>-649</v>
      </c>
      <c r="I49" s="6">
        <v>9377</v>
      </c>
      <c r="J49" s="5">
        <v>10079</v>
      </c>
      <c r="K49" s="5">
        <v>-702</v>
      </c>
      <c r="L49" s="6">
        <v>9377</v>
      </c>
      <c r="M49" s="5">
        <v>10129</v>
      </c>
      <c r="N49" s="5">
        <v>-752</v>
      </c>
      <c r="O49" s="6">
        <v>-1993</v>
      </c>
      <c r="P49" s="66">
        <v>-6.6157676348547717E-2</v>
      </c>
      <c r="Q49" s="123"/>
      <c r="R49" s="62"/>
      <c r="S49" s="72" t="s">
        <v>15</v>
      </c>
    </row>
    <row r="50" spans="1:19" x14ac:dyDescent="0.25">
      <c r="A50" s="26">
        <v>42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v>0</v>
      </c>
      <c r="P50" s="66">
        <v>0</v>
      </c>
      <c r="Q50" s="123"/>
      <c r="R50" s="62" t="s">
        <v>15</v>
      </c>
      <c r="S50" s="72" t="s">
        <v>15</v>
      </c>
    </row>
    <row r="51" spans="1:19" x14ac:dyDescent="0.25">
      <c r="A51" s="26">
        <v>51</v>
      </c>
      <c r="B51" s="51" t="s">
        <v>17</v>
      </c>
      <c r="C51" s="6">
        <v>0</v>
      </c>
      <c r="D51" s="5">
        <v>131</v>
      </c>
      <c r="E51" s="5">
        <v>-131</v>
      </c>
      <c r="F51" s="6">
        <v>0</v>
      </c>
      <c r="G51" s="5">
        <v>130</v>
      </c>
      <c r="H51" s="5">
        <v>-130</v>
      </c>
      <c r="I51" s="6">
        <v>0</v>
      </c>
      <c r="J51" s="5">
        <v>118</v>
      </c>
      <c r="K51" s="5">
        <v>-118</v>
      </c>
      <c r="L51" s="6"/>
      <c r="M51" s="5"/>
      <c r="N51" s="5"/>
      <c r="O51" s="6">
        <v>-379</v>
      </c>
      <c r="P51" s="66">
        <v>-0.99736842105263157</v>
      </c>
      <c r="Q51" s="123"/>
      <c r="R51" s="62" t="s">
        <v>15</v>
      </c>
      <c r="S51" s="72" t="s">
        <v>15</v>
      </c>
    </row>
    <row r="52" spans="1:19" x14ac:dyDescent="0.25">
      <c r="A52" s="26">
        <v>62</v>
      </c>
      <c r="B52" s="51" t="s">
        <v>17</v>
      </c>
      <c r="C52" s="6">
        <v>0</v>
      </c>
      <c r="D52" s="5">
        <v>0</v>
      </c>
      <c r="E52" s="5">
        <v>0</v>
      </c>
      <c r="F52" s="6">
        <v>0</v>
      </c>
      <c r="G52" s="5">
        <v>0</v>
      </c>
      <c r="H52" s="5">
        <v>0</v>
      </c>
      <c r="I52" s="6">
        <v>0</v>
      </c>
      <c r="J52" s="5">
        <v>0</v>
      </c>
      <c r="K52" s="5">
        <v>0</v>
      </c>
      <c r="L52" s="6">
        <v>0</v>
      </c>
      <c r="M52" s="5">
        <v>0</v>
      </c>
      <c r="N52" s="5">
        <v>0</v>
      </c>
      <c r="O52" s="6">
        <v>0</v>
      </c>
      <c r="P52" s="66">
        <v>0</v>
      </c>
      <c r="Q52" s="123"/>
      <c r="R52" s="62" t="s">
        <v>15</v>
      </c>
      <c r="S52" s="72" t="s">
        <v>15</v>
      </c>
    </row>
    <row r="53" spans="1:19" x14ac:dyDescent="0.25">
      <c r="A53" s="26">
        <v>145</v>
      </c>
      <c r="B53" s="51" t="s">
        <v>17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v>0</v>
      </c>
      <c r="P53" s="66">
        <v>0</v>
      </c>
      <c r="Q53" s="123"/>
      <c r="R53" s="62" t="s">
        <v>15</v>
      </c>
      <c r="S53" s="72" t="s">
        <v>15</v>
      </c>
    </row>
    <row r="54" spans="1:19" x14ac:dyDescent="0.25">
      <c r="A54" s="26">
        <v>254</v>
      </c>
      <c r="B54" s="51" t="s">
        <v>17</v>
      </c>
      <c r="C54" s="6">
        <v>11934</v>
      </c>
      <c r="D54" s="5">
        <v>12017</v>
      </c>
      <c r="E54" s="5">
        <v>-83</v>
      </c>
      <c r="F54" s="6">
        <v>11934</v>
      </c>
      <c r="G54" s="5">
        <v>10638</v>
      </c>
      <c r="H54" s="5">
        <v>1296</v>
      </c>
      <c r="I54" s="6">
        <v>11934</v>
      </c>
      <c r="J54" s="5">
        <v>10204</v>
      </c>
      <c r="K54" s="5">
        <v>1730</v>
      </c>
      <c r="L54" s="6">
        <v>8647</v>
      </c>
      <c r="M54" s="5">
        <v>10888</v>
      </c>
      <c r="N54" s="5">
        <v>-2241</v>
      </c>
      <c r="O54" s="6">
        <v>2943</v>
      </c>
      <c r="P54" s="66">
        <v>8.9561777236762022E-2</v>
      </c>
      <c r="Q54" s="123"/>
      <c r="R54" s="62" t="s">
        <v>15</v>
      </c>
      <c r="S54" s="72" t="s">
        <v>15</v>
      </c>
    </row>
    <row r="55" spans="1:19" x14ac:dyDescent="0.25">
      <c r="A55" s="26">
        <v>282</v>
      </c>
      <c r="B55" s="127" t="s">
        <v>17</v>
      </c>
      <c r="C55" s="6">
        <v>0</v>
      </c>
      <c r="D55" s="5">
        <v>0</v>
      </c>
      <c r="E55" s="98">
        <v>0</v>
      </c>
      <c r="F55" s="105">
        <v>0</v>
      </c>
      <c r="G55" s="5">
        <v>0</v>
      </c>
      <c r="H55" s="64">
        <v>0</v>
      </c>
      <c r="I55" s="6">
        <v>0</v>
      </c>
      <c r="J55" s="5">
        <v>0</v>
      </c>
      <c r="K55" s="98">
        <v>0</v>
      </c>
      <c r="L55" s="105">
        <v>0</v>
      </c>
      <c r="M55" s="5">
        <v>0</v>
      </c>
      <c r="N55" s="64">
        <v>0</v>
      </c>
      <c r="O55" s="6">
        <v>0</v>
      </c>
      <c r="P55" s="66">
        <v>0</v>
      </c>
      <c r="Q55" s="123"/>
      <c r="R55" s="62" t="s">
        <v>15</v>
      </c>
      <c r="S55" s="72" t="s">
        <v>15</v>
      </c>
    </row>
    <row r="56" spans="1:19" x14ac:dyDescent="0.25">
      <c r="A56" s="26">
        <v>283</v>
      </c>
      <c r="B56" s="127" t="s">
        <v>17</v>
      </c>
      <c r="C56" s="6">
        <v>0</v>
      </c>
      <c r="D56" s="5">
        <v>0</v>
      </c>
      <c r="E56" s="98">
        <v>0</v>
      </c>
      <c r="F56" s="105">
        <v>0</v>
      </c>
      <c r="G56" s="5">
        <v>0</v>
      </c>
      <c r="H56" s="64">
        <v>0</v>
      </c>
      <c r="I56" s="6">
        <v>0</v>
      </c>
      <c r="J56" s="5">
        <v>0</v>
      </c>
      <c r="K56" s="98">
        <v>0</v>
      </c>
      <c r="L56" s="105">
        <v>0</v>
      </c>
      <c r="M56" s="5">
        <v>0</v>
      </c>
      <c r="N56" s="64">
        <v>0</v>
      </c>
      <c r="O56" s="6">
        <v>0</v>
      </c>
      <c r="P56" s="66">
        <v>0</v>
      </c>
      <c r="Q56" s="123"/>
      <c r="R56" s="62" t="s">
        <v>15</v>
      </c>
      <c r="S56" s="72" t="s">
        <v>15</v>
      </c>
    </row>
    <row r="57" spans="1:19" x14ac:dyDescent="0.25">
      <c r="A57" s="26">
        <v>288</v>
      </c>
      <c r="B57" s="127" t="s">
        <v>17</v>
      </c>
      <c r="C57" s="6">
        <v>0</v>
      </c>
      <c r="D57" s="5">
        <v>0</v>
      </c>
      <c r="E57" s="98">
        <v>0</v>
      </c>
      <c r="F57" s="105">
        <v>0</v>
      </c>
      <c r="G57" s="5">
        <v>0</v>
      </c>
      <c r="H57" s="64">
        <v>0</v>
      </c>
      <c r="I57" s="6">
        <v>0</v>
      </c>
      <c r="J57" s="5">
        <v>0</v>
      </c>
      <c r="K57" s="98">
        <v>0</v>
      </c>
      <c r="L57" s="105">
        <v>0</v>
      </c>
      <c r="M57" s="5">
        <v>0</v>
      </c>
      <c r="N57" s="64">
        <v>0</v>
      </c>
      <c r="O57" s="6">
        <v>0</v>
      </c>
      <c r="P57" s="66">
        <v>0</v>
      </c>
      <c r="Q57" s="123"/>
      <c r="R57" s="62" t="s">
        <v>15</v>
      </c>
      <c r="S57" s="72" t="s">
        <v>15</v>
      </c>
    </row>
    <row r="58" spans="1:19" x14ac:dyDescent="0.25">
      <c r="A58" s="26">
        <v>295</v>
      </c>
      <c r="B58" s="51" t="s">
        <v>17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v>0</v>
      </c>
      <c r="P58" s="66">
        <v>0</v>
      </c>
      <c r="Q58" s="123"/>
      <c r="R58" s="62" t="s">
        <v>15</v>
      </c>
      <c r="S58" s="72" t="s">
        <v>15</v>
      </c>
    </row>
    <row r="59" spans="1:19" x14ac:dyDescent="0.25">
      <c r="A59" s="26">
        <v>303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v>0</v>
      </c>
      <c r="P59" s="66">
        <v>0</v>
      </c>
      <c r="Q59" s="123"/>
      <c r="R59" s="62" t="s">
        <v>15</v>
      </c>
      <c r="S59" s="72" t="s">
        <v>15</v>
      </c>
    </row>
    <row r="60" spans="1:19" x14ac:dyDescent="0.25">
      <c r="A60" s="26">
        <v>308</v>
      </c>
      <c r="B60" s="51" t="s">
        <v>17</v>
      </c>
      <c r="C60" s="6"/>
      <c r="D60" s="5"/>
      <c r="E60" s="5"/>
      <c r="F60" s="6"/>
      <c r="G60" s="5"/>
      <c r="H60" s="5"/>
      <c r="I60" s="6"/>
      <c r="J60" s="5"/>
      <c r="K60" s="5"/>
      <c r="L60" s="6">
        <v>0</v>
      </c>
      <c r="M60" s="5">
        <v>7</v>
      </c>
      <c r="N60" s="5">
        <v>-7</v>
      </c>
      <c r="O60" s="6">
        <v>0</v>
      </c>
      <c r="P60" s="66">
        <v>0</v>
      </c>
      <c r="Q60" s="123"/>
      <c r="R60" s="62" t="s">
        <v>15</v>
      </c>
      <c r="S60" s="72" t="s">
        <v>15</v>
      </c>
    </row>
    <row r="61" spans="1:19" x14ac:dyDescent="0.25">
      <c r="A61" s="26">
        <v>376</v>
      </c>
      <c r="B61" s="51" t="s">
        <v>17</v>
      </c>
      <c r="C61" s="6"/>
      <c r="D61" s="5"/>
      <c r="E61" s="5"/>
      <c r="F61" s="6"/>
      <c r="G61" s="5"/>
      <c r="H61" s="5"/>
      <c r="I61" s="6"/>
      <c r="J61" s="5"/>
      <c r="K61" s="5"/>
      <c r="L61" s="6">
        <v>0</v>
      </c>
      <c r="M61" s="5">
        <v>0</v>
      </c>
      <c r="N61" s="5">
        <v>0</v>
      </c>
      <c r="O61" s="6">
        <v>0</v>
      </c>
      <c r="P61" s="66">
        <v>0</v>
      </c>
      <c r="Q61" s="123"/>
      <c r="R61" s="62" t="s">
        <v>15</v>
      </c>
      <c r="S61" s="72" t="s">
        <v>15</v>
      </c>
    </row>
    <row r="62" spans="1:19" x14ac:dyDescent="0.25">
      <c r="A62" s="26">
        <v>399</v>
      </c>
      <c r="B62" s="51" t="s">
        <v>17</v>
      </c>
      <c r="C62" s="6">
        <v>100</v>
      </c>
      <c r="D62" s="5">
        <v>177</v>
      </c>
      <c r="E62" s="5">
        <v>-77</v>
      </c>
      <c r="F62" s="6">
        <v>100</v>
      </c>
      <c r="G62" s="5">
        <v>166</v>
      </c>
      <c r="H62" s="5">
        <v>-66</v>
      </c>
      <c r="I62" s="6">
        <v>100</v>
      </c>
      <c r="J62" s="5">
        <v>156</v>
      </c>
      <c r="K62" s="5">
        <v>-56</v>
      </c>
      <c r="L62" s="6">
        <v>100</v>
      </c>
      <c r="M62" s="5">
        <v>193</v>
      </c>
      <c r="N62" s="5">
        <v>-93</v>
      </c>
      <c r="O62" s="6">
        <v>-199</v>
      </c>
      <c r="P62" s="66">
        <v>-0.39800000000000002</v>
      </c>
      <c r="Q62" s="123"/>
      <c r="R62" s="62" t="s">
        <v>15</v>
      </c>
      <c r="S62" s="72" t="s">
        <v>15</v>
      </c>
    </row>
    <row r="63" spans="1:19" x14ac:dyDescent="0.25">
      <c r="A63" s="26">
        <v>447</v>
      </c>
      <c r="B63" s="51" t="s">
        <v>17</v>
      </c>
      <c r="C63" s="6"/>
      <c r="D63" s="5"/>
      <c r="E63" s="5"/>
      <c r="F63" s="6"/>
      <c r="G63" s="5"/>
      <c r="H63" s="5"/>
      <c r="I63" s="6"/>
      <c r="J63" s="5"/>
      <c r="K63" s="5"/>
      <c r="L63" s="6">
        <v>0</v>
      </c>
      <c r="M63" s="5">
        <v>35</v>
      </c>
      <c r="N63" s="5">
        <v>-35</v>
      </c>
      <c r="O63" s="6">
        <v>0</v>
      </c>
      <c r="P63" s="66">
        <v>0</v>
      </c>
      <c r="Q63" s="123"/>
      <c r="R63" s="62" t="s">
        <v>15</v>
      </c>
      <c r="S63" s="72" t="s">
        <v>15</v>
      </c>
    </row>
    <row r="64" spans="1:19" x14ac:dyDescent="0.25">
      <c r="A64" s="26">
        <v>451</v>
      </c>
      <c r="B64" s="51" t="s">
        <v>17</v>
      </c>
      <c r="C64" s="6"/>
      <c r="D64" s="5"/>
      <c r="E64" s="5"/>
      <c r="F64" s="6"/>
      <c r="G64" s="5"/>
      <c r="H64" s="5"/>
      <c r="I64" s="6"/>
      <c r="J64" s="5"/>
      <c r="K64" s="5"/>
      <c r="L64" s="6">
        <v>0</v>
      </c>
      <c r="M64" s="5">
        <v>52</v>
      </c>
      <c r="N64" s="5">
        <v>-52</v>
      </c>
      <c r="O64" s="6">
        <v>0</v>
      </c>
      <c r="P64" s="66">
        <v>0</v>
      </c>
      <c r="Q64" s="123"/>
      <c r="R64" s="62" t="s">
        <v>15</v>
      </c>
      <c r="S64" s="72" t="s">
        <v>15</v>
      </c>
    </row>
    <row r="65" spans="1:37" x14ac:dyDescent="0.25">
      <c r="A65" s="26">
        <v>476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v>0</v>
      </c>
      <c r="P65" s="66">
        <v>0</v>
      </c>
      <c r="Q65" s="123"/>
      <c r="R65" s="62" t="s">
        <v>15</v>
      </c>
      <c r="S65" s="72" t="s">
        <v>15</v>
      </c>
    </row>
    <row r="66" spans="1:37" x14ac:dyDescent="0.25">
      <c r="A66" s="26">
        <v>483</v>
      </c>
      <c r="B66" s="51" t="s">
        <v>17</v>
      </c>
      <c r="C66" s="6"/>
      <c r="D66" s="5"/>
      <c r="E66" s="5"/>
      <c r="F66" s="6"/>
      <c r="G66" s="5"/>
      <c r="H66" s="5"/>
      <c r="I66" s="6"/>
      <c r="J66" s="5"/>
      <c r="K66" s="5"/>
      <c r="L66" s="6">
        <v>0</v>
      </c>
      <c r="M66" s="5">
        <v>0</v>
      </c>
      <c r="N66" s="5">
        <v>0</v>
      </c>
      <c r="O66" s="6">
        <v>0</v>
      </c>
      <c r="P66" s="66">
        <v>0</v>
      </c>
      <c r="Q66" s="123"/>
      <c r="R66" s="62" t="s">
        <v>15</v>
      </c>
      <c r="S66" s="72" t="s">
        <v>15</v>
      </c>
    </row>
    <row r="67" spans="1:37" x14ac:dyDescent="0.25">
      <c r="A67" s="26">
        <v>510</v>
      </c>
      <c r="B67" s="51" t="s">
        <v>17</v>
      </c>
      <c r="C67" s="6">
        <v>0</v>
      </c>
      <c r="D67" s="5">
        <v>62</v>
      </c>
      <c r="E67" s="5">
        <v>-62</v>
      </c>
      <c r="F67" s="6">
        <v>0</v>
      </c>
      <c r="G67" s="5">
        <v>62</v>
      </c>
      <c r="H67" s="5">
        <v>-62</v>
      </c>
      <c r="I67" s="6">
        <v>0</v>
      </c>
      <c r="J67" s="5">
        <v>62</v>
      </c>
      <c r="K67" s="5">
        <v>-62</v>
      </c>
      <c r="L67" s="6"/>
      <c r="M67" s="5"/>
      <c r="N67" s="5"/>
      <c r="O67" s="6">
        <v>-186</v>
      </c>
      <c r="P67" s="66">
        <v>-0.99465240641711228</v>
      </c>
      <c r="Q67" s="123"/>
      <c r="R67" s="62" t="s">
        <v>15</v>
      </c>
      <c r="S67" s="72" t="s">
        <v>15</v>
      </c>
    </row>
    <row r="68" spans="1:37" x14ac:dyDescent="0.25">
      <c r="A68" s="26">
        <v>512</v>
      </c>
      <c r="B68" s="99" t="s">
        <v>17</v>
      </c>
      <c r="C68" s="105">
        <v>800</v>
      </c>
      <c r="D68" s="5">
        <v>811</v>
      </c>
      <c r="E68" s="64">
        <v>-11</v>
      </c>
      <c r="F68" s="6">
        <v>100</v>
      </c>
      <c r="G68" s="5">
        <v>824</v>
      </c>
      <c r="H68" s="98">
        <v>-724</v>
      </c>
      <c r="I68" s="105">
        <v>1100</v>
      </c>
      <c r="J68" s="5">
        <v>859</v>
      </c>
      <c r="K68" s="64">
        <v>241</v>
      </c>
      <c r="L68" s="6">
        <v>710</v>
      </c>
      <c r="M68" s="5">
        <v>698</v>
      </c>
      <c r="N68" s="98">
        <v>12</v>
      </c>
      <c r="O68" s="6">
        <v>-494</v>
      </c>
      <c r="P68" s="66">
        <v>-0.19799599198396794</v>
      </c>
      <c r="Q68" s="123"/>
      <c r="R68" s="62" t="s">
        <v>15</v>
      </c>
      <c r="S68" s="72" t="s">
        <v>15</v>
      </c>
    </row>
    <row r="69" spans="1:37" x14ac:dyDescent="0.25">
      <c r="A69" s="26">
        <v>543</v>
      </c>
      <c r="B69" s="99" t="s">
        <v>17</v>
      </c>
      <c r="C69" s="105"/>
      <c r="D69" s="5"/>
      <c r="E69" s="64"/>
      <c r="F69" s="6"/>
      <c r="G69" s="5"/>
      <c r="H69" s="98"/>
      <c r="I69" s="105"/>
      <c r="J69" s="5"/>
      <c r="K69" s="64"/>
      <c r="L69" s="6">
        <v>0</v>
      </c>
      <c r="M69" s="5">
        <v>17</v>
      </c>
      <c r="N69" s="98">
        <v>-17</v>
      </c>
      <c r="O69" s="6">
        <v>0</v>
      </c>
      <c r="P69" s="66">
        <v>0</v>
      </c>
      <c r="Q69" s="123"/>
      <c r="R69" s="62" t="s">
        <v>15</v>
      </c>
      <c r="S69" s="72" t="s">
        <v>15</v>
      </c>
    </row>
    <row r="70" spans="1:37" x14ac:dyDescent="0.25">
      <c r="A70" s="26">
        <v>544</v>
      </c>
      <c r="B70" s="99" t="s">
        <v>17</v>
      </c>
      <c r="C70" s="105"/>
      <c r="D70" s="5"/>
      <c r="E70" s="64"/>
      <c r="F70" s="6"/>
      <c r="G70" s="5"/>
      <c r="H70" s="98"/>
      <c r="I70" s="105"/>
      <c r="J70" s="5"/>
      <c r="K70" s="64"/>
      <c r="L70" s="6">
        <v>0</v>
      </c>
      <c r="M70" s="5">
        <v>502</v>
      </c>
      <c r="N70" s="98">
        <v>-502</v>
      </c>
      <c r="O70" s="6">
        <v>0</v>
      </c>
      <c r="P70" s="66">
        <v>0</v>
      </c>
      <c r="Q70" s="123"/>
      <c r="R70" s="62" t="s">
        <v>15</v>
      </c>
      <c r="S70" s="72" t="s">
        <v>15</v>
      </c>
    </row>
    <row r="71" spans="1:37" x14ac:dyDescent="0.25">
      <c r="A71" s="26">
        <v>545</v>
      </c>
      <c r="B71" s="99" t="s">
        <v>17</v>
      </c>
      <c r="C71" s="105"/>
      <c r="D71" s="5"/>
      <c r="E71" s="64"/>
      <c r="F71" s="6"/>
      <c r="G71" s="5"/>
      <c r="H71" s="98"/>
      <c r="I71" s="105"/>
      <c r="J71" s="5"/>
      <c r="K71" s="64"/>
      <c r="L71" s="6">
        <v>0</v>
      </c>
      <c r="M71" s="5">
        <v>0</v>
      </c>
      <c r="N71" s="98">
        <v>0</v>
      </c>
      <c r="O71" s="6">
        <v>0</v>
      </c>
      <c r="P71" s="66">
        <v>0</v>
      </c>
      <c r="Q71" s="123"/>
      <c r="R71" s="62"/>
      <c r="S71" s="72" t="s">
        <v>15</v>
      </c>
    </row>
    <row r="72" spans="1:37" x14ac:dyDescent="0.25">
      <c r="A72" s="26">
        <v>547</v>
      </c>
      <c r="B72" s="99" t="s">
        <v>17</v>
      </c>
      <c r="C72" s="105"/>
      <c r="D72" s="5"/>
      <c r="E72" s="64"/>
      <c r="F72" s="6"/>
      <c r="G72" s="5"/>
      <c r="H72" s="98"/>
      <c r="I72" s="105"/>
      <c r="J72" s="5"/>
      <c r="K72" s="64"/>
      <c r="L72" s="6">
        <v>0</v>
      </c>
      <c r="M72" s="5">
        <v>110</v>
      </c>
      <c r="N72" s="98">
        <v>-110</v>
      </c>
      <c r="O72" s="6">
        <v>0</v>
      </c>
      <c r="P72" s="66">
        <v>0</v>
      </c>
      <c r="Q72" s="123"/>
      <c r="R72" s="62" t="s">
        <v>15</v>
      </c>
      <c r="S72" s="72" t="s">
        <v>15</v>
      </c>
    </row>
    <row r="73" spans="1:37" x14ac:dyDescent="0.25">
      <c r="A73" s="26">
        <v>555</v>
      </c>
      <c r="B73" s="51" t="s">
        <v>17</v>
      </c>
      <c r="C73" s="6"/>
      <c r="D73" s="5"/>
      <c r="E73" s="5"/>
      <c r="F73" s="6"/>
      <c r="G73" s="5"/>
      <c r="H73" s="5"/>
      <c r="I73" s="6"/>
      <c r="J73" s="5"/>
      <c r="K73" s="5"/>
      <c r="L73" s="6">
        <v>467</v>
      </c>
      <c r="M73" s="5">
        <v>854</v>
      </c>
      <c r="N73" s="5">
        <v>-387</v>
      </c>
      <c r="O73" s="6">
        <v>0</v>
      </c>
      <c r="P73" s="66">
        <v>0</v>
      </c>
      <c r="Q73" s="123"/>
      <c r="R73" s="62" t="s">
        <v>15</v>
      </c>
      <c r="S73" s="72" t="s">
        <v>15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 spans="1:37" x14ac:dyDescent="0.25">
      <c r="A74" s="26">
        <v>619</v>
      </c>
      <c r="B74" s="51" t="s">
        <v>17</v>
      </c>
      <c r="C74" s="6"/>
      <c r="D74" s="5"/>
      <c r="E74" s="5"/>
      <c r="F74" s="6"/>
      <c r="G74" s="5"/>
      <c r="H74" s="5"/>
      <c r="I74" s="6"/>
      <c r="J74" s="5"/>
      <c r="K74" s="5"/>
      <c r="L74" s="6">
        <v>0</v>
      </c>
      <c r="M74" s="5">
        <v>14</v>
      </c>
      <c r="N74" s="5">
        <v>-14</v>
      </c>
      <c r="O74" s="6">
        <v>0</v>
      </c>
      <c r="P74" s="66">
        <v>0</v>
      </c>
      <c r="Q74" s="123"/>
      <c r="R74" s="62" t="s">
        <v>15</v>
      </c>
      <c r="S74" s="72" t="s">
        <v>15</v>
      </c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</row>
    <row r="75" spans="1:37" x14ac:dyDescent="0.25">
      <c r="A75" s="26">
        <v>635</v>
      </c>
      <c r="B75" s="51" t="s">
        <v>17</v>
      </c>
      <c r="C75" s="6"/>
      <c r="D75" s="5"/>
      <c r="E75" s="5"/>
      <c r="F75" s="6"/>
      <c r="G75" s="5"/>
      <c r="H75" s="5"/>
      <c r="I75" s="6"/>
      <c r="J75" s="5"/>
      <c r="K75" s="5"/>
      <c r="L75" s="6">
        <v>720</v>
      </c>
      <c r="M75" s="5">
        <v>824</v>
      </c>
      <c r="N75" s="5">
        <v>-104</v>
      </c>
      <c r="O75" s="6">
        <v>0</v>
      </c>
      <c r="P75" s="66">
        <v>0</v>
      </c>
      <c r="Q75" s="123"/>
      <c r="R75" s="62" t="s">
        <v>15</v>
      </c>
      <c r="S75" s="72" t="s">
        <v>15</v>
      </c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 spans="1:37" x14ac:dyDescent="0.25">
      <c r="A76" s="26">
        <v>650</v>
      </c>
      <c r="B76" s="51" t="s">
        <v>17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v>0</v>
      </c>
      <c r="P76" s="66">
        <v>0</v>
      </c>
      <c r="Q76" s="123"/>
      <c r="R76" s="62" t="s">
        <v>15</v>
      </c>
      <c r="S76" s="72" t="s">
        <v>15</v>
      </c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 spans="1:37" x14ac:dyDescent="0.25">
      <c r="A77" s="26">
        <v>654</v>
      </c>
      <c r="B77" s="51" t="s">
        <v>17</v>
      </c>
      <c r="C77" s="6"/>
      <c r="D77" s="5"/>
      <c r="E77" s="5"/>
      <c r="F77" s="6"/>
      <c r="G77" s="5"/>
      <c r="H77" s="5"/>
      <c r="I77" s="6"/>
      <c r="J77" s="5"/>
      <c r="K77" s="5"/>
      <c r="L77" s="6">
        <v>400</v>
      </c>
      <c r="M77" s="5">
        <v>1738</v>
      </c>
      <c r="N77" s="5">
        <v>-1338</v>
      </c>
      <c r="O77" s="6">
        <v>0</v>
      </c>
      <c r="P77" s="66">
        <v>0</v>
      </c>
      <c r="Q77" s="123"/>
      <c r="R77" s="62" t="s">
        <v>15</v>
      </c>
      <c r="S77" s="72" t="s">
        <v>15</v>
      </c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</row>
    <row r="78" spans="1:37" x14ac:dyDescent="0.25">
      <c r="A78" s="26">
        <v>713</v>
      </c>
      <c r="B78" s="51" t="s">
        <v>17</v>
      </c>
      <c r="C78" s="6"/>
      <c r="D78" s="5"/>
      <c r="E78" s="5"/>
      <c r="F78" s="6"/>
      <c r="G78" s="5"/>
      <c r="H78" s="5"/>
      <c r="I78" s="6"/>
      <c r="J78" s="5"/>
      <c r="K78" s="5"/>
      <c r="L78" s="6">
        <v>0</v>
      </c>
      <c r="M78" s="5">
        <v>15</v>
      </c>
      <c r="N78" s="5">
        <v>-15</v>
      </c>
      <c r="O78" s="6">
        <v>0</v>
      </c>
      <c r="P78" s="66">
        <v>0</v>
      </c>
      <c r="Q78" s="123"/>
      <c r="R78" s="62" t="s">
        <v>15</v>
      </c>
      <c r="S78" s="72" t="s">
        <v>15</v>
      </c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</row>
    <row r="79" spans="1:37" x14ac:dyDescent="0.25">
      <c r="A79" s="26">
        <v>755</v>
      </c>
      <c r="B79" s="51" t="s">
        <v>17</v>
      </c>
      <c r="C79" s="6"/>
      <c r="D79" s="5"/>
      <c r="E79" s="5"/>
      <c r="F79" s="6"/>
      <c r="G79" s="5"/>
      <c r="H79" s="5"/>
      <c r="I79" s="6"/>
      <c r="J79" s="5"/>
      <c r="K79" s="5"/>
      <c r="L79" s="6">
        <v>80</v>
      </c>
      <c r="M79" s="5">
        <v>10</v>
      </c>
      <c r="N79" s="5">
        <v>70</v>
      </c>
      <c r="O79" s="6">
        <v>0</v>
      </c>
      <c r="P79" s="66">
        <v>0</v>
      </c>
      <c r="Q79" s="123"/>
      <c r="R79" s="62" t="s">
        <v>15</v>
      </c>
      <c r="S79" s="72" t="s">
        <v>15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</row>
    <row r="80" spans="1:37" x14ac:dyDescent="0.25">
      <c r="A80" s="26">
        <v>779</v>
      </c>
      <c r="B80" s="51" t="s">
        <v>17</v>
      </c>
      <c r="C80" s="6">
        <v>800</v>
      </c>
      <c r="D80" s="5">
        <v>1214</v>
      </c>
      <c r="E80" s="5">
        <v>-414</v>
      </c>
      <c r="F80" s="6">
        <v>800</v>
      </c>
      <c r="G80" s="5">
        <v>1227</v>
      </c>
      <c r="H80" s="5">
        <v>-427</v>
      </c>
      <c r="I80" s="6">
        <v>800</v>
      </c>
      <c r="J80" s="5">
        <v>303</v>
      </c>
      <c r="K80" s="5">
        <v>497</v>
      </c>
      <c r="L80" s="6">
        <v>800</v>
      </c>
      <c r="M80" s="5">
        <v>0</v>
      </c>
      <c r="N80" s="5">
        <v>800</v>
      </c>
      <c r="O80" s="6">
        <v>-344</v>
      </c>
      <c r="P80" s="66">
        <v>-0.12531876138433515</v>
      </c>
      <c r="Q80" s="123"/>
      <c r="R80" s="62" t="s">
        <v>15</v>
      </c>
      <c r="S80" s="72" t="s">
        <v>15</v>
      </c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 spans="1:37" x14ac:dyDescent="0.25">
      <c r="A81" s="26">
        <v>877</v>
      </c>
      <c r="B81" s="51" t="s">
        <v>17</v>
      </c>
      <c r="C81" s="6"/>
      <c r="D81" s="5"/>
      <c r="E81" s="5"/>
      <c r="F81" s="6"/>
      <c r="G81" s="5"/>
      <c r="H81" s="5"/>
      <c r="I81" s="6"/>
      <c r="J81" s="5"/>
      <c r="K81" s="5"/>
      <c r="L81" s="6">
        <v>0</v>
      </c>
      <c r="M81" s="5">
        <v>19</v>
      </c>
      <c r="N81" s="5">
        <v>-19</v>
      </c>
      <c r="O81" s="6">
        <v>0</v>
      </c>
      <c r="P81" s="66">
        <v>0</v>
      </c>
      <c r="Q81" s="123"/>
      <c r="R81" s="62" t="s">
        <v>15</v>
      </c>
      <c r="S81" s="72" t="s">
        <v>15</v>
      </c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 spans="1:37" x14ac:dyDescent="0.25">
      <c r="A82" s="26">
        <v>886</v>
      </c>
      <c r="B82" s="51" t="s">
        <v>17</v>
      </c>
      <c r="C82" s="6"/>
      <c r="D82" s="5"/>
      <c r="E82" s="5"/>
      <c r="F82" s="6"/>
      <c r="G82" s="5"/>
      <c r="H82" s="5"/>
      <c r="I82" s="6"/>
      <c r="J82" s="5"/>
      <c r="K82" s="5"/>
      <c r="L82" s="6">
        <v>100</v>
      </c>
      <c r="M82" s="5">
        <v>0</v>
      </c>
      <c r="N82" s="5">
        <v>100</v>
      </c>
      <c r="O82" s="6">
        <v>0</v>
      </c>
      <c r="P82" s="66">
        <v>0</v>
      </c>
      <c r="Q82" s="123"/>
      <c r="R82" s="62" t="s">
        <v>15</v>
      </c>
      <c r="S82" s="72" t="s">
        <v>15</v>
      </c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</row>
    <row r="83" spans="1:37" x14ac:dyDescent="0.25">
      <c r="A83" s="26">
        <v>915</v>
      </c>
      <c r="B83" s="51" t="s">
        <v>17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v>0</v>
      </c>
      <c r="P83" s="66">
        <v>0</v>
      </c>
      <c r="Q83" s="123"/>
      <c r="R83" s="62" t="s">
        <v>15</v>
      </c>
      <c r="S83" s="72" t="s">
        <v>15</v>
      </c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</row>
    <row r="84" spans="1:37" x14ac:dyDescent="0.25">
      <c r="A84" s="26">
        <v>928</v>
      </c>
      <c r="B84" s="51" t="s">
        <v>17</v>
      </c>
      <c r="C84" s="6">
        <v>600</v>
      </c>
      <c r="D84" s="5">
        <v>209</v>
      </c>
      <c r="E84" s="5">
        <v>391</v>
      </c>
      <c r="F84" s="6">
        <v>600</v>
      </c>
      <c r="G84" s="5">
        <v>209</v>
      </c>
      <c r="H84" s="5">
        <v>391</v>
      </c>
      <c r="I84" s="6">
        <v>190</v>
      </c>
      <c r="J84" s="5">
        <v>207</v>
      </c>
      <c r="K84" s="5">
        <v>-17</v>
      </c>
      <c r="L84" s="6">
        <v>0</v>
      </c>
      <c r="M84" s="5">
        <v>210</v>
      </c>
      <c r="N84" s="5">
        <v>-210</v>
      </c>
      <c r="O84" s="6">
        <v>765</v>
      </c>
      <c r="P84" s="66">
        <v>1.2220447284345048</v>
      </c>
      <c r="Q84" s="123"/>
      <c r="R84" s="62" t="s">
        <v>15</v>
      </c>
      <c r="S84" s="72" t="s">
        <v>15</v>
      </c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</row>
    <row r="85" spans="1:37" x14ac:dyDescent="0.25">
      <c r="A85" s="26">
        <v>944</v>
      </c>
      <c r="B85" s="51" t="s">
        <v>17</v>
      </c>
      <c r="C85" s="6"/>
      <c r="D85" s="5"/>
      <c r="E85" s="5"/>
      <c r="F85" s="6"/>
      <c r="G85" s="5"/>
      <c r="H85" s="5"/>
      <c r="I85" s="6"/>
      <c r="J85" s="5"/>
      <c r="K85" s="5"/>
      <c r="L85" s="6">
        <v>100</v>
      </c>
      <c r="M85" s="5">
        <v>38</v>
      </c>
      <c r="N85" s="5">
        <v>62</v>
      </c>
      <c r="O85" s="6">
        <v>0</v>
      </c>
      <c r="P85" s="66">
        <v>0</v>
      </c>
      <c r="Q85" s="123"/>
      <c r="R85" s="62"/>
      <c r="S85" s="72" t="s">
        <v>15</v>
      </c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</row>
    <row r="86" spans="1:37" x14ac:dyDescent="0.25">
      <c r="A86" s="26">
        <v>949</v>
      </c>
      <c r="B86" s="51" t="s">
        <v>17</v>
      </c>
      <c r="C86" s="6"/>
      <c r="D86" s="5"/>
      <c r="E86" s="5"/>
      <c r="F86" s="6"/>
      <c r="G86" s="5"/>
      <c r="H86" s="5"/>
      <c r="I86" s="6"/>
      <c r="J86" s="5"/>
      <c r="K86" s="5"/>
      <c r="L86" s="6">
        <v>0</v>
      </c>
      <c r="M86" s="5">
        <v>0</v>
      </c>
      <c r="N86" s="5">
        <v>0</v>
      </c>
      <c r="O86" s="6">
        <v>0</v>
      </c>
      <c r="P86" s="66">
        <v>0</v>
      </c>
      <c r="Q86" s="123"/>
      <c r="R86" s="62"/>
      <c r="S86" s="72" t="s">
        <v>15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</row>
    <row r="87" spans="1:37" x14ac:dyDescent="0.25">
      <c r="A87" s="26">
        <v>950</v>
      </c>
      <c r="B87" s="51" t="s">
        <v>17</v>
      </c>
      <c r="C87" s="6"/>
      <c r="D87" s="5"/>
      <c r="E87" s="5"/>
      <c r="F87" s="6"/>
      <c r="G87" s="5"/>
      <c r="H87" s="5"/>
      <c r="I87" s="6"/>
      <c r="J87" s="5"/>
      <c r="K87" s="5"/>
      <c r="L87" s="6">
        <v>0</v>
      </c>
      <c r="M87" s="5">
        <v>102</v>
      </c>
      <c r="N87" s="5">
        <v>-102</v>
      </c>
      <c r="O87" s="6">
        <v>0</v>
      </c>
      <c r="P87" s="66">
        <v>0</v>
      </c>
      <c r="Q87" s="123"/>
      <c r="R87" s="62"/>
      <c r="S87" s="72" t="s">
        <v>15</v>
      </c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</row>
    <row r="88" spans="1:37" x14ac:dyDescent="0.25">
      <c r="A88" s="26">
        <v>995</v>
      </c>
      <c r="B88" s="51" t="s">
        <v>17</v>
      </c>
      <c r="C88" s="6"/>
      <c r="D88" s="5"/>
      <c r="E88" s="5"/>
      <c r="F88" s="6"/>
      <c r="G88" s="5"/>
      <c r="H88" s="5"/>
      <c r="I88" s="6"/>
      <c r="J88" s="5"/>
      <c r="K88" s="5"/>
      <c r="L88" s="6">
        <v>0</v>
      </c>
      <c r="M88" s="5">
        <v>31</v>
      </c>
      <c r="N88" s="5">
        <v>-31</v>
      </c>
      <c r="O88" s="6">
        <v>0</v>
      </c>
      <c r="P88" s="66">
        <v>0</v>
      </c>
      <c r="Q88" s="123"/>
      <c r="R88" s="62" t="s">
        <v>15</v>
      </c>
      <c r="S88" s="72" t="s">
        <v>15</v>
      </c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</row>
    <row r="89" spans="1:37" x14ac:dyDescent="0.25">
      <c r="A89" s="26">
        <v>997</v>
      </c>
      <c r="B89" s="51" t="s">
        <v>17</v>
      </c>
      <c r="C89" s="6">
        <v>0</v>
      </c>
      <c r="D89" s="5">
        <v>0</v>
      </c>
      <c r="E89" s="5">
        <v>0</v>
      </c>
      <c r="F89" s="6">
        <v>0</v>
      </c>
      <c r="G89" s="5">
        <v>0</v>
      </c>
      <c r="H89" s="5">
        <v>0</v>
      </c>
      <c r="I89" s="6">
        <v>0</v>
      </c>
      <c r="J89" s="5">
        <v>0</v>
      </c>
      <c r="K89" s="5">
        <v>0</v>
      </c>
      <c r="L89" s="6">
        <v>0</v>
      </c>
      <c r="M89" s="5">
        <v>0</v>
      </c>
      <c r="N89" s="5">
        <v>0</v>
      </c>
      <c r="O89" s="6">
        <v>0</v>
      </c>
      <c r="P89" s="66">
        <v>0</v>
      </c>
      <c r="Q89" s="123"/>
      <c r="R89" s="62" t="s">
        <v>15</v>
      </c>
      <c r="S89" s="72" t="s">
        <v>15</v>
      </c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</row>
    <row r="90" spans="1:37" x14ac:dyDescent="0.25">
      <c r="A90" s="26">
        <v>1011</v>
      </c>
      <c r="B90" s="51" t="s">
        <v>17</v>
      </c>
      <c r="C90" s="6"/>
      <c r="D90" s="5"/>
      <c r="E90" s="5"/>
      <c r="F90" s="6"/>
      <c r="G90" s="5"/>
      <c r="H90" s="5"/>
      <c r="I90" s="6"/>
      <c r="J90" s="5"/>
      <c r="K90" s="5"/>
      <c r="L90" s="6">
        <v>40</v>
      </c>
      <c r="M90" s="5">
        <v>44</v>
      </c>
      <c r="N90" s="5">
        <v>-4</v>
      </c>
      <c r="O90" s="6">
        <v>0</v>
      </c>
      <c r="P90" s="66">
        <v>0</v>
      </c>
      <c r="Q90" s="123"/>
      <c r="R90" s="62" t="s">
        <v>15</v>
      </c>
      <c r="S90" s="72" t="s">
        <v>15</v>
      </c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</row>
    <row r="91" spans="1:37" x14ac:dyDescent="0.25">
      <c r="A91" s="26">
        <v>1012</v>
      </c>
      <c r="B91" s="51" t="s">
        <v>17</v>
      </c>
      <c r="C91" s="6">
        <v>0</v>
      </c>
      <c r="D91" s="5">
        <v>0</v>
      </c>
      <c r="E91" s="5">
        <v>0</v>
      </c>
      <c r="F91" s="6"/>
      <c r="G91" s="5"/>
      <c r="H91" s="5"/>
      <c r="I91" s="6"/>
      <c r="J91" s="5"/>
      <c r="K91" s="5"/>
      <c r="L91" s="6"/>
      <c r="M91" s="5"/>
      <c r="N91" s="5"/>
      <c r="O91" s="6">
        <v>0</v>
      </c>
      <c r="P91" s="66">
        <v>0</v>
      </c>
      <c r="Q91" s="123"/>
      <c r="R91" s="62"/>
      <c r="S91" s="72" t="s">
        <v>15</v>
      </c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</row>
    <row r="92" spans="1:37" x14ac:dyDescent="0.25">
      <c r="A92" s="26">
        <v>5328</v>
      </c>
      <c r="B92" s="51" t="s">
        <v>17</v>
      </c>
      <c r="C92" s="6"/>
      <c r="D92" s="5"/>
      <c r="E92" s="5"/>
      <c r="F92" s="6"/>
      <c r="G92" s="5"/>
      <c r="H92" s="5"/>
      <c r="I92" s="6"/>
      <c r="J92" s="5"/>
      <c r="K92" s="5"/>
      <c r="L92" s="6">
        <v>0</v>
      </c>
      <c r="M92" s="5">
        <v>0</v>
      </c>
      <c r="N92" s="5">
        <v>0</v>
      </c>
      <c r="O92" s="6">
        <v>0</v>
      </c>
      <c r="P92" s="66">
        <v>0</v>
      </c>
      <c r="Q92" s="123"/>
      <c r="R92" s="62" t="s">
        <v>15</v>
      </c>
      <c r="S92" s="72" t="s">
        <v>15</v>
      </c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</row>
    <row r="93" spans="1:37" x14ac:dyDescent="0.25">
      <c r="A93" s="26">
        <v>5361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v>0</v>
      </c>
      <c r="P93" s="66">
        <v>0</v>
      </c>
      <c r="Q93" s="123"/>
      <c r="R93" s="62" t="s">
        <v>15</v>
      </c>
      <c r="S93" s="72" t="s">
        <v>15</v>
      </c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</row>
    <row r="94" spans="1:37" x14ac:dyDescent="0.25">
      <c r="A94" s="26">
        <v>5379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v>0</v>
      </c>
      <c r="P94" s="66">
        <v>0</v>
      </c>
      <c r="Q94" s="123"/>
      <c r="R94" s="62" t="s">
        <v>15</v>
      </c>
      <c r="S94" s="72" t="s">
        <v>15</v>
      </c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</row>
    <row r="95" spans="1:37" x14ac:dyDescent="0.25">
      <c r="A95" s="26">
        <v>6063</v>
      </c>
      <c r="B95" s="51" t="s">
        <v>17</v>
      </c>
      <c r="C95" s="6">
        <v>0</v>
      </c>
      <c r="D95" s="5">
        <v>0</v>
      </c>
      <c r="E95" s="5">
        <v>0</v>
      </c>
      <c r="F95" s="6">
        <v>0</v>
      </c>
      <c r="G95" s="5">
        <v>0</v>
      </c>
      <c r="H95" s="5">
        <v>0</v>
      </c>
      <c r="I95" s="6">
        <v>0</v>
      </c>
      <c r="J95" s="5">
        <v>0</v>
      </c>
      <c r="K95" s="5">
        <v>0</v>
      </c>
      <c r="L95" s="6">
        <v>0</v>
      </c>
      <c r="M95" s="5">
        <v>0</v>
      </c>
      <c r="N95" s="5">
        <v>0</v>
      </c>
      <c r="O95" s="6">
        <v>0</v>
      </c>
      <c r="P95" s="66">
        <v>0</v>
      </c>
      <c r="Q95" s="123"/>
      <c r="R95" s="62"/>
      <c r="S95" s="72" t="s">
        <v>15</v>
      </c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 spans="1:37" x14ac:dyDescent="0.25">
      <c r="A96" s="26">
        <v>6583</v>
      </c>
      <c r="B96" s="51" t="s">
        <v>17</v>
      </c>
      <c r="C96" s="6"/>
      <c r="D96" s="5"/>
      <c r="E96" s="5"/>
      <c r="F96" s="6"/>
      <c r="G96" s="5"/>
      <c r="H96" s="5"/>
      <c r="I96" s="6"/>
      <c r="J96" s="5"/>
      <c r="K96" s="5"/>
      <c r="L96" s="6">
        <v>233</v>
      </c>
      <c r="M96" s="5">
        <v>91</v>
      </c>
      <c r="N96" s="5">
        <v>142</v>
      </c>
      <c r="O96" s="6">
        <v>0</v>
      </c>
      <c r="P96" s="66">
        <v>0</v>
      </c>
      <c r="Q96" s="123"/>
      <c r="R96" s="62" t="s">
        <v>15</v>
      </c>
      <c r="S96" s="72" t="s">
        <v>15</v>
      </c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</row>
    <row r="97" spans="1:37" x14ac:dyDescent="0.25">
      <c r="A97" s="26">
        <v>7095</v>
      </c>
      <c r="B97" s="51" t="s">
        <v>17</v>
      </c>
      <c r="C97" s="6"/>
      <c r="D97" s="5"/>
      <c r="E97" s="5"/>
      <c r="F97" s="6"/>
      <c r="G97" s="5"/>
      <c r="H97" s="5"/>
      <c r="I97" s="6"/>
      <c r="J97" s="5"/>
      <c r="K97" s="5"/>
      <c r="L97" s="6">
        <v>0</v>
      </c>
      <c r="M97" s="5">
        <v>46</v>
      </c>
      <c r="N97" s="5">
        <v>-46</v>
      </c>
      <c r="O97" s="6">
        <v>0</v>
      </c>
      <c r="P97" s="66">
        <v>0</v>
      </c>
      <c r="Q97" s="123"/>
      <c r="R97" s="62" t="s">
        <v>15</v>
      </c>
      <c r="S97" s="72" t="s">
        <v>15</v>
      </c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 spans="1:37" x14ac:dyDescent="0.25">
      <c r="A98" s="26">
        <v>7602</v>
      </c>
      <c r="B98" s="51" t="s">
        <v>17</v>
      </c>
      <c r="C98" s="6">
        <v>12000</v>
      </c>
      <c r="D98" s="5">
        <v>10390</v>
      </c>
      <c r="E98" s="5">
        <v>1610</v>
      </c>
      <c r="F98" s="6">
        <v>11435</v>
      </c>
      <c r="G98" s="5">
        <v>10549</v>
      </c>
      <c r="H98" s="5">
        <v>886</v>
      </c>
      <c r="I98" s="6">
        <v>11305</v>
      </c>
      <c r="J98" s="5">
        <v>10571</v>
      </c>
      <c r="K98" s="5">
        <v>734</v>
      </c>
      <c r="L98" s="6">
        <v>10001</v>
      </c>
      <c r="M98" s="5">
        <v>10466</v>
      </c>
      <c r="N98" s="5">
        <v>-465</v>
      </c>
      <c r="O98" s="6">
        <v>3230</v>
      </c>
      <c r="P98" s="66">
        <v>0.10250388753133827</v>
      </c>
      <c r="Q98" s="123" t="s">
        <v>44</v>
      </c>
      <c r="R98" s="62" t="s">
        <v>15</v>
      </c>
      <c r="S98" s="72" t="s">
        <v>15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 spans="1:37" x14ac:dyDescent="0.25">
      <c r="A99" s="26">
        <v>7604</v>
      </c>
      <c r="B99" s="51" t="s">
        <v>17</v>
      </c>
      <c r="C99" s="6">
        <v>51287</v>
      </c>
      <c r="D99" s="5">
        <v>48390</v>
      </c>
      <c r="E99" s="5">
        <v>2897</v>
      </c>
      <c r="F99" s="6">
        <v>30494</v>
      </c>
      <c r="G99" s="5">
        <v>42739</v>
      </c>
      <c r="H99" s="5">
        <v>-12245</v>
      </c>
      <c r="I99" s="6">
        <v>26511</v>
      </c>
      <c r="J99" s="5">
        <v>38873</v>
      </c>
      <c r="K99" s="5">
        <v>-12362</v>
      </c>
      <c r="L99" s="6">
        <v>80708</v>
      </c>
      <c r="M99" s="5">
        <v>41034</v>
      </c>
      <c r="N99" s="5">
        <v>39674</v>
      </c>
      <c r="O99" s="6">
        <v>-21710</v>
      </c>
      <c r="P99" s="66">
        <v>-0.166996146242779</v>
      </c>
      <c r="Q99" s="123"/>
      <c r="R99" s="62" t="s">
        <v>15</v>
      </c>
      <c r="S99" s="72" t="s">
        <v>44</v>
      </c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 spans="1:37" x14ac:dyDescent="0.25">
      <c r="A100" s="26">
        <v>7610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v>0</v>
      </c>
      <c r="P100" s="66">
        <v>0</v>
      </c>
      <c r="Q100" s="123"/>
      <c r="R100" s="62" t="s">
        <v>15</v>
      </c>
      <c r="S100" s="72" t="s">
        <v>15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 spans="1:37" x14ac:dyDescent="0.25">
      <c r="A101" s="26">
        <v>8576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v>0</v>
      </c>
      <c r="P101" s="66">
        <v>0</v>
      </c>
      <c r="Q101" s="123"/>
      <c r="R101" s="62" t="s">
        <v>15</v>
      </c>
      <c r="S101" s="72" t="s">
        <v>15</v>
      </c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 spans="1:37" x14ac:dyDescent="0.25">
      <c r="A102" s="26">
        <v>8577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v>0</v>
      </c>
      <c r="P102" s="66">
        <v>0</v>
      </c>
      <c r="Q102" s="123"/>
      <c r="R102" s="62" t="s">
        <v>15</v>
      </c>
      <c r="S102" s="72" t="s">
        <v>15</v>
      </c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 spans="1:37" x14ac:dyDescent="0.25">
      <c r="A103" s="26">
        <v>8578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v>0</v>
      </c>
      <c r="P103" s="66">
        <v>0</v>
      </c>
      <c r="Q103" s="123"/>
      <c r="R103" s="62"/>
      <c r="S103" s="72" t="s">
        <v>15</v>
      </c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</row>
    <row r="104" spans="1:37" x14ac:dyDescent="0.25">
      <c r="A104" s="26">
        <v>8579</v>
      </c>
      <c r="B104" s="51" t="s">
        <v>17</v>
      </c>
      <c r="C104" s="6">
        <v>0</v>
      </c>
      <c r="D104" s="5">
        <v>0</v>
      </c>
      <c r="E104" s="5">
        <v>0</v>
      </c>
      <c r="F104" s="6">
        <v>0</v>
      </c>
      <c r="G104" s="5">
        <v>0</v>
      </c>
      <c r="H104" s="5">
        <v>0</v>
      </c>
      <c r="I104" s="6">
        <v>0</v>
      </c>
      <c r="J104" s="5">
        <v>0</v>
      </c>
      <c r="K104" s="5">
        <v>0</v>
      </c>
      <c r="L104" s="6">
        <v>0</v>
      </c>
      <c r="M104" s="5">
        <v>0</v>
      </c>
      <c r="N104" s="5">
        <v>0</v>
      </c>
      <c r="O104" s="6">
        <v>0</v>
      </c>
      <c r="P104" s="66">
        <v>0</v>
      </c>
      <c r="Q104" s="123"/>
      <c r="R104" s="62" t="s">
        <v>15</v>
      </c>
      <c r="S104" s="72" t="s">
        <v>15</v>
      </c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05" spans="1:37" x14ac:dyDescent="0.25">
      <c r="A105" s="26">
        <v>8580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v>0</v>
      </c>
      <c r="P105" s="66">
        <v>0</v>
      </c>
      <c r="Q105" s="123"/>
      <c r="R105" s="62" t="s">
        <v>15</v>
      </c>
      <c r="S105" s="72" t="s">
        <v>15</v>
      </c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</row>
    <row r="106" spans="1:37" x14ac:dyDescent="0.25">
      <c r="A106" s="26">
        <v>13556</v>
      </c>
      <c r="B106" s="51" t="s">
        <v>17</v>
      </c>
      <c r="C106" s="6">
        <v>0</v>
      </c>
      <c r="D106" s="5">
        <v>101</v>
      </c>
      <c r="E106" s="5">
        <v>-101</v>
      </c>
      <c r="F106" s="6">
        <v>0</v>
      </c>
      <c r="G106" s="5">
        <v>58</v>
      </c>
      <c r="H106" s="5">
        <v>-58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v>-159</v>
      </c>
      <c r="P106" s="66">
        <v>-0.99375000000000002</v>
      </c>
      <c r="Q106" s="123"/>
      <c r="R106" s="62" t="s">
        <v>15</v>
      </c>
      <c r="S106" s="72" t="s">
        <v>15</v>
      </c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</row>
    <row r="107" spans="1:37" x14ac:dyDescent="0.25">
      <c r="A107" s="26">
        <v>13636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53</v>
      </c>
      <c r="K107" s="5">
        <v>-53</v>
      </c>
      <c r="L107" s="6">
        <v>0</v>
      </c>
      <c r="M107" s="5">
        <v>34</v>
      </c>
      <c r="N107" s="5">
        <v>-34</v>
      </c>
      <c r="O107" s="6">
        <v>-53</v>
      </c>
      <c r="P107" s="66">
        <v>-0.98148148148148151</v>
      </c>
      <c r="Q107" s="123"/>
      <c r="R107" s="62" t="s">
        <v>15</v>
      </c>
      <c r="S107" s="72" t="s">
        <v>15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</row>
    <row r="108" spans="1:37" x14ac:dyDescent="0.25">
      <c r="A108" s="26">
        <v>18287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v>0</v>
      </c>
      <c r="P108" s="66">
        <v>0</v>
      </c>
      <c r="Q108" s="123"/>
      <c r="R108" s="62" t="s">
        <v>15</v>
      </c>
      <c r="S108" s="72" t="s">
        <v>15</v>
      </c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</row>
    <row r="109" spans="1:37" x14ac:dyDescent="0.25">
      <c r="A109" s="26">
        <v>18586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v>0</v>
      </c>
      <c r="P109" s="66">
        <v>0</v>
      </c>
      <c r="Q109" s="123"/>
      <c r="R109" s="62" t="s">
        <v>15</v>
      </c>
      <c r="S109" s="72" t="s">
        <v>15</v>
      </c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</row>
    <row r="110" spans="1:37" x14ac:dyDescent="0.25">
      <c r="A110" s="26">
        <v>19307</v>
      </c>
      <c r="B110" s="51" t="s">
        <v>17</v>
      </c>
      <c r="C110" s="6"/>
      <c r="D110" s="5"/>
      <c r="E110" s="5"/>
      <c r="F110" s="6"/>
      <c r="G110" s="5"/>
      <c r="H110" s="5"/>
      <c r="I110" s="6"/>
      <c r="J110" s="5"/>
      <c r="K110" s="5"/>
      <c r="L110" s="6">
        <v>0</v>
      </c>
      <c r="M110" s="5">
        <v>1</v>
      </c>
      <c r="N110" s="5">
        <v>-1</v>
      </c>
      <c r="O110" s="6">
        <v>0</v>
      </c>
      <c r="P110" s="66">
        <v>0</v>
      </c>
      <c r="Q110" s="123"/>
      <c r="R110" s="62" t="s">
        <v>15</v>
      </c>
      <c r="S110" s="72" t="s">
        <v>15</v>
      </c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</row>
    <row r="111" spans="1:37" x14ac:dyDescent="0.25">
      <c r="A111" s="26">
        <v>20566</v>
      </c>
      <c r="B111" s="51" t="s">
        <v>17</v>
      </c>
      <c r="C111" s="6">
        <v>6500</v>
      </c>
      <c r="D111" s="5">
        <v>0</v>
      </c>
      <c r="E111" s="5">
        <v>6500</v>
      </c>
      <c r="F111" s="6">
        <v>5594</v>
      </c>
      <c r="G111" s="5">
        <v>0</v>
      </c>
      <c r="H111" s="5">
        <v>5594</v>
      </c>
      <c r="I111" s="6">
        <v>175</v>
      </c>
      <c r="J111" s="5">
        <v>0</v>
      </c>
      <c r="K111" s="5">
        <v>175</v>
      </c>
      <c r="L111" s="6">
        <v>0</v>
      </c>
      <c r="M111" s="5">
        <v>0</v>
      </c>
      <c r="N111" s="5">
        <v>0</v>
      </c>
      <c r="O111" s="6">
        <v>12269</v>
      </c>
      <c r="P111" s="66">
        <v>12269</v>
      </c>
      <c r="Q111" s="123"/>
      <c r="R111" s="62"/>
      <c r="S111" s="72" t="s">
        <v>15</v>
      </c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 spans="1:37" x14ac:dyDescent="0.25">
      <c r="A112" s="26">
        <v>23157</v>
      </c>
      <c r="B112" s="51" t="s">
        <v>17</v>
      </c>
      <c r="C112" s="6"/>
      <c r="D112" s="5"/>
      <c r="E112" s="5"/>
      <c r="F112" s="6"/>
      <c r="G112" s="5"/>
      <c r="H112" s="5"/>
      <c r="I112" s="6"/>
      <c r="J112" s="5"/>
      <c r="K112" s="5"/>
      <c r="L112" s="6">
        <v>0</v>
      </c>
      <c r="M112" s="5">
        <v>5</v>
      </c>
      <c r="N112" s="5">
        <v>-5</v>
      </c>
      <c r="O112" s="6">
        <v>0</v>
      </c>
      <c r="P112" s="66">
        <v>0</v>
      </c>
      <c r="Q112" s="123"/>
      <c r="R112" s="62" t="s">
        <v>15</v>
      </c>
      <c r="S112" s="72" t="s">
        <v>15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 spans="1:37" x14ac:dyDescent="0.25">
      <c r="A113" s="26">
        <v>28230</v>
      </c>
      <c r="B113" s="51" t="s">
        <v>17</v>
      </c>
      <c r="C113" s="6">
        <v>0</v>
      </c>
      <c r="D113" s="5">
        <v>1</v>
      </c>
      <c r="E113" s="5">
        <v>-1</v>
      </c>
      <c r="F113" s="6">
        <v>0</v>
      </c>
      <c r="G113" s="5">
        <v>1</v>
      </c>
      <c r="H113" s="5">
        <v>-1</v>
      </c>
      <c r="I113" s="6">
        <v>0</v>
      </c>
      <c r="J113" s="5">
        <v>1</v>
      </c>
      <c r="K113" s="5">
        <v>-1</v>
      </c>
      <c r="L113" s="6">
        <v>0</v>
      </c>
      <c r="M113" s="5">
        <v>0</v>
      </c>
      <c r="N113" s="5">
        <v>0</v>
      </c>
      <c r="O113" s="6">
        <v>-3</v>
      </c>
      <c r="P113" s="66">
        <v>-0.75</v>
      </c>
      <c r="Q113" s="123"/>
      <c r="R113" s="62" t="s">
        <v>15</v>
      </c>
      <c r="S113" s="72" t="s">
        <v>15</v>
      </c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</row>
    <row r="114" spans="1:37" x14ac:dyDescent="0.25">
      <c r="A114" s="26">
        <v>30511</v>
      </c>
      <c r="B114" s="51" t="s">
        <v>17</v>
      </c>
      <c r="C114" s="6">
        <v>500</v>
      </c>
      <c r="D114" s="5">
        <v>415</v>
      </c>
      <c r="E114" s="5">
        <v>85</v>
      </c>
      <c r="F114" s="6">
        <v>500</v>
      </c>
      <c r="G114" s="5">
        <v>256</v>
      </c>
      <c r="H114" s="5">
        <v>244</v>
      </c>
      <c r="I114" s="6">
        <v>500</v>
      </c>
      <c r="J114" s="5">
        <v>390</v>
      </c>
      <c r="K114" s="5">
        <v>110</v>
      </c>
      <c r="L114" s="6">
        <v>320</v>
      </c>
      <c r="M114" s="5">
        <v>509</v>
      </c>
      <c r="N114" s="5">
        <v>-189</v>
      </c>
      <c r="O114" s="6">
        <v>439</v>
      </c>
      <c r="P114" s="66">
        <v>0.41337099811676081</v>
      </c>
      <c r="Q114" s="123"/>
      <c r="R114" s="62" t="s">
        <v>15</v>
      </c>
      <c r="S114" s="72" t="s">
        <v>15</v>
      </c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 spans="1:37" x14ac:dyDescent="0.25">
      <c r="A115" s="26">
        <v>30889</v>
      </c>
      <c r="B115" s="51" t="s">
        <v>17</v>
      </c>
      <c r="C115" s="6"/>
      <c r="D115" s="5"/>
      <c r="E115" s="5"/>
      <c r="F115" s="6"/>
      <c r="G115" s="5"/>
      <c r="H115" s="5"/>
      <c r="I115" s="6"/>
      <c r="J115" s="5"/>
      <c r="K115" s="5"/>
      <c r="L115" s="6">
        <v>0</v>
      </c>
      <c r="M115" s="5">
        <v>0</v>
      </c>
      <c r="N115" s="5">
        <v>0</v>
      </c>
      <c r="O115" s="6">
        <v>0</v>
      </c>
      <c r="P115" s="66">
        <v>0</v>
      </c>
      <c r="Q115" s="123"/>
      <c r="R115" s="62" t="s">
        <v>15</v>
      </c>
      <c r="S115" s="72" t="s">
        <v>15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</row>
    <row r="116" spans="1:37" x14ac:dyDescent="0.25">
      <c r="A116" s="26">
        <v>33353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v>0</v>
      </c>
      <c r="P116" s="66">
        <v>0</v>
      </c>
      <c r="Q116" s="123"/>
      <c r="R116" s="62" t="s">
        <v>15</v>
      </c>
      <c r="S116" s="72" t="s">
        <v>15</v>
      </c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</row>
    <row r="117" spans="1:37" x14ac:dyDescent="0.25">
      <c r="A117" s="26">
        <v>34282</v>
      </c>
      <c r="B117" s="51" t="s">
        <v>17</v>
      </c>
      <c r="C117" s="6">
        <v>0</v>
      </c>
      <c r="D117" s="5">
        <v>230</v>
      </c>
      <c r="E117" s="5">
        <v>-230</v>
      </c>
      <c r="F117" s="6">
        <v>0</v>
      </c>
      <c r="G117" s="5">
        <v>152</v>
      </c>
      <c r="H117" s="5">
        <v>-152</v>
      </c>
      <c r="I117" s="6">
        <v>0</v>
      </c>
      <c r="J117" s="5">
        <v>0</v>
      </c>
      <c r="K117" s="5">
        <v>0</v>
      </c>
      <c r="L117" s="6"/>
      <c r="M117" s="5"/>
      <c r="N117" s="5"/>
      <c r="O117" s="6">
        <v>-382</v>
      </c>
      <c r="P117" s="66">
        <v>-0.99738903394255873</v>
      </c>
      <c r="Q117" s="123"/>
      <c r="R117" s="62" t="s">
        <v>15</v>
      </c>
      <c r="S117" s="72" t="s">
        <v>15</v>
      </c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</row>
    <row r="118" spans="1:37" x14ac:dyDescent="0.25">
      <c r="A118" s="26">
        <v>34866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v>0</v>
      </c>
      <c r="P118" s="66">
        <v>0</v>
      </c>
      <c r="Q118" s="123"/>
      <c r="R118" s="62" t="s">
        <v>15</v>
      </c>
      <c r="S118" s="72" t="s">
        <v>15</v>
      </c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</row>
    <row r="119" spans="1:37" x14ac:dyDescent="0.25">
      <c r="A119" s="26">
        <v>35475</v>
      </c>
      <c r="B119" s="51" t="s">
        <v>17</v>
      </c>
      <c r="C119" s="6">
        <v>22870</v>
      </c>
      <c r="D119" s="5">
        <v>8240</v>
      </c>
      <c r="E119" s="5">
        <v>14630</v>
      </c>
      <c r="F119" s="6">
        <v>4135</v>
      </c>
      <c r="G119" s="5">
        <v>8159</v>
      </c>
      <c r="H119" s="5">
        <v>-4024</v>
      </c>
      <c r="I119" s="6">
        <v>0</v>
      </c>
      <c r="J119" s="5">
        <v>6592</v>
      </c>
      <c r="K119" s="5">
        <v>-6592</v>
      </c>
      <c r="L119" s="6">
        <v>4433</v>
      </c>
      <c r="M119" s="5">
        <v>6607</v>
      </c>
      <c r="N119" s="5">
        <v>-2174</v>
      </c>
      <c r="O119" s="6">
        <v>4014</v>
      </c>
      <c r="P119" s="66">
        <v>0.17458246346555323</v>
      </c>
      <c r="Q119" s="123"/>
      <c r="R119" s="62" t="s">
        <v>15</v>
      </c>
      <c r="S119" s="72" t="s">
        <v>15</v>
      </c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</row>
    <row r="120" spans="1:37" x14ac:dyDescent="0.25">
      <c r="A120" s="26">
        <v>35930</v>
      </c>
      <c r="B120" s="51" t="s">
        <v>17</v>
      </c>
      <c r="C120" s="6"/>
      <c r="D120" s="5"/>
      <c r="E120" s="5"/>
      <c r="F120" s="6"/>
      <c r="G120" s="5"/>
      <c r="H120" s="5"/>
      <c r="I120" s="6"/>
      <c r="J120" s="5"/>
      <c r="K120" s="5"/>
      <c r="L120" s="6">
        <v>60</v>
      </c>
      <c r="M120" s="5">
        <v>28</v>
      </c>
      <c r="N120" s="5">
        <v>32</v>
      </c>
      <c r="O120" s="6">
        <v>0</v>
      </c>
      <c r="P120" s="66">
        <v>0</v>
      </c>
      <c r="Q120" s="123"/>
      <c r="R120" s="62" t="s">
        <v>15</v>
      </c>
      <c r="S120" s="72" t="s">
        <v>15</v>
      </c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</row>
    <row r="121" spans="1:37" x14ac:dyDescent="0.25">
      <c r="A121" s="26">
        <v>37459</v>
      </c>
      <c r="B121" s="51" t="s">
        <v>17</v>
      </c>
      <c r="C121" s="6">
        <v>0</v>
      </c>
      <c r="D121" s="5">
        <v>18</v>
      </c>
      <c r="E121" s="5">
        <v>-18</v>
      </c>
      <c r="F121" s="6">
        <v>0</v>
      </c>
      <c r="G121" s="5">
        <v>19</v>
      </c>
      <c r="H121" s="5">
        <v>-19</v>
      </c>
      <c r="I121" s="6">
        <v>0</v>
      </c>
      <c r="J121" s="5">
        <v>19</v>
      </c>
      <c r="K121" s="5">
        <v>-19</v>
      </c>
      <c r="L121" s="6"/>
      <c r="M121" s="5"/>
      <c r="N121" s="5"/>
      <c r="O121" s="6">
        <v>-56</v>
      </c>
      <c r="P121" s="66">
        <v>-0.98245614035087714</v>
      </c>
      <c r="Q121" s="123"/>
      <c r="R121" s="62" t="s">
        <v>15</v>
      </c>
      <c r="S121" s="72" t="s">
        <v>15</v>
      </c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</row>
    <row r="122" spans="1:37" x14ac:dyDescent="0.25">
      <c r="A122" s="26">
        <v>40016</v>
      </c>
      <c r="B122" s="51" t="s">
        <v>17</v>
      </c>
      <c r="C122" s="6"/>
      <c r="D122" s="5"/>
      <c r="E122" s="5"/>
      <c r="F122" s="6"/>
      <c r="G122" s="5"/>
      <c r="H122" s="5"/>
      <c r="I122" s="6"/>
      <c r="J122" s="5"/>
      <c r="K122" s="5"/>
      <c r="L122" s="6">
        <v>0</v>
      </c>
      <c r="M122" s="5">
        <v>5</v>
      </c>
      <c r="N122" s="5">
        <v>-5</v>
      </c>
      <c r="O122" s="6">
        <v>0</v>
      </c>
      <c r="P122" s="66">
        <v>0</v>
      </c>
      <c r="Q122" s="123"/>
      <c r="R122" s="62" t="s">
        <v>15</v>
      </c>
      <c r="S122" s="72" t="s">
        <v>15</v>
      </c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</row>
    <row r="123" spans="1:37" x14ac:dyDescent="0.25">
      <c r="A123" s="26">
        <v>40017</v>
      </c>
      <c r="B123" s="51" t="s">
        <v>17</v>
      </c>
      <c r="C123" s="6">
        <v>0</v>
      </c>
      <c r="D123" s="5">
        <v>0</v>
      </c>
      <c r="E123" s="5">
        <v>0</v>
      </c>
      <c r="F123" s="6">
        <v>0</v>
      </c>
      <c r="G123" s="5">
        <v>0</v>
      </c>
      <c r="H123" s="5">
        <v>0</v>
      </c>
      <c r="I123" s="6">
        <v>0</v>
      </c>
      <c r="J123" s="5">
        <v>0</v>
      </c>
      <c r="K123" s="5">
        <v>0</v>
      </c>
      <c r="L123" s="6"/>
      <c r="M123" s="5"/>
      <c r="N123" s="5"/>
      <c r="O123" s="6">
        <v>0</v>
      </c>
      <c r="P123" s="66">
        <v>0</v>
      </c>
      <c r="Q123" s="123"/>
      <c r="R123" s="62" t="s">
        <v>15</v>
      </c>
      <c r="S123" s="72" t="s">
        <v>15</v>
      </c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</row>
    <row r="124" spans="1:37" x14ac:dyDescent="0.25">
      <c r="A124" s="26">
        <v>40018</v>
      </c>
      <c r="B124" s="51" t="s">
        <v>17</v>
      </c>
      <c r="C124" s="6"/>
      <c r="D124" s="5"/>
      <c r="E124" s="5"/>
      <c r="F124" s="6"/>
      <c r="G124" s="5"/>
      <c r="H124" s="5"/>
      <c r="I124" s="6"/>
      <c r="J124" s="5"/>
      <c r="K124" s="5"/>
      <c r="L124" s="6">
        <v>0</v>
      </c>
      <c r="M124" s="5">
        <v>0</v>
      </c>
      <c r="N124" s="5">
        <v>0</v>
      </c>
      <c r="O124" s="6">
        <v>0</v>
      </c>
      <c r="P124" s="66">
        <v>0</v>
      </c>
      <c r="Q124" s="123"/>
      <c r="R124" s="62" t="s">
        <v>15</v>
      </c>
      <c r="S124" s="72" t="s">
        <v>15</v>
      </c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6" spans="1:37" x14ac:dyDescent="0.25">
      <c r="A126" s="2" t="s">
        <v>18</v>
      </c>
      <c r="B126" s="2"/>
      <c r="C126" s="3"/>
      <c r="D126" s="3"/>
      <c r="E126" s="3">
        <f>SUM(E10:E124)</f>
        <v>117907</v>
      </c>
      <c r="F126" s="3"/>
      <c r="G126" s="3"/>
      <c r="H126" s="3">
        <f>SUM(H10:H124)</f>
        <v>98165</v>
      </c>
      <c r="I126" s="3"/>
      <c r="J126" s="3"/>
      <c r="K126" s="3">
        <f>SUM(K10:K124)</f>
        <v>337940</v>
      </c>
      <c r="L126" s="3"/>
      <c r="M126" s="3">
        <f>SUM(M10:M124)</f>
        <v>1878013</v>
      </c>
      <c r="N126" s="3">
        <f>SUM(N10:N124)</f>
        <v>68378</v>
      </c>
      <c r="O126" s="3"/>
      <c r="P126" s="12"/>
      <c r="Q126" s="2">
        <f>COUNTIF(Q10:Q124,"X")</f>
        <v>8</v>
      </c>
      <c r="R126" s="2">
        <f>COUNTIF(R10:R124,"X")</f>
        <v>9</v>
      </c>
      <c r="S126" s="2">
        <f>COUNTIF(S10:S124,"X")</f>
        <v>1</v>
      </c>
    </row>
    <row r="127" spans="1:37" x14ac:dyDescent="0.25">
      <c r="M127" s="75" t="s">
        <v>45</v>
      </c>
      <c r="N127" s="76">
        <f>N126/M126</f>
        <v>3.6409758611894591E-2</v>
      </c>
      <c r="P127" s="1"/>
      <c r="R127" s="2" t="str">
        <f>IF(AND(O127&gt;=5000,P127&gt;=10%),"X"," ")</f>
        <v xml:space="preserve"> </v>
      </c>
      <c r="S127" s="2" t="str">
        <f>IF(AND(L127-I127&gt;=5000,N127-K127&gt;5000,N127&gt;0),"X"," ")</f>
        <v xml:space="preserve"> </v>
      </c>
    </row>
  </sheetData>
  <pageMargins left="0.25" right="0.25" top="0.77" bottom="0.81" header="0.5" footer="0.5"/>
  <pageSetup scale="70" fitToHeight="2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1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40" width="7.88671875" style="13"/>
    <col min="41" max="250" width="8.88671875" customWidth="1"/>
  </cols>
  <sheetData>
    <row r="1" spans="1:40" ht="17.399999999999999" x14ac:dyDescent="0.3">
      <c r="A1" s="52" t="s">
        <v>0</v>
      </c>
    </row>
    <row r="2" spans="1:40" ht="20.25" customHeight="1" x14ac:dyDescent="0.25">
      <c r="A2" s="73" t="s">
        <v>26</v>
      </c>
    </row>
    <row r="3" spans="1:40" ht="15.6" x14ac:dyDescent="0.3">
      <c r="A3" s="53" t="s">
        <v>27</v>
      </c>
      <c r="C3" s="10">
        <f>L8</f>
        <v>37051</v>
      </c>
      <c r="D3" s="9"/>
    </row>
    <row r="4" spans="1:40" ht="15.6" x14ac:dyDescent="0.3">
      <c r="A4" s="53" t="s">
        <v>28</v>
      </c>
      <c r="C4" s="4" t="s">
        <v>29</v>
      </c>
      <c r="E4" s="78" t="s">
        <v>56</v>
      </c>
      <c r="G4" s="4" t="s">
        <v>31</v>
      </c>
    </row>
    <row r="5" spans="1:40" ht="16.2" thickBot="1" x14ac:dyDescent="0.35">
      <c r="A5" s="53" t="s">
        <v>32</v>
      </c>
      <c r="C5" s="4" t="s">
        <v>49</v>
      </c>
      <c r="E5" s="53"/>
    </row>
    <row r="6" spans="1:40" ht="21.75" customHeight="1" thickBot="1" x14ac:dyDescent="0.3">
      <c r="R6" s="91" t="s">
        <v>34</v>
      </c>
      <c r="S6" s="92"/>
    </row>
    <row r="7" spans="1:40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" customHeight="1" thickBot="1" x14ac:dyDescent="0.3">
      <c r="A8" s="110"/>
      <c r="B8" s="111"/>
      <c r="C8" s="114">
        <f>C9</f>
        <v>37048</v>
      </c>
      <c r="D8" s="112"/>
      <c r="E8" s="113" t="str">
        <f>TEXT(WEEKDAY(C8),"dddd")</f>
        <v>Wednesday</v>
      </c>
      <c r="F8" s="114">
        <f>F9</f>
        <v>37049</v>
      </c>
      <c r="G8" s="112"/>
      <c r="H8" s="113" t="str">
        <f>TEXT(WEEKDAY(F8),"dddd")</f>
        <v>Thursday</v>
      </c>
      <c r="I8" s="114">
        <f>I9</f>
        <v>37050</v>
      </c>
      <c r="J8" s="112"/>
      <c r="K8" s="113" t="str">
        <f>TEXT(WEEKDAY(I8),"dddd")</f>
        <v>Friday</v>
      </c>
      <c r="L8" s="114">
        <f>L9</f>
        <v>37051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3.2" hidden="1" x14ac:dyDescent="0.25">
      <c r="A9" s="26"/>
      <c r="B9" s="51"/>
      <c r="C9" s="94">
        <v>37048</v>
      </c>
      <c r="D9" s="96">
        <v>37048</v>
      </c>
      <c r="E9" s="96">
        <v>37048</v>
      </c>
      <c r="F9" s="97">
        <v>37049</v>
      </c>
      <c r="G9" s="96">
        <v>37049</v>
      </c>
      <c r="H9" s="96">
        <v>37049</v>
      </c>
      <c r="I9" s="97">
        <v>37050</v>
      </c>
      <c r="J9" s="96">
        <v>37050</v>
      </c>
      <c r="K9" s="96">
        <v>37050</v>
      </c>
      <c r="L9" s="97">
        <v>37051</v>
      </c>
      <c r="M9" s="96">
        <v>37051</v>
      </c>
      <c r="N9" s="96">
        <v>37051</v>
      </c>
      <c r="O9" s="6">
        <f t="shared" ref="O9:O35" si="0">K9+H9+E9</f>
        <v>111147</v>
      </c>
      <c r="P9" s="64"/>
      <c r="Q9" s="61"/>
      <c r="R9" s="59"/>
      <c r="S9" s="65"/>
      <c r="T9" s="61"/>
      <c r="U9" s="60"/>
    </row>
    <row r="10" spans="1:40" x14ac:dyDescent="0.25">
      <c r="A10" s="26">
        <v>1117</v>
      </c>
      <c r="B10" s="51" t="s">
        <v>14</v>
      </c>
      <c r="C10" s="6">
        <v>75</v>
      </c>
      <c r="D10" s="5">
        <v>101</v>
      </c>
      <c r="E10" s="5">
        <v>-26</v>
      </c>
      <c r="F10" s="6">
        <v>75</v>
      </c>
      <c r="G10" s="5">
        <v>100</v>
      </c>
      <c r="H10" s="5">
        <v>-25</v>
      </c>
      <c r="I10" s="6">
        <v>75</v>
      </c>
      <c r="J10" s="5">
        <v>98</v>
      </c>
      <c r="K10" s="5">
        <v>-23</v>
      </c>
      <c r="L10" s="6">
        <v>75</v>
      </c>
      <c r="M10" s="5">
        <v>98</v>
      </c>
      <c r="N10" s="5">
        <v>-23</v>
      </c>
      <c r="O10" s="6">
        <f t="shared" si="0"/>
        <v>-74</v>
      </c>
      <c r="P10" s="66">
        <f t="shared" ref="P10:P36" si="1">O10/(J10+G10+D10+1)</f>
        <v>-0.24666666666666667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5">
      <c r="A11" s="26">
        <v>1126</v>
      </c>
      <c r="B11" s="51" t="s">
        <v>14</v>
      </c>
      <c r="C11" s="6">
        <v>600</v>
      </c>
      <c r="D11" s="5">
        <v>649</v>
      </c>
      <c r="E11" s="5">
        <v>-49</v>
      </c>
      <c r="F11" s="6">
        <v>500</v>
      </c>
      <c r="G11" s="5">
        <v>636</v>
      </c>
      <c r="H11" s="5">
        <v>-136</v>
      </c>
      <c r="I11" s="6">
        <v>600</v>
      </c>
      <c r="J11" s="5">
        <v>604</v>
      </c>
      <c r="K11" s="5">
        <v>-4</v>
      </c>
      <c r="L11" s="6">
        <v>500</v>
      </c>
      <c r="M11" s="5">
        <v>622</v>
      </c>
      <c r="N11" s="5">
        <v>-122</v>
      </c>
      <c r="O11" s="6">
        <f t="shared" si="0"/>
        <v>-189</v>
      </c>
      <c r="P11" s="66">
        <f t="shared" si="1"/>
        <v>-0.1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5">
      <c r="A12" s="26">
        <v>1157</v>
      </c>
      <c r="B12" s="51" t="s">
        <v>14</v>
      </c>
      <c r="C12" s="6">
        <v>100</v>
      </c>
      <c r="D12" s="5">
        <v>111</v>
      </c>
      <c r="E12" s="5">
        <v>-11</v>
      </c>
      <c r="F12" s="6">
        <v>100</v>
      </c>
      <c r="G12" s="5">
        <v>109</v>
      </c>
      <c r="H12" s="5">
        <v>-9</v>
      </c>
      <c r="I12" s="6">
        <v>100</v>
      </c>
      <c r="J12" s="5">
        <v>106</v>
      </c>
      <c r="K12" s="5">
        <v>-6</v>
      </c>
      <c r="L12" s="6">
        <v>100</v>
      </c>
      <c r="M12" s="5">
        <v>106</v>
      </c>
      <c r="N12" s="5">
        <v>-6</v>
      </c>
      <c r="O12" s="6">
        <f t="shared" si="0"/>
        <v>-26</v>
      </c>
      <c r="P12" s="66">
        <f t="shared" si="1"/>
        <v>-7.9510703363914373E-2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5">
      <c r="A13" s="26">
        <v>1780</v>
      </c>
      <c r="B13" s="51" t="s">
        <v>14</v>
      </c>
      <c r="C13" s="6">
        <v>1263</v>
      </c>
      <c r="D13" s="5">
        <v>1113</v>
      </c>
      <c r="E13" s="5">
        <v>150</v>
      </c>
      <c r="F13" s="6">
        <v>1105</v>
      </c>
      <c r="G13" s="5">
        <v>1106</v>
      </c>
      <c r="H13" s="5">
        <v>-1</v>
      </c>
      <c r="I13" s="6">
        <v>1263</v>
      </c>
      <c r="J13" s="5">
        <v>1049</v>
      </c>
      <c r="K13" s="5">
        <v>214</v>
      </c>
      <c r="L13" s="6">
        <v>1050</v>
      </c>
      <c r="M13" s="5">
        <v>1056</v>
      </c>
      <c r="N13" s="5">
        <v>-6</v>
      </c>
      <c r="O13" s="6">
        <f t="shared" si="0"/>
        <v>363</v>
      </c>
      <c r="P13" s="66">
        <f t="shared" si="1"/>
        <v>0.11104313245640869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40" x14ac:dyDescent="0.25">
      <c r="A14" s="26">
        <v>2280</v>
      </c>
      <c r="B14" s="51" t="s">
        <v>14</v>
      </c>
      <c r="C14" s="6">
        <v>586</v>
      </c>
      <c r="D14" s="5">
        <v>528</v>
      </c>
      <c r="E14" s="5">
        <v>58</v>
      </c>
      <c r="F14" s="6">
        <v>586</v>
      </c>
      <c r="G14" s="5">
        <v>526</v>
      </c>
      <c r="H14" s="5">
        <v>60</v>
      </c>
      <c r="I14" s="6">
        <v>343</v>
      </c>
      <c r="J14" s="5">
        <v>515</v>
      </c>
      <c r="K14" s="5">
        <v>-172</v>
      </c>
      <c r="L14" s="6">
        <v>343</v>
      </c>
      <c r="M14" s="5">
        <v>516</v>
      </c>
      <c r="N14" s="5">
        <v>-173</v>
      </c>
      <c r="O14" s="6">
        <f t="shared" si="0"/>
        <v>-54</v>
      </c>
      <c r="P14" s="66">
        <f t="shared" si="1"/>
        <v>-3.4394904458598725E-2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5">
      <c r="A15" s="26">
        <v>2584</v>
      </c>
      <c r="B15" s="51" t="s">
        <v>14</v>
      </c>
      <c r="C15" s="6">
        <v>3598</v>
      </c>
      <c r="D15" s="5">
        <v>3076</v>
      </c>
      <c r="E15" s="5">
        <v>522</v>
      </c>
      <c r="F15" s="6">
        <v>3065</v>
      </c>
      <c r="G15" s="5">
        <v>3065</v>
      </c>
      <c r="H15" s="5">
        <v>0</v>
      </c>
      <c r="I15" s="6">
        <v>3598</v>
      </c>
      <c r="J15" s="5">
        <v>2985</v>
      </c>
      <c r="K15" s="5">
        <v>613</v>
      </c>
      <c r="L15" s="6">
        <v>3000</v>
      </c>
      <c r="M15" s="5">
        <v>2997</v>
      </c>
      <c r="N15" s="5">
        <v>3</v>
      </c>
      <c r="O15" s="6">
        <f t="shared" si="0"/>
        <v>1135</v>
      </c>
      <c r="P15" s="66">
        <f t="shared" si="1"/>
        <v>0.12435630546729484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40" x14ac:dyDescent="0.25">
      <c r="A16" s="26">
        <v>2771</v>
      </c>
      <c r="B16" s="51" t="s">
        <v>14</v>
      </c>
      <c r="C16" s="6">
        <v>6000</v>
      </c>
      <c r="D16" s="5">
        <v>6279</v>
      </c>
      <c r="E16" s="5">
        <v>-279</v>
      </c>
      <c r="F16" s="6">
        <v>6000</v>
      </c>
      <c r="G16" s="5">
        <v>6253</v>
      </c>
      <c r="H16" s="5">
        <v>-253</v>
      </c>
      <c r="I16" s="6">
        <v>6000</v>
      </c>
      <c r="J16" s="5">
        <v>6094</v>
      </c>
      <c r="K16" s="5">
        <v>-94</v>
      </c>
      <c r="L16" s="6">
        <v>6000</v>
      </c>
      <c r="M16" s="5">
        <v>6126</v>
      </c>
      <c r="N16" s="5">
        <v>-126</v>
      </c>
      <c r="O16" s="6">
        <f t="shared" si="0"/>
        <v>-626</v>
      </c>
      <c r="P16" s="66">
        <f t="shared" si="1"/>
        <v>-3.3607129435765284E-2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300</v>
      </c>
      <c r="D17" s="5">
        <v>359</v>
      </c>
      <c r="E17" s="5">
        <v>-59</v>
      </c>
      <c r="F17" s="6">
        <v>0</v>
      </c>
      <c r="G17" s="5">
        <v>357</v>
      </c>
      <c r="H17" s="5">
        <v>-357</v>
      </c>
      <c r="I17" s="6">
        <v>205</v>
      </c>
      <c r="J17" s="5">
        <v>349</v>
      </c>
      <c r="K17" s="5">
        <v>-144</v>
      </c>
      <c r="L17" s="6">
        <v>0</v>
      </c>
      <c r="M17" s="5">
        <v>349</v>
      </c>
      <c r="N17" s="5">
        <v>-349</v>
      </c>
      <c r="O17" s="6">
        <f t="shared" si="0"/>
        <v>-560</v>
      </c>
      <c r="P17" s="66">
        <f t="shared" si="1"/>
        <v>-0.52532833020637903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4345</v>
      </c>
      <c r="D18" s="5">
        <v>3347</v>
      </c>
      <c r="E18" s="5">
        <v>998</v>
      </c>
      <c r="F18" s="6">
        <v>3402</v>
      </c>
      <c r="G18" s="5">
        <v>3338</v>
      </c>
      <c r="H18" s="5">
        <v>64</v>
      </c>
      <c r="I18" s="6">
        <v>4350</v>
      </c>
      <c r="J18" s="5">
        <v>3275</v>
      </c>
      <c r="K18" s="5">
        <v>1075</v>
      </c>
      <c r="L18" s="6">
        <v>3498</v>
      </c>
      <c r="M18" s="5">
        <v>3282</v>
      </c>
      <c r="N18" s="5">
        <v>216</v>
      </c>
      <c r="O18" s="6">
        <f t="shared" si="0"/>
        <v>2137</v>
      </c>
      <c r="P18" s="66">
        <f t="shared" si="1"/>
        <v>0.21453669310310211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4056</v>
      </c>
      <c r="D19" s="5">
        <v>3184</v>
      </c>
      <c r="E19" s="5">
        <v>872</v>
      </c>
      <c r="F19" s="6">
        <v>3153</v>
      </c>
      <c r="G19" s="5">
        <v>3153</v>
      </c>
      <c r="H19" s="5">
        <v>0</v>
      </c>
      <c r="I19" s="6">
        <v>3356</v>
      </c>
      <c r="J19" s="5">
        <v>2943</v>
      </c>
      <c r="K19" s="5">
        <v>413</v>
      </c>
      <c r="L19" s="6">
        <v>3150</v>
      </c>
      <c r="M19" s="5">
        <v>2980</v>
      </c>
      <c r="N19" s="5">
        <v>170</v>
      </c>
      <c r="O19" s="6">
        <f t="shared" si="0"/>
        <v>1285</v>
      </c>
      <c r="P19" s="66">
        <f t="shared" si="1"/>
        <v>0.13845490787630643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459604</v>
      </c>
      <c r="D20" s="5">
        <v>448119</v>
      </c>
      <c r="E20" s="5">
        <v>11485</v>
      </c>
      <c r="F20" s="6">
        <v>448313</v>
      </c>
      <c r="G20" s="5">
        <v>444004</v>
      </c>
      <c r="H20" s="5">
        <v>4309</v>
      </c>
      <c r="I20" s="6">
        <v>454484</v>
      </c>
      <c r="J20" s="5">
        <v>410557</v>
      </c>
      <c r="K20" s="5">
        <v>43927</v>
      </c>
      <c r="L20" s="6">
        <v>438551</v>
      </c>
      <c r="M20" s="5">
        <v>415130</v>
      </c>
      <c r="N20" s="5">
        <v>23421</v>
      </c>
      <c r="O20" s="6">
        <f t="shared" si="0"/>
        <v>59721</v>
      </c>
      <c r="P20" s="66">
        <f t="shared" si="1"/>
        <v>4.5844684922862929E-2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1044</v>
      </c>
      <c r="D21" s="5">
        <v>1203</v>
      </c>
      <c r="E21" s="5">
        <v>-159</v>
      </c>
      <c r="F21" s="6">
        <v>1044</v>
      </c>
      <c r="G21" s="5">
        <v>1197</v>
      </c>
      <c r="H21" s="5">
        <v>-153</v>
      </c>
      <c r="I21" s="6">
        <v>1044</v>
      </c>
      <c r="J21" s="5">
        <v>1142</v>
      </c>
      <c r="K21" s="5">
        <v>-98</v>
      </c>
      <c r="L21" s="6">
        <v>1044</v>
      </c>
      <c r="M21" s="5">
        <v>1148</v>
      </c>
      <c r="N21" s="5">
        <v>-104</v>
      </c>
      <c r="O21" s="6">
        <f t="shared" si="0"/>
        <v>-410</v>
      </c>
      <c r="P21" s="66">
        <f t="shared" si="1"/>
        <v>-0.11572114027660176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750</v>
      </c>
      <c r="D22" s="5">
        <v>615</v>
      </c>
      <c r="E22" s="5">
        <v>135</v>
      </c>
      <c r="F22" s="6">
        <v>600</v>
      </c>
      <c r="G22" s="5">
        <v>607</v>
      </c>
      <c r="H22" s="5">
        <v>-7</v>
      </c>
      <c r="I22" s="6">
        <v>750</v>
      </c>
      <c r="J22" s="5">
        <v>546</v>
      </c>
      <c r="K22" s="5">
        <v>204</v>
      </c>
      <c r="L22" s="6">
        <v>550</v>
      </c>
      <c r="M22" s="5">
        <v>555</v>
      </c>
      <c r="N22" s="5">
        <v>-5</v>
      </c>
      <c r="O22" s="6">
        <f t="shared" si="0"/>
        <v>332</v>
      </c>
      <c r="P22" s="66">
        <f t="shared" si="1"/>
        <v>0.18767665347654042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350</v>
      </c>
      <c r="D23" s="5">
        <v>395</v>
      </c>
      <c r="E23" s="5">
        <v>-45</v>
      </c>
      <c r="F23" s="6">
        <v>392</v>
      </c>
      <c r="G23" s="5">
        <v>392</v>
      </c>
      <c r="H23" s="5">
        <v>0</v>
      </c>
      <c r="I23" s="6">
        <v>350</v>
      </c>
      <c r="J23" s="5">
        <v>364</v>
      </c>
      <c r="K23" s="5">
        <v>-14</v>
      </c>
      <c r="L23" s="6">
        <v>380</v>
      </c>
      <c r="M23" s="5">
        <v>366</v>
      </c>
      <c r="N23" s="5">
        <v>14</v>
      </c>
      <c r="O23" s="6">
        <f t="shared" si="0"/>
        <v>-59</v>
      </c>
      <c r="P23" s="66">
        <f t="shared" si="1"/>
        <v>-5.1215277777777776E-2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38855</v>
      </c>
      <c r="D24" s="5">
        <v>60708</v>
      </c>
      <c r="E24" s="5">
        <v>-21853</v>
      </c>
      <c r="F24" s="6">
        <v>45304</v>
      </c>
      <c r="G24" s="5">
        <v>52141</v>
      </c>
      <c r="H24" s="5">
        <v>-6837</v>
      </c>
      <c r="I24" s="6">
        <v>82045</v>
      </c>
      <c r="J24" s="5">
        <v>57872</v>
      </c>
      <c r="K24" s="5">
        <v>24173</v>
      </c>
      <c r="L24" s="6">
        <v>45730</v>
      </c>
      <c r="M24" s="5">
        <v>54202</v>
      </c>
      <c r="N24" s="5">
        <v>-8472</v>
      </c>
      <c r="O24" s="6">
        <f t="shared" si="0"/>
        <v>-4517</v>
      </c>
      <c r="P24" s="66">
        <f t="shared" si="1"/>
        <v>-2.645821862443036E-2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25996</v>
      </c>
      <c r="D25" s="5">
        <v>24779</v>
      </c>
      <c r="E25" s="5">
        <v>1217</v>
      </c>
      <c r="F25" s="6">
        <v>24000</v>
      </c>
      <c r="G25" s="5">
        <v>23882</v>
      </c>
      <c r="H25" s="5">
        <v>118</v>
      </c>
      <c r="I25" s="6">
        <v>22713</v>
      </c>
      <c r="J25" s="5">
        <v>23726</v>
      </c>
      <c r="K25" s="5">
        <v>-1013</v>
      </c>
      <c r="L25" s="6">
        <v>22500</v>
      </c>
      <c r="M25" s="5">
        <v>20924</v>
      </c>
      <c r="N25" s="5">
        <v>1576</v>
      </c>
      <c r="O25" s="6">
        <f t="shared" si="0"/>
        <v>322</v>
      </c>
      <c r="P25" s="66">
        <f t="shared" si="1"/>
        <v>4.448251091341106E-3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175761</v>
      </c>
      <c r="D26" s="5">
        <v>154151</v>
      </c>
      <c r="E26" s="5">
        <v>21610</v>
      </c>
      <c r="F26" s="6">
        <v>138213</v>
      </c>
      <c r="G26" s="5">
        <v>148088</v>
      </c>
      <c r="H26" s="5">
        <v>-9875</v>
      </c>
      <c r="I26" s="6">
        <v>157724</v>
      </c>
      <c r="J26" s="5">
        <v>146345</v>
      </c>
      <c r="K26" s="5">
        <v>11379</v>
      </c>
      <c r="L26" s="6">
        <v>126245</v>
      </c>
      <c r="M26" s="5">
        <v>122162</v>
      </c>
      <c r="N26" s="5">
        <v>4083</v>
      </c>
      <c r="O26" s="6">
        <f t="shared" si="0"/>
        <v>23114</v>
      </c>
      <c r="P26" s="66">
        <f t="shared" si="1"/>
        <v>5.1526466555948149E-2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22309</v>
      </c>
      <c r="D27" s="5">
        <v>26658</v>
      </c>
      <c r="E27" s="5">
        <v>-4349</v>
      </c>
      <c r="F27" s="6">
        <v>21634</v>
      </c>
      <c r="G27" s="5">
        <v>24779</v>
      </c>
      <c r="H27" s="5">
        <v>-3145</v>
      </c>
      <c r="I27" s="6">
        <v>0</v>
      </c>
      <c r="J27" s="5">
        <v>21117</v>
      </c>
      <c r="K27" s="5">
        <v>-21117</v>
      </c>
      <c r="L27" s="6">
        <v>14582</v>
      </c>
      <c r="M27" s="5">
        <v>16856</v>
      </c>
      <c r="N27" s="5">
        <v>-2274</v>
      </c>
      <c r="O27" s="6">
        <f t="shared" si="0"/>
        <v>-28611</v>
      </c>
      <c r="P27" s="66">
        <f t="shared" si="1"/>
        <v>-0.39433533181724212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112275</v>
      </c>
      <c r="D28" s="5">
        <v>92327</v>
      </c>
      <c r="E28" s="5">
        <v>19948</v>
      </c>
      <c r="F28" s="6">
        <v>75291</v>
      </c>
      <c r="G28" s="5">
        <v>100147</v>
      </c>
      <c r="H28" s="5">
        <v>-24856</v>
      </c>
      <c r="I28" s="6">
        <v>91949</v>
      </c>
      <c r="J28" s="5">
        <v>95204</v>
      </c>
      <c r="K28" s="5">
        <v>-3255</v>
      </c>
      <c r="L28" s="6">
        <v>77507</v>
      </c>
      <c r="M28" s="5">
        <v>89422</v>
      </c>
      <c r="N28" s="5">
        <v>-11915</v>
      </c>
      <c r="O28" s="6">
        <f t="shared" si="0"/>
        <v>-8163</v>
      </c>
      <c r="P28" s="66">
        <f t="shared" si="1"/>
        <v>-2.8375376721971365E-2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34500</v>
      </c>
      <c r="D29" s="5">
        <v>15566</v>
      </c>
      <c r="E29" s="5">
        <v>18934</v>
      </c>
      <c r="F29" s="6">
        <v>23298</v>
      </c>
      <c r="G29" s="5">
        <v>22389</v>
      </c>
      <c r="H29" s="5">
        <v>909</v>
      </c>
      <c r="I29" s="6">
        <v>28126</v>
      </c>
      <c r="J29" s="5">
        <v>22811</v>
      </c>
      <c r="K29" s="5">
        <v>5315</v>
      </c>
      <c r="L29" s="6">
        <v>15000</v>
      </c>
      <c r="M29" s="5">
        <v>15566</v>
      </c>
      <c r="N29" s="5">
        <v>-566</v>
      </c>
      <c r="O29" s="6">
        <f t="shared" si="0"/>
        <v>25158</v>
      </c>
      <c r="P29" s="66">
        <f t="shared" si="1"/>
        <v>0.41400760281073606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374456</v>
      </c>
      <c r="D30" s="5">
        <v>393498</v>
      </c>
      <c r="E30" s="5">
        <v>-19042</v>
      </c>
      <c r="F30" s="6">
        <v>429246</v>
      </c>
      <c r="G30" s="5">
        <v>442636</v>
      </c>
      <c r="H30" s="5">
        <v>-13390</v>
      </c>
      <c r="I30" s="6">
        <v>450924</v>
      </c>
      <c r="J30" s="5">
        <v>426559</v>
      </c>
      <c r="K30" s="5">
        <v>24365</v>
      </c>
      <c r="L30" s="6">
        <v>427966</v>
      </c>
      <c r="M30" s="5">
        <v>400925</v>
      </c>
      <c r="N30" s="5">
        <v>27041</v>
      </c>
      <c r="O30" s="6">
        <f t="shared" si="0"/>
        <v>-8067</v>
      </c>
      <c r="P30" s="66">
        <f t="shared" si="1"/>
        <v>-6.3887212578819571E-3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33380</v>
      </c>
      <c r="D31" s="5">
        <v>31187</v>
      </c>
      <c r="E31" s="5">
        <v>2193</v>
      </c>
      <c r="F31" s="6">
        <v>21000</v>
      </c>
      <c r="G31" s="5">
        <v>28380</v>
      </c>
      <c r="H31" s="5">
        <v>-7380</v>
      </c>
      <c r="I31" s="6">
        <v>32615</v>
      </c>
      <c r="J31" s="5">
        <v>28855</v>
      </c>
      <c r="K31" s="5">
        <v>3760</v>
      </c>
      <c r="L31" s="6">
        <v>22000</v>
      </c>
      <c r="M31" s="5">
        <v>25213</v>
      </c>
      <c r="N31" s="5">
        <v>-3213</v>
      </c>
      <c r="O31" s="6">
        <f t="shared" si="0"/>
        <v>-1427</v>
      </c>
      <c r="P31" s="66">
        <f t="shared" si="1"/>
        <v>-1.6138335048573337E-2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26203</v>
      </c>
      <c r="D32" s="5">
        <v>17416</v>
      </c>
      <c r="E32" s="5">
        <v>8787</v>
      </c>
      <c r="F32" s="6">
        <v>10703</v>
      </c>
      <c r="G32" s="5">
        <v>16038</v>
      </c>
      <c r="H32" s="5">
        <v>-5335</v>
      </c>
      <c r="I32" s="6">
        <v>24203</v>
      </c>
      <c r="J32" s="5">
        <v>16906</v>
      </c>
      <c r="K32" s="5">
        <v>7297</v>
      </c>
      <c r="L32" s="6">
        <v>12903</v>
      </c>
      <c r="M32" s="5">
        <v>16455</v>
      </c>
      <c r="N32" s="5">
        <v>-3552</v>
      </c>
      <c r="O32" s="6">
        <f t="shared" si="0"/>
        <v>10749</v>
      </c>
      <c r="P32" s="66">
        <f t="shared" si="1"/>
        <v>0.21343897063203671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9728</v>
      </c>
      <c r="D33" s="104">
        <v>10522</v>
      </c>
      <c r="E33" s="104">
        <v>-794</v>
      </c>
      <c r="F33" s="103">
        <v>8728</v>
      </c>
      <c r="G33" s="104">
        <v>11480</v>
      </c>
      <c r="H33" s="104">
        <v>-2752</v>
      </c>
      <c r="I33" s="103">
        <v>9000</v>
      </c>
      <c r="J33" s="104">
        <v>10507</v>
      </c>
      <c r="K33" s="104">
        <v>-1507</v>
      </c>
      <c r="L33" s="103">
        <v>7500</v>
      </c>
      <c r="M33" s="104">
        <v>6231</v>
      </c>
      <c r="N33" s="104">
        <v>1269</v>
      </c>
      <c r="O33" s="6">
        <f t="shared" si="0"/>
        <v>-5053</v>
      </c>
      <c r="P33" s="66">
        <f t="shared" si="1"/>
        <v>-0.15542909873884958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54407</v>
      </c>
      <c r="D34" s="5">
        <v>52249</v>
      </c>
      <c r="E34" s="5">
        <v>2158</v>
      </c>
      <c r="F34" s="6">
        <v>52959</v>
      </c>
      <c r="G34" s="5">
        <v>50202</v>
      </c>
      <c r="H34" s="5">
        <v>2757</v>
      </c>
      <c r="I34" s="6">
        <v>55107</v>
      </c>
      <c r="J34" s="5">
        <v>50065</v>
      </c>
      <c r="K34" s="5">
        <v>5042</v>
      </c>
      <c r="L34" s="6">
        <v>48594</v>
      </c>
      <c r="M34" s="5">
        <v>46285</v>
      </c>
      <c r="N34" s="5">
        <v>2309</v>
      </c>
      <c r="O34" s="6">
        <f t="shared" si="0"/>
        <v>9957</v>
      </c>
      <c r="P34" s="66">
        <f t="shared" si="1"/>
        <v>6.5284525659434683E-2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102154</v>
      </c>
      <c r="D35" s="5">
        <v>35038</v>
      </c>
      <c r="E35" s="5">
        <v>67116</v>
      </c>
      <c r="F35" s="6">
        <v>45956</v>
      </c>
      <c r="G35" s="5">
        <v>35035</v>
      </c>
      <c r="H35" s="5">
        <v>10921</v>
      </c>
      <c r="I35" s="6">
        <v>57419</v>
      </c>
      <c r="J35" s="5">
        <v>36584</v>
      </c>
      <c r="K35" s="5">
        <v>20835</v>
      </c>
      <c r="L35" s="6">
        <v>35056</v>
      </c>
      <c r="M35" s="5">
        <v>22035</v>
      </c>
      <c r="N35" s="5">
        <v>13021</v>
      </c>
      <c r="O35" s="6">
        <f t="shared" si="0"/>
        <v>98872</v>
      </c>
      <c r="P35" s="66">
        <f t="shared" si="1"/>
        <v>0.9270003187759005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4983</v>
      </c>
      <c r="D36" s="5">
        <v>1222</v>
      </c>
      <c r="E36" s="5">
        <v>3761</v>
      </c>
      <c r="F36" s="6">
        <v>0</v>
      </c>
      <c r="G36" s="5">
        <v>1662</v>
      </c>
      <c r="H36" s="5">
        <v>-1662</v>
      </c>
      <c r="I36" s="6">
        <v>0</v>
      </c>
      <c r="J36" s="5">
        <v>1328</v>
      </c>
      <c r="K36" s="5">
        <v>-1328</v>
      </c>
      <c r="L36" s="6">
        <v>0</v>
      </c>
      <c r="M36" s="5">
        <v>2536</v>
      </c>
      <c r="N36" s="5">
        <v>-2536</v>
      </c>
      <c r="O36" s="6">
        <f t="shared" ref="O36:O50" si="3">K36+H36+E36</f>
        <v>771</v>
      </c>
      <c r="P36" s="66">
        <f t="shared" si="1"/>
        <v>0.18300498457156419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>X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357</v>
      </c>
      <c r="D37" s="5">
        <v>420</v>
      </c>
      <c r="E37" s="5">
        <v>-63</v>
      </c>
      <c r="F37" s="6">
        <v>385</v>
      </c>
      <c r="G37" s="5">
        <v>411</v>
      </c>
      <c r="H37" s="5">
        <v>-26</v>
      </c>
      <c r="I37" s="6">
        <v>357</v>
      </c>
      <c r="J37" s="5">
        <v>396</v>
      </c>
      <c r="K37" s="5">
        <v>-39</v>
      </c>
      <c r="L37" s="6">
        <v>209</v>
      </c>
      <c r="M37" s="5">
        <v>338</v>
      </c>
      <c r="N37" s="5">
        <v>-129</v>
      </c>
      <c r="O37" s="6">
        <f t="shared" si="3"/>
        <v>-128</v>
      </c>
      <c r="P37" s="66">
        <f t="shared" ref="P37:P50" si="4">O37/(J37+G37+D37+1)</f>
        <v>-0.10423452768729642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7470</v>
      </c>
      <c r="D38" s="5">
        <v>17993</v>
      </c>
      <c r="E38" s="5">
        <v>-10523</v>
      </c>
      <c r="F38" s="6">
        <v>7487</v>
      </c>
      <c r="G38" s="5">
        <v>17149</v>
      </c>
      <c r="H38" s="5">
        <v>-9662</v>
      </c>
      <c r="I38" s="6">
        <v>0</v>
      </c>
      <c r="J38" s="5">
        <v>16395</v>
      </c>
      <c r="K38" s="5">
        <v>-16395</v>
      </c>
      <c r="L38" s="6">
        <v>4270</v>
      </c>
      <c r="M38" s="5">
        <v>10682</v>
      </c>
      <c r="N38" s="5">
        <v>-6412</v>
      </c>
      <c r="O38" s="6">
        <f t="shared" si="3"/>
        <v>-36580</v>
      </c>
      <c r="P38" s="66">
        <f t="shared" si="4"/>
        <v>-0.70976755015716564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7367</v>
      </c>
      <c r="D39" s="5">
        <v>17631</v>
      </c>
      <c r="E39" s="5">
        <v>-10264</v>
      </c>
      <c r="F39" s="6">
        <v>8620</v>
      </c>
      <c r="G39" s="5">
        <v>16333</v>
      </c>
      <c r="H39" s="5">
        <v>-7713</v>
      </c>
      <c r="I39" s="6">
        <v>5833</v>
      </c>
      <c r="J39" s="5">
        <v>16910</v>
      </c>
      <c r="K39" s="5">
        <v>-11077</v>
      </c>
      <c r="L39" s="6">
        <v>11039</v>
      </c>
      <c r="M39" s="5">
        <v>10673</v>
      </c>
      <c r="N39" s="5">
        <v>366</v>
      </c>
      <c r="O39" s="6">
        <f t="shared" si="3"/>
        <v>-29054</v>
      </c>
      <c r="P39" s="66">
        <f t="shared" si="4"/>
        <v>-0.57108599508599511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6235</v>
      </c>
      <c r="D40" s="5">
        <v>6388</v>
      </c>
      <c r="E40" s="5">
        <v>-153</v>
      </c>
      <c r="F40" s="6">
        <v>5700</v>
      </c>
      <c r="G40" s="5">
        <v>5183</v>
      </c>
      <c r="H40" s="5">
        <v>517</v>
      </c>
      <c r="I40" s="6">
        <v>7500</v>
      </c>
      <c r="J40" s="5">
        <v>5387</v>
      </c>
      <c r="K40" s="5">
        <v>2113</v>
      </c>
      <c r="L40" s="6">
        <v>2000</v>
      </c>
      <c r="M40" s="5">
        <v>6254</v>
      </c>
      <c r="N40" s="5">
        <v>-4254</v>
      </c>
      <c r="O40" s="6">
        <f t="shared" si="3"/>
        <v>2477</v>
      </c>
      <c r="P40" s="66">
        <f t="shared" si="4"/>
        <v>0.14605814022053187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504714</v>
      </c>
      <c r="D41" s="5">
        <v>424238</v>
      </c>
      <c r="E41" s="5">
        <v>80476</v>
      </c>
      <c r="F41" s="6">
        <v>354211</v>
      </c>
      <c r="G41" s="5">
        <v>358473</v>
      </c>
      <c r="H41" s="5">
        <v>-4262</v>
      </c>
      <c r="I41" s="6">
        <v>391674</v>
      </c>
      <c r="J41" s="5">
        <v>302687</v>
      </c>
      <c r="K41" s="5">
        <v>88987</v>
      </c>
      <c r="L41" s="6">
        <v>269202</v>
      </c>
      <c r="M41" s="5">
        <v>280572</v>
      </c>
      <c r="N41" s="5">
        <v>-11370</v>
      </c>
      <c r="O41" s="6">
        <f t="shared" si="3"/>
        <v>165201</v>
      </c>
      <c r="P41" s="66">
        <f t="shared" si="4"/>
        <v>0.15220301474388681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430</v>
      </c>
      <c r="D42" s="5">
        <v>442</v>
      </c>
      <c r="E42" s="5">
        <v>-12</v>
      </c>
      <c r="F42" s="6">
        <v>430</v>
      </c>
      <c r="G42" s="5">
        <v>439</v>
      </c>
      <c r="H42" s="5">
        <v>-9</v>
      </c>
      <c r="I42" s="6">
        <v>430</v>
      </c>
      <c r="J42" s="5">
        <v>447</v>
      </c>
      <c r="K42" s="5">
        <v>-17</v>
      </c>
      <c r="L42" s="6">
        <v>430</v>
      </c>
      <c r="M42" s="5">
        <v>415</v>
      </c>
      <c r="N42" s="5">
        <v>15</v>
      </c>
      <c r="O42" s="6">
        <f t="shared" si="3"/>
        <v>-38</v>
      </c>
      <c r="P42" s="66">
        <f t="shared" si="4"/>
        <v>-2.8592927012791574E-2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10066</v>
      </c>
      <c r="E43" s="5">
        <v>934</v>
      </c>
      <c r="F43" s="6">
        <v>11000</v>
      </c>
      <c r="G43" s="5">
        <v>12765</v>
      </c>
      <c r="H43" s="5">
        <v>-1765</v>
      </c>
      <c r="I43" s="6">
        <v>11000</v>
      </c>
      <c r="J43" s="5">
        <v>9875</v>
      </c>
      <c r="K43" s="5">
        <v>1125</v>
      </c>
      <c r="L43" s="6">
        <v>11000</v>
      </c>
      <c r="M43" s="5">
        <v>10748</v>
      </c>
      <c r="N43" s="5">
        <v>252</v>
      </c>
      <c r="O43" s="6">
        <f t="shared" si="3"/>
        <v>294</v>
      </c>
      <c r="P43" s="66">
        <f t="shared" si="4"/>
        <v>8.9889014584033991E-3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4415</v>
      </c>
      <c r="D44" s="5">
        <v>3990</v>
      </c>
      <c r="E44" s="5">
        <v>425</v>
      </c>
      <c r="F44" s="6">
        <v>4415</v>
      </c>
      <c r="G44" s="5">
        <v>3305</v>
      </c>
      <c r="H44" s="5">
        <v>1110</v>
      </c>
      <c r="I44" s="6">
        <v>4415</v>
      </c>
      <c r="J44" s="5">
        <v>3172</v>
      </c>
      <c r="K44" s="5">
        <v>1243</v>
      </c>
      <c r="L44" s="6">
        <v>4415</v>
      </c>
      <c r="M44" s="5">
        <v>2540</v>
      </c>
      <c r="N44" s="5">
        <v>1875</v>
      </c>
      <c r="O44" s="6">
        <f t="shared" si="3"/>
        <v>2778</v>
      </c>
      <c r="P44" s="66">
        <f t="shared" si="4"/>
        <v>0.26538020634314102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116099</v>
      </c>
      <c r="D45" s="5">
        <v>85111</v>
      </c>
      <c r="E45" s="5">
        <v>30988</v>
      </c>
      <c r="F45" s="6">
        <v>84197</v>
      </c>
      <c r="G45" s="5">
        <v>92298</v>
      </c>
      <c r="H45" s="5">
        <v>-8101</v>
      </c>
      <c r="I45" s="6">
        <v>109736</v>
      </c>
      <c r="J45" s="5">
        <v>83692</v>
      </c>
      <c r="K45" s="5">
        <v>26044</v>
      </c>
      <c r="L45" s="6">
        <v>91920</v>
      </c>
      <c r="M45" s="5">
        <v>78291</v>
      </c>
      <c r="N45" s="5">
        <v>13629</v>
      </c>
      <c r="O45" s="6">
        <f t="shared" si="3"/>
        <v>48931</v>
      </c>
      <c r="P45" s="66">
        <f t="shared" si="4"/>
        <v>0.187401858277608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310</v>
      </c>
      <c r="D46" s="5">
        <v>435</v>
      </c>
      <c r="E46" s="5">
        <v>-125</v>
      </c>
      <c r="F46" s="6">
        <v>310</v>
      </c>
      <c r="G46" s="5">
        <v>345</v>
      </c>
      <c r="H46" s="5">
        <v>-35</v>
      </c>
      <c r="I46" s="6">
        <v>310</v>
      </c>
      <c r="J46" s="5">
        <v>328</v>
      </c>
      <c r="K46" s="5">
        <v>-18</v>
      </c>
      <c r="L46" s="6">
        <v>310</v>
      </c>
      <c r="M46" s="5">
        <v>311</v>
      </c>
      <c r="N46" s="5">
        <v>-1</v>
      </c>
      <c r="O46" s="6">
        <f t="shared" si="3"/>
        <v>-178</v>
      </c>
      <c r="P46" s="66">
        <f t="shared" si="4"/>
        <v>-0.16050495942290352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6400</v>
      </c>
      <c r="D47" s="5">
        <v>6892</v>
      </c>
      <c r="E47" s="5">
        <v>-492</v>
      </c>
      <c r="F47" s="6">
        <v>4109</v>
      </c>
      <c r="G47" s="5">
        <v>7401</v>
      </c>
      <c r="H47" s="5">
        <v>-3292</v>
      </c>
      <c r="I47" s="6">
        <v>9777</v>
      </c>
      <c r="J47" s="5">
        <v>9648</v>
      </c>
      <c r="K47" s="5">
        <v>129</v>
      </c>
      <c r="L47" s="6">
        <v>8350</v>
      </c>
      <c r="M47" s="5">
        <v>8003</v>
      </c>
      <c r="N47" s="5">
        <v>347</v>
      </c>
      <c r="O47" s="6">
        <f t="shared" si="3"/>
        <v>-3655</v>
      </c>
      <c r="P47" s="66">
        <f t="shared" si="4"/>
        <v>-0.15266059644140004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5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2</v>
      </c>
      <c r="K51" s="98">
        <v>-2</v>
      </c>
      <c r="L51" s="6">
        <v>0</v>
      </c>
      <c r="M51" s="5">
        <v>0</v>
      </c>
      <c r="N51" s="98">
        <v>0</v>
      </c>
      <c r="O51" s="6">
        <f t="shared" ref="O51:O82" si="6">K51+H51+E51</f>
        <v>-2</v>
      </c>
      <c r="P51" s="66">
        <f t="shared" ref="P51:P82" si="7">O51/(J51+G51+D51+1)</f>
        <v>-0.66666666666666663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ref="V51:V82" si="8">IF(S51 = "X",L51-I51," ")</f>
        <v xml:space="preserve"> </v>
      </c>
    </row>
    <row r="52" spans="1:22" x14ac:dyDescent="0.25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si="6"/>
        <v>0</v>
      </c>
      <c r="P52" s="66">
        <f t="shared" si="7"/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36</v>
      </c>
      <c r="N53" s="98">
        <v>-36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117</v>
      </c>
      <c r="B55" s="99" t="s">
        <v>17</v>
      </c>
      <c r="C55" s="6">
        <v>0</v>
      </c>
      <c r="D55" s="5">
        <v>123</v>
      </c>
      <c r="E55" s="98">
        <v>-123</v>
      </c>
      <c r="F55" s="6">
        <v>0</v>
      </c>
      <c r="G55" s="5">
        <v>4</v>
      </c>
      <c r="H55" s="98">
        <v>-4</v>
      </c>
      <c r="I55" s="6">
        <v>0</v>
      </c>
      <c r="J55" s="5">
        <v>0</v>
      </c>
      <c r="K55" s="98">
        <v>0</v>
      </c>
      <c r="L55" s="6">
        <v>0</v>
      </c>
      <c r="M55" s="5">
        <v>0</v>
      </c>
      <c r="N55" s="98">
        <v>0</v>
      </c>
      <c r="O55" s="6">
        <f t="shared" si="6"/>
        <v>-127</v>
      </c>
      <c r="P55" s="66">
        <f t="shared" si="7"/>
        <v>-0.9921875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5</v>
      </c>
      <c r="H56" s="98">
        <v>-5</v>
      </c>
      <c r="I56" s="6">
        <v>0</v>
      </c>
      <c r="J56" s="5">
        <v>5</v>
      </c>
      <c r="K56" s="98">
        <v>-5</v>
      </c>
      <c r="L56" s="6">
        <v>0</v>
      </c>
      <c r="M56" s="5">
        <v>6</v>
      </c>
      <c r="N56" s="98">
        <v>-6</v>
      </c>
      <c r="O56" s="6">
        <f t="shared" si="6"/>
        <v>-16</v>
      </c>
      <c r="P56" s="66">
        <f t="shared" si="7"/>
        <v>-0.94117647058823528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1</v>
      </c>
      <c r="H57" s="98">
        <v>-1</v>
      </c>
      <c r="I57" s="6">
        <v>0</v>
      </c>
      <c r="J57" s="5">
        <v>0</v>
      </c>
      <c r="K57" s="98">
        <v>0</v>
      </c>
      <c r="L57" s="6">
        <v>0</v>
      </c>
      <c r="M57" s="5">
        <v>1</v>
      </c>
      <c r="N57" s="98">
        <v>-1</v>
      </c>
      <c r="O57" s="6">
        <f t="shared" si="6"/>
        <v>-1</v>
      </c>
      <c r="P57" s="66">
        <f t="shared" si="7"/>
        <v>-0.5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0</v>
      </c>
      <c r="H64" s="98">
        <v>0</v>
      </c>
      <c r="I64" s="6">
        <v>0</v>
      </c>
      <c r="J64" s="5">
        <v>0</v>
      </c>
      <c r="K64" s="98">
        <v>0</v>
      </c>
      <c r="L64" s="6">
        <v>0</v>
      </c>
      <c r="M64" s="5">
        <v>0</v>
      </c>
      <c r="N64" s="98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197</v>
      </c>
      <c r="B66" s="99" t="s">
        <v>17</v>
      </c>
      <c r="C66" s="6">
        <v>0</v>
      </c>
      <c r="D66" s="5">
        <v>0</v>
      </c>
      <c r="E66" s="98">
        <v>0</v>
      </c>
      <c r="F66" s="6">
        <v>0</v>
      </c>
      <c r="G66" s="5">
        <v>1</v>
      </c>
      <c r="H66" s="98">
        <v>-1</v>
      </c>
      <c r="I66" s="6">
        <v>0</v>
      </c>
      <c r="J66" s="5">
        <v>253</v>
      </c>
      <c r="K66" s="98">
        <v>-253</v>
      </c>
      <c r="L66" s="6">
        <v>0</v>
      </c>
      <c r="M66" s="5">
        <v>0</v>
      </c>
      <c r="N66" s="98">
        <v>0</v>
      </c>
      <c r="O66" s="6">
        <f t="shared" si="6"/>
        <v>-254</v>
      </c>
      <c r="P66" s="66">
        <f t="shared" si="7"/>
        <v>-0.99607843137254903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213</v>
      </c>
      <c r="B67" s="99" t="s">
        <v>17</v>
      </c>
      <c r="C67" s="6">
        <v>0</v>
      </c>
      <c r="D67" s="5">
        <v>722</v>
      </c>
      <c r="E67" s="98">
        <v>-722</v>
      </c>
      <c r="F67" s="6">
        <v>0</v>
      </c>
      <c r="G67" s="5">
        <v>713</v>
      </c>
      <c r="H67" s="98">
        <v>-713</v>
      </c>
      <c r="I67" s="6">
        <v>0</v>
      </c>
      <c r="J67" s="5">
        <v>702</v>
      </c>
      <c r="K67" s="98">
        <v>-702</v>
      </c>
      <c r="L67" s="6">
        <v>0</v>
      </c>
      <c r="M67" s="5">
        <v>688</v>
      </c>
      <c r="N67" s="98">
        <v>-688</v>
      </c>
      <c r="O67" s="6">
        <f t="shared" si="6"/>
        <v>-2137</v>
      </c>
      <c r="P67" s="66">
        <f t="shared" si="7"/>
        <v>-0.99953227315247895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254</v>
      </c>
      <c r="B68" s="99" t="s">
        <v>17</v>
      </c>
      <c r="C68" s="6">
        <v>14400</v>
      </c>
      <c r="D68" s="5">
        <v>14341</v>
      </c>
      <c r="E68" s="98">
        <v>59</v>
      </c>
      <c r="F68" s="6">
        <v>14000</v>
      </c>
      <c r="G68" s="5">
        <v>13515</v>
      </c>
      <c r="H68" s="98">
        <v>485</v>
      </c>
      <c r="I68" s="6">
        <v>14399</v>
      </c>
      <c r="J68" s="5">
        <v>13616</v>
      </c>
      <c r="K68" s="98">
        <v>783</v>
      </c>
      <c r="L68" s="6">
        <v>12000</v>
      </c>
      <c r="M68" s="5">
        <v>10054</v>
      </c>
      <c r="N68" s="98">
        <v>1946</v>
      </c>
      <c r="O68" s="6">
        <f t="shared" si="6"/>
        <v>1327</v>
      </c>
      <c r="P68" s="66">
        <f t="shared" si="7"/>
        <v>3.1996720758083574E-2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308</v>
      </c>
      <c r="B74" s="99" t="s">
        <v>17</v>
      </c>
      <c r="C74" s="6">
        <v>300</v>
      </c>
      <c r="D74" s="5">
        <v>354</v>
      </c>
      <c r="E74" s="98">
        <v>-54</v>
      </c>
      <c r="F74" s="6">
        <v>290</v>
      </c>
      <c r="G74" s="5">
        <v>334</v>
      </c>
      <c r="H74" s="98">
        <v>-44</v>
      </c>
      <c r="I74" s="6">
        <v>300</v>
      </c>
      <c r="J74" s="5">
        <v>0</v>
      </c>
      <c r="K74" s="98">
        <v>300</v>
      </c>
      <c r="L74" s="6">
        <v>0</v>
      </c>
      <c r="M74" s="5">
        <v>0</v>
      </c>
      <c r="N74" s="98">
        <v>0</v>
      </c>
      <c r="O74" s="6">
        <f t="shared" si="6"/>
        <v>202</v>
      </c>
      <c r="P74" s="66">
        <f t="shared" si="7"/>
        <v>0.29317851959361391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5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5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399</v>
      </c>
      <c r="B77" s="99" t="s">
        <v>17</v>
      </c>
      <c r="C77" s="6">
        <v>100</v>
      </c>
      <c r="D77" s="5">
        <v>126</v>
      </c>
      <c r="E77" s="98">
        <v>-26</v>
      </c>
      <c r="F77" s="6">
        <v>100</v>
      </c>
      <c r="G77" s="5">
        <v>122</v>
      </c>
      <c r="H77" s="98">
        <v>-22</v>
      </c>
      <c r="I77" s="6">
        <v>100</v>
      </c>
      <c r="J77" s="5">
        <v>129</v>
      </c>
      <c r="K77" s="98">
        <v>-29</v>
      </c>
      <c r="L77" s="6">
        <v>100</v>
      </c>
      <c r="M77" s="5">
        <v>132</v>
      </c>
      <c r="N77" s="98">
        <v>-32</v>
      </c>
      <c r="O77" s="6">
        <f t="shared" si="6"/>
        <v>-77</v>
      </c>
      <c r="P77" s="66">
        <f t="shared" si="7"/>
        <v>-0.20370370370370369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5">
      <c r="A78" s="26">
        <v>442</v>
      </c>
      <c r="B78" s="99" t="s">
        <v>17</v>
      </c>
      <c r="C78" s="6">
        <v>110</v>
      </c>
      <c r="D78" s="5">
        <v>0</v>
      </c>
      <c r="E78" s="98">
        <v>110</v>
      </c>
      <c r="F78" s="6">
        <v>100</v>
      </c>
      <c r="G78" s="5">
        <v>0</v>
      </c>
      <c r="H78" s="98">
        <v>100</v>
      </c>
      <c r="I78" s="6">
        <v>100</v>
      </c>
      <c r="J78" s="5">
        <v>0</v>
      </c>
      <c r="K78" s="98">
        <v>100</v>
      </c>
      <c r="L78" s="6">
        <v>60</v>
      </c>
      <c r="M78" s="5">
        <v>0</v>
      </c>
      <c r="N78" s="98">
        <v>60</v>
      </c>
      <c r="O78" s="6">
        <f t="shared" si="6"/>
        <v>310</v>
      </c>
      <c r="P78" s="66">
        <f t="shared" si="7"/>
        <v>310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5">
      <c r="A79" s="26">
        <v>447</v>
      </c>
      <c r="B79" s="99" t="s">
        <v>17</v>
      </c>
      <c r="C79" s="6">
        <v>0</v>
      </c>
      <c r="D79" s="5">
        <v>42</v>
      </c>
      <c r="E79" s="98">
        <v>-42</v>
      </c>
      <c r="F79" s="6">
        <v>0</v>
      </c>
      <c r="G79" s="5">
        <v>76</v>
      </c>
      <c r="H79" s="98">
        <v>-76</v>
      </c>
      <c r="I79" s="6">
        <v>0</v>
      </c>
      <c r="J79" s="5">
        <v>53</v>
      </c>
      <c r="K79" s="98">
        <v>-53</v>
      </c>
      <c r="L79" s="6">
        <v>0</v>
      </c>
      <c r="M79" s="5">
        <v>52</v>
      </c>
      <c r="N79" s="98">
        <v>-52</v>
      </c>
      <c r="O79" s="6">
        <f t="shared" si="6"/>
        <v>-171</v>
      </c>
      <c r="P79" s="66">
        <f t="shared" si="7"/>
        <v>-0.9941860465116279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5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5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5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5">
      <c r="A83" s="26">
        <v>543</v>
      </c>
      <c r="B83" s="99" t="s">
        <v>17</v>
      </c>
      <c r="C83" s="6">
        <v>500</v>
      </c>
      <c r="D83" s="5">
        <v>284</v>
      </c>
      <c r="E83" s="98">
        <v>216</v>
      </c>
      <c r="F83" s="6">
        <v>0</v>
      </c>
      <c r="G83" s="5">
        <v>509</v>
      </c>
      <c r="H83" s="98">
        <v>-509</v>
      </c>
      <c r="I83" s="6">
        <v>200</v>
      </c>
      <c r="J83" s="5">
        <v>96</v>
      </c>
      <c r="K83" s="98">
        <v>104</v>
      </c>
      <c r="L83" s="6">
        <v>0</v>
      </c>
      <c r="M83" s="5">
        <v>0</v>
      </c>
      <c r="N83" s="98">
        <v>0</v>
      </c>
      <c r="O83" s="6">
        <f t="shared" ref="O83:O136" si="9">K83+H83+E83</f>
        <v>-189</v>
      </c>
      <c r="P83" s="66">
        <f t="shared" ref="P83:P136" si="10">O83/(J83+G83+D83+1)</f>
        <v>-0.21235955056179776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ref="V83:V136" si="11">IF(S83 = "X",L83-I83," ")</f>
        <v xml:space="preserve"> </v>
      </c>
    </row>
    <row r="84" spans="1:22" x14ac:dyDescent="0.25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si="9"/>
        <v>0</v>
      </c>
      <c r="P84" s="66">
        <f t="shared" si="10"/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5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598</v>
      </c>
      <c r="B86" s="99" t="s">
        <v>17</v>
      </c>
      <c r="C86" s="6">
        <v>0</v>
      </c>
      <c r="D86" s="5">
        <v>81</v>
      </c>
      <c r="E86" s="98">
        <v>-81</v>
      </c>
      <c r="F86" s="6">
        <v>0</v>
      </c>
      <c r="G86" s="5">
        <v>50</v>
      </c>
      <c r="H86" s="98">
        <v>-50</v>
      </c>
      <c r="I86" s="6">
        <v>0</v>
      </c>
      <c r="J86" s="5">
        <v>69</v>
      </c>
      <c r="K86" s="98">
        <v>-69</v>
      </c>
      <c r="L86" s="6">
        <v>0</v>
      </c>
      <c r="M86" s="5">
        <v>98</v>
      </c>
      <c r="N86" s="98">
        <v>-98</v>
      </c>
      <c r="O86" s="6">
        <f t="shared" si="9"/>
        <v>-200</v>
      </c>
      <c r="P86" s="66">
        <f t="shared" si="10"/>
        <v>-0.99502487562189057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635</v>
      </c>
      <c r="B87" s="99" t="s">
        <v>17</v>
      </c>
      <c r="C87" s="6">
        <v>800</v>
      </c>
      <c r="D87" s="5">
        <v>461</v>
      </c>
      <c r="E87" s="98">
        <v>339</v>
      </c>
      <c r="F87" s="6">
        <v>590</v>
      </c>
      <c r="G87" s="5">
        <v>656</v>
      </c>
      <c r="H87" s="98">
        <v>-66</v>
      </c>
      <c r="I87" s="6">
        <v>850</v>
      </c>
      <c r="J87" s="5">
        <v>739</v>
      </c>
      <c r="K87" s="98">
        <v>111</v>
      </c>
      <c r="L87" s="6">
        <v>700</v>
      </c>
      <c r="M87" s="5">
        <v>814</v>
      </c>
      <c r="N87" s="98">
        <v>-114</v>
      </c>
      <c r="O87" s="6">
        <f t="shared" si="9"/>
        <v>384</v>
      </c>
      <c r="P87" s="66">
        <f t="shared" si="10"/>
        <v>0.20678513731825526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1"/>
        <v xml:space="preserve"> </v>
      </c>
    </row>
    <row r="88" spans="1:22" x14ac:dyDescent="0.25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654</v>
      </c>
      <c r="B89" s="99" t="s">
        <v>17</v>
      </c>
      <c r="C89" s="6">
        <v>456</v>
      </c>
      <c r="D89" s="5">
        <v>596</v>
      </c>
      <c r="E89" s="98">
        <v>-140</v>
      </c>
      <c r="F89" s="6">
        <v>400</v>
      </c>
      <c r="G89" s="5">
        <v>617</v>
      </c>
      <c r="H89" s="98">
        <v>-217</v>
      </c>
      <c r="I89" s="6">
        <v>0</v>
      </c>
      <c r="J89" s="5">
        <v>611</v>
      </c>
      <c r="K89" s="98">
        <v>-611</v>
      </c>
      <c r="L89" s="6">
        <v>500</v>
      </c>
      <c r="M89" s="5">
        <v>527</v>
      </c>
      <c r="N89" s="98">
        <v>-27</v>
      </c>
      <c r="O89" s="6">
        <f t="shared" si="9"/>
        <v>-968</v>
      </c>
      <c r="P89" s="66">
        <f t="shared" si="10"/>
        <v>-0.53041095890410961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779</v>
      </c>
      <c r="B92" s="99" t="s">
        <v>17</v>
      </c>
      <c r="C92" s="6">
        <v>800</v>
      </c>
      <c r="D92" s="5">
        <v>1131</v>
      </c>
      <c r="E92" s="98">
        <v>-331</v>
      </c>
      <c r="F92" s="6">
        <v>800</v>
      </c>
      <c r="G92" s="5">
        <v>1114</v>
      </c>
      <c r="H92" s="98">
        <v>-314</v>
      </c>
      <c r="I92" s="6">
        <v>800</v>
      </c>
      <c r="J92" s="5">
        <v>1250</v>
      </c>
      <c r="K92" s="98">
        <v>-450</v>
      </c>
      <c r="L92" s="6">
        <v>0</v>
      </c>
      <c r="M92" s="5">
        <v>1080</v>
      </c>
      <c r="N92" s="98">
        <v>-1080</v>
      </c>
      <c r="O92" s="6">
        <f t="shared" si="9"/>
        <v>-1095</v>
      </c>
      <c r="P92" s="66">
        <f t="shared" si="10"/>
        <v>-0.31321510297482835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858</v>
      </c>
      <c r="B94" s="99" t="s">
        <v>17</v>
      </c>
      <c r="C94" s="6">
        <v>1000</v>
      </c>
      <c r="D94" s="5">
        <v>1258</v>
      </c>
      <c r="E94" s="98">
        <v>-258</v>
      </c>
      <c r="F94" s="6">
        <v>1000</v>
      </c>
      <c r="G94" s="5">
        <v>1260</v>
      </c>
      <c r="H94" s="98">
        <v>-260</v>
      </c>
      <c r="I94" s="6">
        <v>750</v>
      </c>
      <c r="J94" s="5">
        <v>1260</v>
      </c>
      <c r="K94" s="98">
        <v>-510</v>
      </c>
      <c r="L94" s="6">
        <v>0</v>
      </c>
      <c r="M94" s="5">
        <v>0</v>
      </c>
      <c r="N94" s="98">
        <v>0</v>
      </c>
      <c r="O94" s="6">
        <f t="shared" si="9"/>
        <v>-1028</v>
      </c>
      <c r="P94" s="66">
        <f t="shared" si="10"/>
        <v>-0.27202963747023023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886</v>
      </c>
      <c r="B95" s="99" t="s">
        <v>17</v>
      </c>
      <c r="C95" s="6">
        <v>400</v>
      </c>
      <c r="D95" s="5">
        <v>679</v>
      </c>
      <c r="E95" s="98">
        <v>-279</v>
      </c>
      <c r="F95" s="6">
        <v>375</v>
      </c>
      <c r="G95" s="5">
        <v>329</v>
      </c>
      <c r="H95" s="98">
        <v>46</v>
      </c>
      <c r="I95" s="6">
        <v>400</v>
      </c>
      <c r="J95" s="5">
        <v>475</v>
      </c>
      <c r="K95" s="98">
        <v>-75</v>
      </c>
      <c r="L95" s="6">
        <v>100</v>
      </c>
      <c r="M95" s="5">
        <v>57</v>
      </c>
      <c r="N95" s="98">
        <v>43</v>
      </c>
      <c r="O95" s="6">
        <f t="shared" si="9"/>
        <v>-308</v>
      </c>
      <c r="P95" s="66">
        <f t="shared" si="10"/>
        <v>-0.20754716981132076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5">
      <c r="A97" s="26">
        <v>938</v>
      </c>
      <c r="B97" s="99" t="s">
        <v>17</v>
      </c>
      <c r="C97" s="6">
        <v>0</v>
      </c>
      <c r="D97" s="5">
        <v>0</v>
      </c>
      <c r="E97" s="98">
        <v>0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944</v>
      </c>
      <c r="B98" s="99" t="s">
        <v>17</v>
      </c>
      <c r="C98" s="6">
        <v>2900</v>
      </c>
      <c r="D98" s="5">
        <v>2499</v>
      </c>
      <c r="E98" s="98">
        <v>401</v>
      </c>
      <c r="F98" s="6">
        <v>2425</v>
      </c>
      <c r="G98" s="5">
        <v>2640</v>
      </c>
      <c r="H98" s="98">
        <v>-215</v>
      </c>
      <c r="I98" s="6">
        <v>2800</v>
      </c>
      <c r="J98" s="5">
        <v>2611</v>
      </c>
      <c r="K98" s="98">
        <v>189</v>
      </c>
      <c r="L98" s="6">
        <v>2600</v>
      </c>
      <c r="M98" s="5">
        <v>2593</v>
      </c>
      <c r="N98" s="98">
        <v>7</v>
      </c>
      <c r="O98" s="6">
        <f t="shared" si="9"/>
        <v>375</v>
      </c>
      <c r="P98" s="66">
        <f t="shared" si="10"/>
        <v>4.8380854083344083E-2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949</v>
      </c>
      <c r="B99" s="99" t="s">
        <v>17</v>
      </c>
      <c r="C99" s="6">
        <v>0</v>
      </c>
      <c r="D99" s="5">
        <v>59</v>
      </c>
      <c r="E99" s="98">
        <v>-59</v>
      </c>
      <c r="F99" s="6">
        <v>40</v>
      </c>
      <c r="G99" s="5">
        <v>56</v>
      </c>
      <c r="H99" s="98">
        <v>-16</v>
      </c>
      <c r="I99" s="6">
        <v>0</v>
      </c>
      <c r="J99" s="5">
        <v>58</v>
      </c>
      <c r="K99" s="98">
        <v>-58</v>
      </c>
      <c r="L99" s="6">
        <v>30</v>
      </c>
      <c r="M99" s="5">
        <v>58</v>
      </c>
      <c r="N99" s="98">
        <v>-28</v>
      </c>
      <c r="O99" s="6">
        <f t="shared" si="9"/>
        <v>-133</v>
      </c>
      <c r="P99" s="66">
        <f t="shared" si="10"/>
        <v>-0.76436781609195403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995</v>
      </c>
      <c r="B101" s="99" t="s">
        <v>17</v>
      </c>
      <c r="C101" s="6">
        <v>500</v>
      </c>
      <c r="D101" s="5">
        <v>1030</v>
      </c>
      <c r="E101" s="98">
        <v>-530</v>
      </c>
      <c r="F101" s="6">
        <v>1150</v>
      </c>
      <c r="G101" s="5">
        <v>826</v>
      </c>
      <c r="H101" s="98">
        <v>324</v>
      </c>
      <c r="I101" s="6">
        <v>700</v>
      </c>
      <c r="J101" s="5">
        <v>658</v>
      </c>
      <c r="K101" s="98">
        <v>42</v>
      </c>
      <c r="L101" s="6">
        <v>0</v>
      </c>
      <c r="M101" s="5">
        <v>0</v>
      </c>
      <c r="N101" s="98">
        <v>0</v>
      </c>
      <c r="O101" s="6">
        <f t="shared" si="9"/>
        <v>-164</v>
      </c>
      <c r="P101" s="66">
        <f t="shared" si="10"/>
        <v>-6.5208747514910542E-2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1011</v>
      </c>
      <c r="B102" s="99" t="s">
        <v>17</v>
      </c>
      <c r="C102" s="6">
        <v>800</v>
      </c>
      <c r="D102" s="5">
        <v>1029</v>
      </c>
      <c r="E102" s="98">
        <v>-229</v>
      </c>
      <c r="F102" s="6">
        <v>1350</v>
      </c>
      <c r="G102" s="5">
        <v>1470</v>
      </c>
      <c r="H102" s="98">
        <v>-120</v>
      </c>
      <c r="I102" s="6">
        <v>1000</v>
      </c>
      <c r="J102" s="5">
        <v>673</v>
      </c>
      <c r="K102" s="98">
        <v>327</v>
      </c>
      <c r="L102" s="6">
        <v>40</v>
      </c>
      <c r="M102" s="5">
        <v>41</v>
      </c>
      <c r="N102" s="98">
        <v>-1</v>
      </c>
      <c r="O102" s="6">
        <f t="shared" si="9"/>
        <v>-22</v>
      </c>
      <c r="P102" s="66">
        <f t="shared" si="10"/>
        <v>-6.9335014182161994E-3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5361</v>
      </c>
      <c r="B105" s="99" t="s">
        <v>17</v>
      </c>
      <c r="C105" s="6">
        <v>8000</v>
      </c>
      <c r="D105" s="5">
        <v>6017</v>
      </c>
      <c r="E105" s="98">
        <v>1983</v>
      </c>
      <c r="F105" s="6">
        <v>6100</v>
      </c>
      <c r="G105" s="5">
        <v>6131</v>
      </c>
      <c r="H105" s="98">
        <v>-31</v>
      </c>
      <c r="I105" s="6">
        <v>6200</v>
      </c>
      <c r="J105" s="5">
        <v>6113</v>
      </c>
      <c r="K105" s="98">
        <v>87</v>
      </c>
      <c r="L105" s="6">
        <v>0</v>
      </c>
      <c r="M105" s="5">
        <v>0</v>
      </c>
      <c r="N105" s="98">
        <v>0</v>
      </c>
      <c r="O105" s="6">
        <f t="shared" si="9"/>
        <v>2039</v>
      </c>
      <c r="P105" s="66">
        <f t="shared" si="10"/>
        <v>0.11165261198116307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>X</v>
      </c>
      <c r="V105" t="str">
        <f t="shared" si="11"/>
        <v xml:space="preserve"> </v>
      </c>
    </row>
    <row r="106" spans="1:22" x14ac:dyDescent="0.25">
      <c r="A106" s="26">
        <v>5370</v>
      </c>
      <c r="B106" s="99" t="s">
        <v>17</v>
      </c>
      <c r="C106" s="6">
        <v>0</v>
      </c>
      <c r="D106" s="5">
        <v>0</v>
      </c>
      <c r="E106" s="98">
        <v>0</v>
      </c>
      <c r="F106" s="6">
        <v>0</v>
      </c>
      <c r="G106" s="5">
        <v>8</v>
      </c>
      <c r="H106" s="98">
        <v>-8</v>
      </c>
      <c r="I106" s="6">
        <v>0</v>
      </c>
      <c r="J106" s="5">
        <v>0</v>
      </c>
      <c r="K106" s="98">
        <v>0</v>
      </c>
      <c r="L106" s="6">
        <v>0</v>
      </c>
      <c r="M106" s="5">
        <v>0</v>
      </c>
      <c r="N106" s="98">
        <v>0</v>
      </c>
      <c r="O106" s="6">
        <f t="shared" si="9"/>
        <v>-8</v>
      </c>
      <c r="P106" s="66">
        <f t="shared" si="10"/>
        <v>-0.88888888888888884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5973</v>
      </c>
      <c r="B107" s="99" t="s">
        <v>17</v>
      </c>
      <c r="C107" s="6">
        <v>166</v>
      </c>
      <c r="D107" s="5">
        <v>92</v>
      </c>
      <c r="E107" s="98">
        <v>74</v>
      </c>
      <c r="F107" s="6">
        <v>166</v>
      </c>
      <c r="G107" s="5">
        <v>291</v>
      </c>
      <c r="H107" s="98">
        <v>-125</v>
      </c>
      <c r="I107" s="6">
        <v>166</v>
      </c>
      <c r="J107" s="5">
        <v>170</v>
      </c>
      <c r="K107" s="98">
        <v>-4</v>
      </c>
      <c r="L107" s="6">
        <v>166</v>
      </c>
      <c r="M107" s="5">
        <v>138</v>
      </c>
      <c r="N107" s="98">
        <v>28</v>
      </c>
      <c r="O107" s="6">
        <f t="shared" si="9"/>
        <v>-55</v>
      </c>
      <c r="P107" s="66">
        <f t="shared" si="10"/>
        <v>-9.9277978339350176E-2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7602</v>
      </c>
      <c r="B110" s="99" t="s">
        <v>17</v>
      </c>
      <c r="C110" s="6">
        <v>48735</v>
      </c>
      <c r="D110" s="5">
        <v>46343</v>
      </c>
      <c r="E110" s="98">
        <v>2392</v>
      </c>
      <c r="F110" s="6">
        <v>44000</v>
      </c>
      <c r="G110" s="5">
        <v>44474</v>
      </c>
      <c r="H110" s="98">
        <v>-474</v>
      </c>
      <c r="I110" s="6">
        <v>44470</v>
      </c>
      <c r="J110" s="5">
        <v>37121</v>
      </c>
      <c r="K110" s="98">
        <v>7349</v>
      </c>
      <c r="L110" s="6">
        <v>10000</v>
      </c>
      <c r="M110" s="5">
        <v>9958</v>
      </c>
      <c r="N110" s="98">
        <v>42</v>
      </c>
      <c r="O110" s="6">
        <f t="shared" si="9"/>
        <v>9267</v>
      </c>
      <c r="P110" s="66">
        <f t="shared" si="10"/>
        <v>7.2432956330751377E-2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7604</v>
      </c>
      <c r="B111" s="99" t="s">
        <v>17</v>
      </c>
      <c r="C111" s="6">
        <v>71691</v>
      </c>
      <c r="D111" s="5">
        <v>36812</v>
      </c>
      <c r="E111" s="98">
        <v>34879</v>
      </c>
      <c r="F111" s="6">
        <v>40854</v>
      </c>
      <c r="G111" s="5">
        <v>53553</v>
      </c>
      <c r="H111" s="98">
        <v>-12699</v>
      </c>
      <c r="I111" s="6">
        <v>51125</v>
      </c>
      <c r="J111" s="5">
        <v>44175</v>
      </c>
      <c r="K111" s="98">
        <v>6950</v>
      </c>
      <c r="L111" s="6">
        <v>50021</v>
      </c>
      <c r="M111" s="5">
        <v>54008</v>
      </c>
      <c r="N111" s="98">
        <v>-3987</v>
      </c>
      <c r="O111" s="6">
        <f t="shared" si="9"/>
        <v>29130</v>
      </c>
      <c r="P111" s="66">
        <f t="shared" si="10"/>
        <v>0.21651392512319664</v>
      </c>
      <c r="Q111" s="123"/>
      <c r="R111" s="62" t="s">
        <v>44</v>
      </c>
      <c r="S111" s="72" t="s">
        <v>15</v>
      </c>
      <c r="T111" s="8" t="str">
        <f>IF($C$4="High Inventory",IF(AND($O111&gt;=Summary!$C$149,$P111&gt;=0%),"X"," "),IF(AND($O111&lt;=-Summary!$C$149,$P111&lt;=0%),"X"," "))</f>
        <v>X</v>
      </c>
      <c r="U111" s="11" t="str">
        <f>IF($C$4="High Inventory",IF(AND($O111&gt;=0,$P111&gt;=Summary!$C$150),"X"," "),IF(AND($O111&lt;=0,$P111&lt;=-Summary!$C$150),"X"," "))</f>
        <v>X</v>
      </c>
      <c r="V111" t="str">
        <f t="shared" si="11"/>
        <v xml:space="preserve"> </v>
      </c>
    </row>
    <row r="112" spans="1:22" x14ac:dyDescent="0.25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5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5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5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5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5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5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9"/>
        <v>0</v>
      </c>
      <c r="P118" s="66">
        <f t="shared" si="10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5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9"/>
        <v>0</v>
      </c>
      <c r="P119" s="66">
        <f t="shared" si="10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5">
      <c r="A120" s="26">
        <v>8916</v>
      </c>
      <c r="B120" s="99" t="s">
        <v>17</v>
      </c>
      <c r="C120" s="6">
        <v>0</v>
      </c>
      <c r="D120" s="5">
        <v>0</v>
      </c>
      <c r="E120" s="98">
        <v>0</v>
      </c>
      <c r="F120" s="6">
        <v>0</v>
      </c>
      <c r="G120" s="5">
        <v>0</v>
      </c>
      <c r="H120" s="98">
        <v>0</v>
      </c>
      <c r="I120" s="6">
        <v>0</v>
      </c>
      <c r="J120" s="5">
        <v>3</v>
      </c>
      <c r="K120" s="98">
        <v>-3</v>
      </c>
      <c r="L120" s="6">
        <v>0</v>
      </c>
      <c r="M120" s="5">
        <v>0</v>
      </c>
      <c r="N120" s="98">
        <v>0</v>
      </c>
      <c r="O120" s="6">
        <f t="shared" si="9"/>
        <v>-3</v>
      </c>
      <c r="P120" s="66">
        <f t="shared" si="10"/>
        <v>-0.75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5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9"/>
        <v>0</v>
      </c>
      <c r="P121" s="66">
        <f t="shared" si="10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5">
      <c r="A122" s="26">
        <v>13556</v>
      </c>
      <c r="B122" s="99" t="s">
        <v>17</v>
      </c>
      <c r="C122" s="6">
        <v>70</v>
      </c>
      <c r="D122" s="5">
        <v>99</v>
      </c>
      <c r="E122" s="98">
        <v>-29</v>
      </c>
      <c r="F122" s="6">
        <v>70</v>
      </c>
      <c r="G122" s="5">
        <v>99</v>
      </c>
      <c r="H122" s="98">
        <v>-29</v>
      </c>
      <c r="I122" s="6">
        <v>70</v>
      </c>
      <c r="J122" s="5">
        <v>98</v>
      </c>
      <c r="K122" s="98">
        <v>-28</v>
      </c>
      <c r="L122" s="6">
        <v>70</v>
      </c>
      <c r="M122" s="5">
        <v>95</v>
      </c>
      <c r="N122" s="98">
        <v>-25</v>
      </c>
      <c r="O122" s="6">
        <f t="shared" si="9"/>
        <v>-86</v>
      </c>
      <c r="P122" s="66">
        <f t="shared" si="10"/>
        <v>-0.28956228956228958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5">
      <c r="A123" s="26">
        <v>18287</v>
      </c>
      <c r="B123" s="99" t="s">
        <v>17</v>
      </c>
      <c r="C123" s="6">
        <v>0</v>
      </c>
      <c r="D123" s="5">
        <v>1</v>
      </c>
      <c r="E123" s="98">
        <v>-1</v>
      </c>
      <c r="F123" s="6">
        <v>0</v>
      </c>
      <c r="G123" s="5">
        <v>0</v>
      </c>
      <c r="H123" s="98">
        <v>0</v>
      </c>
      <c r="I123" s="6">
        <v>0</v>
      </c>
      <c r="J123" s="5">
        <v>0</v>
      </c>
      <c r="K123" s="98">
        <v>0</v>
      </c>
      <c r="L123" s="6">
        <v>0</v>
      </c>
      <c r="M123" s="5">
        <v>0</v>
      </c>
      <c r="N123" s="98">
        <v>0</v>
      </c>
      <c r="O123" s="6">
        <f t="shared" si="9"/>
        <v>-1</v>
      </c>
      <c r="P123" s="66">
        <f t="shared" si="10"/>
        <v>-0.5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5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5">
      <c r="A125" s="26">
        <v>19307</v>
      </c>
      <c r="B125" s="99" t="s">
        <v>17</v>
      </c>
      <c r="C125" s="6">
        <v>200</v>
      </c>
      <c r="D125" s="5">
        <v>317</v>
      </c>
      <c r="E125" s="98">
        <v>-117</v>
      </c>
      <c r="F125" s="6">
        <v>200</v>
      </c>
      <c r="G125" s="5">
        <v>433</v>
      </c>
      <c r="H125" s="98">
        <v>-233</v>
      </c>
      <c r="I125" s="6">
        <v>200</v>
      </c>
      <c r="J125" s="5">
        <v>161</v>
      </c>
      <c r="K125" s="98">
        <v>39</v>
      </c>
      <c r="L125" s="6">
        <v>0</v>
      </c>
      <c r="M125" s="5">
        <v>0</v>
      </c>
      <c r="N125" s="98">
        <v>0</v>
      </c>
      <c r="O125" s="6">
        <f t="shared" si="9"/>
        <v>-311</v>
      </c>
      <c r="P125" s="66">
        <f t="shared" si="10"/>
        <v>-0.34100877192982454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5">
      <c r="A126" s="26">
        <v>20206</v>
      </c>
      <c r="B126" s="99" t="s">
        <v>17</v>
      </c>
      <c r="C126" s="6">
        <v>0</v>
      </c>
      <c r="D126" s="5">
        <v>78</v>
      </c>
      <c r="E126" s="98">
        <v>-78</v>
      </c>
      <c r="F126" s="6">
        <v>0</v>
      </c>
      <c r="G126" s="5">
        <v>78</v>
      </c>
      <c r="H126" s="98">
        <v>-78</v>
      </c>
      <c r="I126" s="6">
        <v>0</v>
      </c>
      <c r="J126" s="5">
        <v>81</v>
      </c>
      <c r="K126" s="98">
        <v>-81</v>
      </c>
      <c r="L126" s="6">
        <v>0</v>
      </c>
      <c r="M126" s="5">
        <v>24</v>
      </c>
      <c r="N126" s="98">
        <v>-24</v>
      </c>
      <c r="O126" s="6">
        <f t="shared" si="9"/>
        <v>-237</v>
      </c>
      <c r="P126" s="66">
        <f t="shared" si="10"/>
        <v>-0.99579831932773111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5">
      <c r="A127" s="26">
        <v>26909</v>
      </c>
      <c r="B127" s="99" t="s">
        <v>17</v>
      </c>
      <c r="C127" s="6">
        <v>0</v>
      </c>
      <c r="D127" s="5">
        <v>0</v>
      </c>
      <c r="E127" s="98">
        <v>0</v>
      </c>
      <c r="F127" s="6">
        <v>0</v>
      </c>
      <c r="G127" s="5">
        <v>0</v>
      </c>
      <c r="H127" s="98">
        <v>0</v>
      </c>
      <c r="I127" s="6">
        <v>0</v>
      </c>
      <c r="J127" s="5">
        <v>0</v>
      </c>
      <c r="K127" s="98">
        <v>0</v>
      </c>
      <c r="L127" s="6">
        <v>0</v>
      </c>
      <c r="M127" s="5">
        <v>40</v>
      </c>
      <c r="N127" s="98">
        <v>-40</v>
      </c>
      <c r="O127" s="6">
        <f t="shared" si="9"/>
        <v>0</v>
      </c>
      <c r="P127" s="66">
        <f t="shared" si="10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5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9"/>
        <v>0</v>
      </c>
      <c r="P128" s="66">
        <f t="shared" si="10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1"/>
        <v xml:space="preserve"> </v>
      </c>
    </row>
    <row r="129" spans="1:22" x14ac:dyDescent="0.25">
      <c r="A129" s="26">
        <v>30511</v>
      </c>
      <c r="B129" s="99" t="s">
        <v>17</v>
      </c>
      <c r="C129" s="6">
        <v>96</v>
      </c>
      <c r="D129" s="5">
        <v>11</v>
      </c>
      <c r="E129" s="98">
        <v>85</v>
      </c>
      <c r="F129" s="6">
        <v>0</v>
      </c>
      <c r="G129" s="5">
        <v>0</v>
      </c>
      <c r="H129" s="98">
        <v>0</v>
      </c>
      <c r="I129" s="6">
        <v>96</v>
      </c>
      <c r="J129" s="5">
        <v>0</v>
      </c>
      <c r="K129" s="98">
        <v>96</v>
      </c>
      <c r="L129" s="6">
        <v>0</v>
      </c>
      <c r="M129" s="5">
        <v>0</v>
      </c>
      <c r="N129" s="98">
        <v>0</v>
      </c>
      <c r="O129" s="6">
        <f t="shared" si="9"/>
        <v>181</v>
      </c>
      <c r="P129" s="66">
        <f t="shared" si="10"/>
        <v>15.083333333333334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1"/>
        <v xml:space="preserve"> </v>
      </c>
    </row>
    <row r="130" spans="1:22" x14ac:dyDescent="0.25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9"/>
        <v>-600</v>
      </c>
      <c r="P130" s="66">
        <f t="shared" si="10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1"/>
        <v xml:space="preserve"> </v>
      </c>
    </row>
    <row r="131" spans="1:22" x14ac:dyDescent="0.25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9"/>
        <v>0</v>
      </c>
      <c r="P131" s="66">
        <f t="shared" si="10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1"/>
        <v xml:space="preserve"> </v>
      </c>
    </row>
    <row r="132" spans="1:22" x14ac:dyDescent="0.25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9"/>
        <v>0</v>
      </c>
      <c r="P132" s="66">
        <f t="shared" si="10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1"/>
        <v xml:space="preserve"> </v>
      </c>
    </row>
    <row r="133" spans="1:22" x14ac:dyDescent="0.25">
      <c r="A133" s="26">
        <v>34866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40</v>
      </c>
      <c r="H133" s="98">
        <v>-40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si="9"/>
        <v>-40</v>
      </c>
      <c r="P133" s="66">
        <f t="shared" si="10"/>
        <v>-0.97560975609756095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1"/>
        <v xml:space="preserve"> </v>
      </c>
    </row>
    <row r="134" spans="1:22" x14ac:dyDescent="0.25">
      <c r="A134" s="26">
        <v>35930</v>
      </c>
      <c r="B134" s="99" t="s">
        <v>17</v>
      </c>
      <c r="C134" s="6">
        <v>184</v>
      </c>
      <c r="D134" s="5">
        <v>734</v>
      </c>
      <c r="E134" s="98">
        <v>-550</v>
      </c>
      <c r="F134" s="6">
        <v>180</v>
      </c>
      <c r="G134" s="5">
        <v>631</v>
      </c>
      <c r="H134" s="98">
        <v>-451</v>
      </c>
      <c r="I134" s="6">
        <v>0</v>
      </c>
      <c r="J134" s="5">
        <v>547</v>
      </c>
      <c r="K134" s="98">
        <v>-547</v>
      </c>
      <c r="L134" s="6">
        <v>90</v>
      </c>
      <c r="M134" s="5">
        <v>5</v>
      </c>
      <c r="N134" s="98">
        <v>85</v>
      </c>
      <c r="O134" s="6">
        <f t="shared" si="9"/>
        <v>-1548</v>
      </c>
      <c r="P134" s="66">
        <f t="shared" si="10"/>
        <v>-0.80920020909566126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1"/>
        <v xml:space="preserve"> </v>
      </c>
    </row>
    <row r="135" spans="1:22" x14ac:dyDescent="0.25">
      <c r="A135" s="26">
        <v>40016</v>
      </c>
      <c r="B135" s="99" t="s">
        <v>17</v>
      </c>
      <c r="C135" s="6">
        <v>100</v>
      </c>
      <c r="D135" s="5">
        <v>67</v>
      </c>
      <c r="E135" s="98">
        <v>33</v>
      </c>
      <c r="F135" s="6">
        <v>50</v>
      </c>
      <c r="G135" s="5">
        <v>58</v>
      </c>
      <c r="H135" s="98">
        <v>-8</v>
      </c>
      <c r="I135" s="6">
        <v>0</v>
      </c>
      <c r="J135" s="5">
        <v>69</v>
      </c>
      <c r="K135" s="98">
        <v>-69</v>
      </c>
      <c r="L135" s="6">
        <v>50</v>
      </c>
      <c r="M135" s="5">
        <v>88</v>
      </c>
      <c r="N135" s="98">
        <v>-38</v>
      </c>
      <c r="O135" s="6">
        <f t="shared" si="9"/>
        <v>-44</v>
      </c>
      <c r="P135" s="66">
        <f t="shared" si="10"/>
        <v>-0.22564102564102564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1"/>
        <v xml:space="preserve"> </v>
      </c>
    </row>
    <row r="136" spans="1:22" x14ac:dyDescent="0.25">
      <c r="A136" s="26">
        <v>42288</v>
      </c>
      <c r="B136" s="99" t="s">
        <v>17</v>
      </c>
      <c r="C136" s="6">
        <v>0</v>
      </c>
      <c r="D136" s="5">
        <v>15</v>
      </c>
      <c r="E136" s="98">
        <v>-15</v>
      </c>
      <c r="F136" s="6">
        <v>0</v>
      </c>
      <c r="G136" s="5">
        <v>12</v>
      </c>
      <c r="H136" s="98">
        <v>-12</v>
      </c>
      <c r="I136" s="6">
        <v>0</v>
      </c>
      <c r="J136" s="5">
        <v>13</v>
      </c>
      <c r="K136" s="98">
        <v>-13</v>
      </c>
      <c r="L136" s="6">
        <v>0</v>
      </c>
      <c r="M136" s="5">
        <v>12</v>
      </c>
      <c r="N136" s="98">
        <v>-12</v>
      </c>
      <c r="O136" s="6">
        <f t="shared" si="9"/>
        <v>-40</v>
      </c>
      <c r="P136" s="66">
        <f t="shared" si="10"/>
        <v>-0.97560975609756095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1"/>
        <v xml:space="preserve"> </v>
      </c>
    </row>
    <row r="137" spans="1:22" x14ac:dyDescent="0.25">
      <c r="A137" s="26">
        <v>42988</v>
      </c>
      <c r="B137" s="99" t="s">
        <v>17</v>
      </c>
      <c r="C137" s="6">
        <v>6500</v>
      </c>
      <c r="D137" s="5">
        <v>0</v>
      </c>
      <c r="E137" s="98">
        <v>6500</v>
      </c>
      <c r="F137" s="6">
        <v>3000</v>
      </c>
      <c r="G137" s="5">
        <v>0</v>
      </c>
      <c r="H137" s="98">
        <v>3000</v>
      </c>
      <c r="I137" s="6">
        <v>5000</v>
      </c>
      <c r="J137" s="5">
        <v>0</v>
      </c>
      <c r="K137" s="98">
        <v>5000</v>
      </c>
      <c r="L137" s="6">
        <v>0</v>
      </c>
      <c r="M137" s="5">
        <v>0</v>
      </c>
      <c r="N137" s="98">
        <v>0</v>
      </c>
      <c r="O137" s="6">
        <f>K137+H137+E137</f>
        <v>14500</v>
      </c>
      <c r="P137" s="66">
        <f>O137/(J137+G137+D137+1)</f>
        <v>14500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>IF(S137 = "X",L137-I137," ")</f>
        <v xml:space="preserve"> </v>
      </c>
    </row>
    <row r="138" spans="1:22" x14ac:dyDescent="0.25">
      <c r="A138" s="26">
        <v>43069</v>
      </c>
      <c r="B138" s="99" t="s">
        <v>17</v>
      </c>
      <c r="C138" s="6">
        <v>0</v>
      </c>
      <c r="D138" s="5">
        <v>1492</v>
      </c>
      <c r="E138" s="98">
        <v>-1492</v>
      </c>
      <c r="F138" s="6">
        <v>0</v>
      </c>
      <c r="G138" s="5">
        <v>1490</v>
      </c>
      <c r="H138" s="98">
        <v>-1490</v>
      </c>
      <c r="I138" s="6">
        <v>0</v>
      </c>
      <c r="J138" s="5">
        <v>1449</v>
      </c>
      <c r="K138" s="98">
        <v>-1449</v>
      </c>
      <c r="L138" s="6">
        <v>0</v>
      </c>
      <c r="M138" s="5">
        <v>1363</v>
      </c>
      <c r="N138" s="98">
        <v>-1363</v>
      </c>
      <c r="O138" s="6">
        <f>K138+H138+E138</f>
        <v>-4431</v>
      </c>
      <c r="P138" s="66">
        <f>O138/(J138+G138+D138+1)</f>
        <v>-0.99977436823104693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>IF(S138 = "X",L138-I138," ")</f>
        <v xml:space="preserve"> </v>
      </c>
    </row>
    <row r="139" spans="1:22" x14ac:dyDescent="0.25">
      <c r="A139" s="26">
        <v>43268</v>
      </c>
      <c r="B139" s="99" t="s">
        <v>17</v>
      </c>
      <c r="C139" s="6">
        <v>0</v>
      </c>
      <c r="D139" s="5">
        <v>18</v>
      </c>
      <c r="E139" s="98">
        <v>-18</v>
      </c>
      <c r="F139" s="6">
        <v>100</v>
      </c>
      <c r="G139" s="5">
        <v>13</v>
      </c>
      <c r="H139" s="98">
        <v>87</v>
      </c>
      <c r="I139" s="6">
        <v>200</v>
      </c>
      <c r="J139" s="5">
        <v>85</v>
      </c>
      <c r="K139" s="98">
        <v>115</v>
      </c>
      <c r="L139" s="6">
        <v>0</v>
      </c>
      <c r="M139" s="5">
        <v>18</v>
      </c>
      <c r="N139" s="98">
        <v>-18</v>
      </c>
      <c r="O139" s="6">
        <f>K139+H139+E139</f>
        <v>184</v>
      </c>
      <c r="P139" s="66">
        <f>O139/(J139+G139+D139+1)</f>
        <v>1.5726495726495726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>IF(S139 = "X",L139-I139," ")</f>
        <v xml:space="preserve"> </v>
      </c>
    </row>
    <row r="140" spans="1:22" x14ac:dyDescent="0.25">
      <c r="A140" s="2" t="s">
        <v>18</v>
      </c>
      <c r="B140" s="2"/>
      <c r="C140" s="3"/>
      <c r="D140" s="3"/>
      <c r="E140" s="3">
        <f>SUM(E10:E139)</f>
        <v>246087</v>
      </c>
      <c r="F140" s="3"/>
      <c r="G140" s="3"/>
      <c r="H140" s="3">
        <f>SUM(H10:H139)</f>
        <v>-104815</v>
      </c>
      <c r="I140" s="3"/>
      <c r="J140" s="3"/>
      <c r="K140" s="3">
        <f>SUM(K10:K139)</f>
        <v>228240</v>
      </c>
      <c r="L140" s="3"/>
      <c r="M140" s="3">
        <f>SUM(M10:M139)</f>
        <v>1765242</v>
      </c>
      <c r="N140" s="3">
        <f>SUM(N10:N139)</f>
        <v>28304</v>
      </c>
      <c r="O140" s="3"/>
      <c r="P140" s="12"/>
      <c r="Q140" s="2">
        <f>COUNTIF(Q10:Q139,"X")</f>
        <v>0</v>
      </c>
      <c r="R140" s="2">
        <f>COUNTIF(R10:R139,"X")</f>
        <v>7</v>
      </c>
      <c r="S140" s="2">
        <f>COUNTIF(S10:S139,"X")</f>
        <v>0</v>
      </c>
    </row>
    <row r="141" spans="1:22" x14ac:dyDescent="0.25">
      <c r="N141" s="76">
        <f>N140/M140</f>
        <v>1.6034062185241456E-2</v>
      </c>
    </row>
  </sheetData>
  <pageMargins left="0.25" right="0.25" top="0.62" bottom="0.62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43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4" sqref="B4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40" width="7.88671875" style="13"/>
    <col min="41" max="250" width="8.88671875" customWidth="1"/>
  </cols>
  <sheetData>
    <row r="1" spans="1:40" ht="17.399999999999999" x14ac:dyDescent="0.3">
      <c r="A1" s="52" t="s">
        <v>0</v>
      </c>
    </row>
    <row r="2" spans="1:40" ht="20.25" customHeight="1" x14ac:dyDescent="0.25">
      <c r="A2" s="73" t="s">
        <v>26</v>
      </c>
    </row>
    <row r="3" spans="1:40" ht="15.6" x14ac:dyDescent="0.3">
      <c r="A3" s="53" t="s">
        <v>27</v>
      </c>
      <c r="C3" s="10">
        <f>L8</f>
        <v>37052</v>
      </c>
      <c r="D3" s="9"/>
    </row>
    <row r="4" spans="1:40" ht="15.6" x14ac:dyDescent="0.3">
      <c r="A4" s="53" t="s">
        <v>28</v>
      </c>
      <c r="C4" s="4" t="s">
        <v>29</v>
      </c>
      <c r="E4" s="78" t="s">
        <v>57</v>
      </c>
      <c r="G4" s="4" t="s">
        <v>53</v>
      </c>
    </row>
    <row r="5" spans="1:40" ht="16.2" thickBot="1" x14ac:dyDescent="0.35">
      <c r="A5" s="53" t="s">
        <v>32</v>
      </c>
      <c r="C5" s="4" t="s">
        <v>49</v>
      </c>
      <c r="E5" s="53"/>
    </row>
    <row r="6" spans="1:40" ht="21.75" customHeight="1" thickBot="1" x14ac:dyDescent="0.3">
      <c r="R6" s="91" t="s">
        <v>34</v>
      </c>
      <c r="S6" s="92"/>
    </row>
    <row r="7" spans="1:40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" customHeight="1" thickBot="1" x14ac:dyDescent="0.3">
      <c r="A8" s="110"/>
      <c r="B8" s="111"/>
      <c r="C8" s="114">
        <f>C9</f>
        <v>37049</v>
      </c>
      <c r="D8" s="112"/>
      <c r="E8" s="113" t="str">
        <f>TEXT(WEEKDAY(C8),"dddd")</f>
        <v>Thursday</v>
      </c>
      <c r="F8" s="114">
        <f>F9</f>
        <v>37050</v>
      </c>
      <c r="G8" s="112"/>
      <c r="H8" s="113" t="str">
        <f>TEXT(WEEKDAY(F8),"dddd")</f>
        <v>Friday</v>
      </c>
      <c r="I8" s="114">
        <f>I9</f>
        <v>37051</v>
      </c>
      <c r="J8" s="112"/>
      <c r="K8" s="113" t="str">
        <f>TEXT(WEEKDAY(I8),"dddd")</f>
        <v>Saturday</v>
      </c>
      <c r="L8" s="114">
        <f>L9</f>
        <v>37052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.6" hidden="1" x14ac:dyDescent="0.25">
      <c r="A9" s="26"/>
      <c r="B9" s="51"/>
      <c r="C9" s="94">
        <v>37049</v>
      </c>
      <c r="D9" s="96">
        <v>37049</v>
      </c>
      <c r="E9" s="96">
        <v>37049</v>
      </c>
      <c r="F9" s="97">
        <v>37050</v>
      </c>
      <c r="G9" s="96">
        <v>37050</v>
      </c>
      <c r="H9" s="96">
        <v>37050</v>
      </c>
      <c r="I9" s="97">
        <v>37051</v>
      </c>
      <c r="J9" s="96">
        <v>37051</v>
      </c>
      <c r="K9" s="96">
        <v>37051</v>
      </c>
      <c r="L9" s="97">
        <v>37052</v>
      </c>
      <c r="M9" s="96">
        <v>37052</v>
      </c>
      <c r="N9" s="96">
        <v>37052</v>
      </c>
      <c r="O9" s="6">
        <f t="shared" ref="O9:O35" si="0">K9+H9+E9</f>
        <v>111150</v>
      </c>
      <c r="P9" s="64"/>
      <c r="Q9" s="61"/>
      <c r="R9" s="59"/>
      <c r="S9" s="65"/>
      <c r="T9" s="61"/>
      <c r="U9" s="60"/>
    </row>
    <row r="10" spans="1:40" x14ac:dyDescent="0.25">
      <c r="A10" s="26">
        <v>1117</v>
      </c>
      <c r="B10" s="51" t="s">
        <v>14</v>
      </c>
      <c r="C10" s="6">
        <v>75</v>
      </c>
      <c r="D10" s="5">
        <v>100</v>
      </c>
      <c r="E10" s="5">
        <v>-25</v>
      </c>
      <c r="F10" s="6">
        <v>75</v>
      </c>
      <c r="G10" s="5">
        <v>98</v>
      </c>
      <c r="H10" s="5">
        <v>-23</v>
      </c>
      <c r="I10" s="6">
        <v>75</v>
      </c>
      <c r="J10" s="5">
        <v>98</v>
      </c>
      <c r="K10" s="5">
        <v>-23</v>
      </c>
      <c r="L10" s="6">
        <v>75</v>
      </c>
      <c r="M10" s="5">
        <v>101</v>
      </c>
      <c r="N10" s="5">
        <v>-26</v>
      </c>
      <c r="O10" s="6">
        <f t="shared" si="0"/>
        <v>-71</v>
      </c>
      <c r="P10" s="66">
        <f t="shared" ref="P10:P36" si="1">O10/(J10+G10+D10+1)</f>
        <v>-0.23905723905723905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5">
      <c r="A11" s="26">
        <v>1126</v>
      </c>
      <c r="B11" s="51" t="s">
        <v>14</v>
      </c>
      <c r="C11" s="6">
        <v>500</v>
      </c>
      <c r="D11" s="5">
        <v>636</v>
      </c>
      <c r="E11" s="5">
        <v>-136</v>
      </c>
      <c r="F11" s="6">
        <v>600</v>
      </c>
      <c r="G11" s="5">
        <v>604</v>
      </c>
      <c r="H11" s="5">
        <v>-4</v>
      </c>
      <c r="I11" s="6">
        <v>500</v>
      </c>
      <c r="J11" s="5">
        <v>622</v>
      </c>
      <c r="K11" s="5">
        <v>-122</v>
      </c>
      <c r="L11" s="6">
        <v>500</v>
      </c>
      <c r="M11" s="5">
        <v>661</v>
      </c>
      <c r="N11" s="5">
        <v>-161</v>
      </c>
      <c r="O11" s="6">
        <f t="shared" si="0"/>
        <v>-262</v>
      </c>
      <c r="P11" s="66">
        <f t="shared" si="1"/>
        <v>-0.14063338701019859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5">
      <c r="A12" s="26">
        <v>1157</v>
      </c>
      <c r="B12" s="51" t="s">
        <v>14</v>
      </c>
      <c r="C12" s="6">
        <v>100</v>
      </c>
      <c r="D12" s="5">
        <v>109</v>
      </c>
      <c r="E12" s="5">
        <v>-9</v>
      </c>
      <c r="F12" s="6">
        <v>100</v>
      </c>
      <c r="G12" s="5">
        <v>106</v>
      </c>
      <c r="H12" s="5">
        <v>-6</v>
      </c>
      <c r="I12" s="6">
        <v>100</v>
      </c>
      <c r="J12" s="5">
        <v>106</v>
      </c>
      <c r="K12" s="5">
        <v>-6</v>
      </c>
      <c r="L12" s="6">
        <v>100</v>
      </c>
      <c r="M12" s="5">
        <v>112</v>
      </c>
      <c r="N12" s="5">
        <v>-12</v>
      </c>
      <c r="O12" s="6">
        <f t="shared" si="0"/>
        <v>-21</v>
      </c>
      <c r="P12" s="66">
        <f t="shared" si="1"/>
        <v>-6.5217391304347824E-2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5">
      <c r="A13" s="26">
        <v>1780</v>
      </c>
      <c r="B13" s="51" t="s">
        <v>14</v>
      </c>
      <c r="C13" s="6">
        <v>1105</v>
      </c>
      <c r="D13" s="5">
        <v>1106</v>
      </c>
      <c r="E13" s="5">
        <v>-1</v>
      </c>
      <c r="F13" s="6">
        <v>1263</v>
      </c>
      <c r="G13" s="5">
        <v>1049</v>
      </c>
      <c r="H13" s="5">
        <v>214</v>
      </c>
      <c r="I13" s="6">
        <v>1050</v>
      </c>
      <c r="J13" s="5">
        <v>1056</v>
      </c>
      <c r="K13" s="5">
        <v>-6</v>
      </c>
      <c r="L13" s="6">
        <v>1050</v>
      </c>
      <c r="M13" s="5">
        <v>1135</v>
      </c>
      <c r="N13" s="5">
        <v>-85</v>
      </c>
      <c r="O13" s="6">
        <f t="shared" si="0"/>
        <v>207</v>
      </c>
      <c r="P13" s="66">
        <f t="shared" si="1"/>
        <v>6.4445828144458275E-2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5">
      <c r="A14" s="26">
        <v>2280</v>
      </c>
      <c r="B14" s="51" t="s">
        <v>14</v>
      </c>
      <c r="C14" s="6">
        <v>586</v>
      </c>
      <c r="D14" s="5">
        <v>526</v>
      </c>
      <c r="E14" s="5">
        <v>60</v>
      </c>
      <c r="F14" s="6">
        <v>343</v>
      </c>
      <c r="G14" s="5">
        <v>515</v>
      </c>
      <c r="H14" s="5">
        <v>-172</v>
      </c>
      <c r="I14" s="6">
        <v>343</v>
      </c>
      <c r="J14" s="5">
        <v>516</v>
      </c>
      <c r="K14" s="5">
        <v>-173</v>
      </c>
      <c r="L14" s="6">
        <v>259</v>
      </c>
      <c r="M14" s="5">
        <v>532</v>
      </c>
      <c r="N14" s="5">
        <v>-273</v>
      </c>
      <c r="O14" s="6">
        <f t="shared" si="0"/>
        <v>-285</v>
      </c>
      <c r="P14" s="66">
        <f t="shared" si="1"/>
        <v>-0.18292682926829268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5">
      <c r="A15" s="26">
        <v>2584</v>
      </c>
      <c r="B15" s="51" t="s">
        <v>14</v>
      </c>
      <c r="C15" s="6">
        <v>3065</v>
      </c>
      <c r="D15" s="5">
        <v>3065</v>
      </c>
      <c r="E15" s="5">
        <v>0</v>
      </c>
      <c r="F15" s="6">
        <v>3598</v>
      </c>
      <c r="G15" s="5">
        <v>2985</v>
      </c>
      <c r="H15" s="5">
        <v>613</v>
      </c>
      <c r="I15" s="6">
        <v>3000</v>
      </c>
      <c r="J15" s="5">
        <v>2997</v>
      </c>
      <c r="K15" s="5">
        <v>3</v>
      </c>
      <c r="L15" s="6">
        <v>3000</v>
      </c>
      <c r="M15" s="5">
        <v>3105</v>
      </c>
      <c r="N15" s="5">
        <v>-105</v>
      </c>
      <c r="O15" s="6">
        <f t="shared" si="0"/>
        <v>616</v>
      </c>
      <c r="P15" s="66">
        <f t="shared" si="1"/>
        <v>6.8081343943412906E-2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5">
      <c r="A16" s="26">
        <v>2771</v>
      </c>
      <c r="B16" s="51" t="s">
        <v>14</v>
      </c>
      <c r="C16" s="6">
        <v>6000</v>
      </c>
      <c r="D16" s="5">
        <v>6253</v>
      </c>
      <c r="E16" s="5">
        <v>-253</v>
      </c>
      <c r="F16" s="6">
        <v>6000</v>
      </c>
      <c r="G16" s="5">
        <v>6094</v>
      </c>
      <c r="H16" s="5">
        <v>-94</v>
      </c>
      <c r="I16" s="6">
        <v>6000</v>
      </c>
      <c r="J16" s="5">
        <v>6126</v>
      </c>
      <c r="K16" s="5">
        <v>-126</v>
      </c>
      <c r="L16" s="6">
        <v>6000</v>
      </c>
      <c r="M16" s="5">
        <v>6337</v>
      </c>
      <c r="N16" s="5">
        <v>-337</v>
      </c>
      <c r="O16" s="6">
        <f t="shared" si="0"/>
        <v>-473</v>
      </c>
      <c r="P16" s="66">
        <f t="shared" si="1"/>
        <v>-2.5603550936451228E-2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0</v>
      </c>
      <c r="D17" s="5">
        <v>357</v>
      </c>
      <c r="E17" s="5">
        <v>-357</v>
      </c>
      <c r="F17" s="6">
        <v>205</v>
      </c>
      <c r="G17" s="5">
        <v>349</v>
      </c>
      <c r="H17" s="5">
        <v>-144</v>
      </c>
      <c r="I17" s="6">
        <v>0</v>
      </c>
      <c r="J17" s="5">
        <v>349</v>
      </c>
      <c r="K17" s="5">
        <v>-349</v>
      </c>
      <c r="L17" s="6">
        <v>0</v>
      </c>
      <c r="M17" s="5">
        <v>362</v>
      </c>
      <c r="N17" s="5">
        <v>-362</v>
      </c>
      <c r="O17" s="6">
        <f t="shared" si="0"/>
        <v>-850</v>
      </c>
      <c r="P17" s="66">
        <f t="shared" si="1"/>
        <v>-0.80492424242424243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3402</v>
      </c>
      <c r="D18" s="5">
        <v>3338</v>
      </c>
      <c r="E18" s="5">
        <v>64</v>
      </c>
      <c r="F18" s="6">
        <v>4350</v>
      </c>
      <c r="G18" s="5">
        <v>3275</v>
      </c>
      <c r="H18" s="5">
        <v>1075</v>
      </c>
      <c r="I18" s="6">
        <v>3498</v>
      </c>
      <c r="J18" s="5">
        <v>3282</v>
      </c>
      <c r="K18" s="5">
        <v>216</v>
      </c>
      <c r="L18" s="6">
        <v>2845</v>
      </c>
      <c r="M18" s="5">
        <v>3370</v>
      </c>
      <c r="N18" s="5">
        <v>-525</v>
      </c>
      <c r="O18" s="6">
        <f t="shared" si="0"/>
        <v>1355</v>
      </c>
      <c r="P18" s="66">
        <f t="shared" si="1"/>
        <v>0.13692400970088925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3153</v>
      </c>
      <c r="D19" s="5">
        <v>3153</v>
      </c>
      <c r="E19" s="5">
        <v>0</v>
      </c>
      <c r="F19" s="6">
        <v>3356</v>
      </c>
      <c r="G19" s="5">
        <v>2943</v>
      </c>
      <c r="H19" s="5">
        <v>413</v>
      </c>
      <c r="I19" s="6">
        <v>3150</v>
      </c>
      <c r="J19" s="5">
        <v>2980</v>
      </c>
      <c r="K19" s="5">
        <v>170</v>
      </c>
      <c r="L19" s="6">
        <v>3150</v>
      </c>
      <c r="M19" s="5">
        <v>3262</v>
      </c>
      <c r="N19" s="5">
        <v>-112</v>
      </c>
      <c r="O19" s="6">
        <f t="shared" si="0"/>
        <v>583</v>
      </c>
      <c r="P19" s="66">
        <f t="shared" si="1"/>
        <v>6.4228269251955489E-2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448313</v>
      </c>
      <c r="D20" s="5">
        <v>444004</v>
      </c>
      <c r="E20" s="5">
        <v>4309</v>
      </c>
      <c r="F20" s="6">
        <v>454484</v>
      </c>
      <c r="G20" s="5">
        <v>410557</v>
      </c>
      <c r="H20" s="5">
        <v>43927</v>
      </c>
      <c r="I20" s="6">
        <v>438551</v>
      </c>
      <c r="J20" s="5">
        <v>415130</v>
      </c>
      <c r="K20" s="5">
        <v>23421</v>
      </c>
      <c r="L20" s="6">
        <v>467728</v>
      </c>
      <c r="M20" s="5">
        <v>460478</v>
      </c>
      <c r="N20" s="5">
        <v>7250</v>
      </c>
      <c r="O20" s="6">
        <f t="shared" si="0"/>
        <v>71657</v>
      </c>
      <c r="P20" s="66">
        <f t="shared" si="1"/>
        <v>5.6436521613115624E-2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1044</v>
      </c>
      <c r="D21" s="5">
        <v>1197</v>
      </c>
      <c r="E21" s="5">
        <v>-153</v>
      </c>
      <c r="F21" s="6">
        <v>1044</v>
      </c>
      <c r="G21" s="5">
        <v>1142</v>
      </c>
      <c r="H21" s="5">
        <v>-98</v>
      </c>
      <c r="I21" s="6">
        <v>1044</v>
      </c>
      <c r="J21" s="5">
        <v>1148</v>
      </c>
      <c r="K21" s="5">
        <v>-104</v>
      </c>
      <c r="L21" s="6">
        <v>1044</v>
      </c>
      <c r="M21" s="5">
        <v>1224</v>
      </c>
      <c r="N21" s="5">
        <v>-180</v>
      </c>
      <c r="O21" s="6">
        <f t="shared" si="0"/>
        <v>-355</v>
      </c>
      <c r="P21" s="66">
        <f t="shared" si="1"/>
        <v>-0.10177752293577981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600</v>
      </c>
      <c r="D22" s="5">
        <v>607</v>
      </c>
      <c r="E22" s="5">
        <v>-7</v>
      </c>
      <c r="F22" s="6">
        <v>750</v>
      </c>
      <c r="G22" s="5">
        <v>546</v>
      </c>
      <c r="H22" s="5">
        <v>204</v>
      </c>
      <c r="I22" s="6">
        <v>550</v>
      </c>
      <c r="J22" s="5">
        <v>555</v>
      </c>
      <c r="K22" s="5">
        <v>-5</v>
      </c>
      <c r="L22" s="6">
        <v>600</v>
      </c>
      <c r="M22" s="5">
        <v>636</v>
      </c>
      <c r="N22" s="5">
        <v>-36</v>
      </c>
      <c r="O22" s="6">
        <f t="shared" si="0"/>
        <v>192</v>
      </c>
      <c r="P22" s="66">
        <f t="shared" si="1"/>
        <v>0.11234640140433001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392</v>
      </c>
      <c r="D23" s="5">
        <v>392</v>
      </c>
      <c r="E23" s="5">
        <v>0</v>
      </c>
      <c r="F23" s="6">
        <v>350</v>
      </c>
      <c r="G23" s="5">
        <v>364</v>
      </c>
      <c r="H23" s="5">
        <v>-14</v>
      </c>
      <c r="I23" s="6">
        <v>380</v>
      </c>
      <c r="J23" s="5">
        <v>366</v>
      </c>
      <c r="K23" s="5">
        <v>14</v>
      </c>
      <c r="L23" s="6">
        <v>380</v>
      </c>
      <c r="M23" s="5">
        <v>405</v>
      </c>
      <c r="N23" s="5">
        <v>-25</v>
      </c>
      <c r="O23" s="6">
        <f t="shared" si="0"/>
        <v>0</v>
      </c>
      <c r="P23" s="66">
        <f t="shared" si="1"/>
        <v>0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45304</v>
      </c>
      <c r="D24" s="5">
        <v>52141</v>
      </c>
      <c r="E24" s="5">
        <v>-6837</v>
      </c>
      <c r="F24" s="6">
        <v>82045</v>
      </c>
      <c r="G24" s="5">
        <v>57872</v>
      </c>
      <c r="H24" s="5">
        <v>24173</v>
      </c>
      <c r="I24" s="6">
        <v>45730</v>
      </c>
      <c r="J24" s="5">
        <v>54202</v>
      </c>
      <c r="K24" s="5">
        <v>-8472</v>
      </c>
      <c r="L24" s="6">
        <v>39822</v>
      </c>
      <c r="M24" s="5">
        <v>51170</v>
      </c>
      <c r="N24" s="5">
        <v>-11348</v>
      </c>
      <c r="O24" s="6">
        <f t="shared" si="0"/>
        <v>8864</v>
      </c>
      <c r="P24" s="66">
        <f t="shared" si="1"/>
        <v>5.3977687923223071E-2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24000</v>
      </c>
      <c r="D25" s="5">
        <v>23882</v>
      </c>
      <c r="E25" s="5">
        <v>118</v>
      </c>
      <c r="F25" s="6">
        <v>22713</v>
      </c>
      <c r="G25" s="5">
        <v>23726</v>
      </c>
      <c r="H25" s="5">
        <v>-1013</v>
      </c>
      <c r="I25" s="6">
        <v>22500</v>
      </c>
      <c r="J25" s="5">
        <v>20924</v>
      </c>
      <c r="K25" s="5">
        <v>1576</v>
      </c>
      <c r="L25" s="6">
        <v>23000</v>
      </c>
      <c r="M25" s="5">
        <v>21894</v>
      </c>
      <c r="N25" s="5">
        <v>1106</v>
      </c>
      <c r="O25" s="6">
        <f t="shared" si="0"/>
        <v>681</v>
      </c>
      <c r="P25" s="66">
        <f t="shared" si="1"/>
        <v>9.936818758846104E-3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138213</v>
      </c>
      <c r="D26" s="5">
        <v>148088</v>
      </c>
      <c r="E26" s="5">
        <v>-9875</v>
      </c>
      <c r="F26" s="6">
        <v>157724</v>
      </c>
      <c r="G26" s="5">
        <v>146345</v>
      </c>
      <c r="H26" s="5">
        <v>11379</v>
      </c>
      <c r="I26" s="6">
        <v>126245</v>
      </c>
      <c r="J26" s="5">
        <v>122162</v>
      </c>
      <c r="K26" s="5">
        <v>4083</v>
      </c>
      <c r="L26" s="6">
        <v>116548</v>
      </c>
      <c r="M26" s="5">
        <v>125127</v>
      </c>
      <c r="N26" s="5">
        <v>-8579</v>
      </c>
      <c r="O26" s="6">
        <f t="shared" si="0"/>
        <v>5587</v>
      </c>
      <c r="P26" s="66">
        <f t="shared" si="1"/>
        <v>1.3411074518238293E-2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21634</v>
      </c>
      <c r="D27" s="5">
        <v>24779</v>
      </c>
      <c r="E27" s="5">
        <v>-3145</v>
      </c>
      <c r="F27" s="6">
        <v>0</v>
      </c>
      <c r="G27" s="5">
        <v>21117</v>
      </c>
      <c r="H27" s="5">
        <v>-21117</v>
      </c>
      <c r="I27" s="6">
        <v>14582</v>
      </c>
      <c r="J27" s="5">
        <v>16856</v>
      </c>
      <c r="K27" s="5">
        <v>-2274</v>
      </c>
      <c r="L27" s="6">
        <v>14082</v>
      </c>
      <c r="M27" s="5">
        <v>16859</v>
      </c>
      <c r="N27" s="5">
        <v>-2777</v>
      </c>
      <c r="O27" s="6">
        <f t="shared" si="0"/>
        <v>-26536</v>
      </c>
      <c r="P27" s="66">
        <f t="shared" si="1"/>
        <v>-0.42286424553407803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75291</v>
      </c>
      <c r="D28" s="5">
        <v>100147</v>
      </c>
      <c r="E28" s="5">
        <v>-24856</v>
      </c>
      <c r="F28" s="6">
        <v>91949</v>
      </c>
      <c r="G28" s="5">
        <v>95204</v>
      </c>
      <c r="H28" s="5">
        <v>-3255</v>
      </c>
      <c r="I28" s="6">
        <v>77507</v>
      </c>
      <c r="J28" s="5">
        <v>89422</v>
      </c>
      <c r="K28" s="5">
        <v>-11915</v>
      </c>
      <c r="L28" s="6">
        <v>77506</v>
      </c>
      <c r="M28" s="5">
        <v>100001</v>
      </c>
      <c r="N28" s="5">
        <v>-22495</v>
      </c>
      <c r="O28" s="6">
        <f t="shared" si="0"/>
        <v>-40026</v>
      </c>
      <c r="P28" s="66">
        <f t="shared" si="1"/>
        <v>-0.14055356177179096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23298</v>
      </c>
      <c r="D29" s="5">
        <v>22389</v>
      </c>
      <c r="E29" s="5">
        <v>909</v>
      </c>
      <c r="F29" s="6">
        <v>28126</v>
      </c>
      <c r="G29" s="5">
        <v>22811</v>
      </c>
      <c r="H29" s="5">
        <v>5315</v>
      </c>
      <c r="I29" s="6">
        <v>15000</v>
      </c>
      <c r="J29" s="5">
        <v>15566</v>
      </c>
      <c r="K29" s="5">
        <v>-566</v>
      </c>
      <c r="L29" s="6">
        <v>15000</v>
      </c>
      <c r="M29" s="5">
        <v>15566</v>
      </c>
      <c r="N29" s="5">
        <v>-566</v>
      </c>
      <c r="O29" s="6">
        <f t="shared" si="0"/>
        <v>5658</v>
      </c>
      <c r="P29" s="66">
        <f t="shared" si="1"/>
        <v>9.3109747066664472E-2</v>
      </c>
      <c r="Q29" s="125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429246</v>
      </c>
      <c r="D30" s="5">
        <v>442636</v>
      </c>
      <c r="E30" s="5">
        <v>-13390</v>
      </c>
      <c r="F30" s="6">
        <v>450924</v>
      </c>
      <c r="G30" s="5">
        <v>426559</v>
      </c>
      <c r="H30" s="5">
        <v>24365</v>
      </c>
      <c r="I30" s="6">
        <v>427966</v>
      </c>
      <c r="J30" s="5">
        <v>400925</v>
      </c>
      <c r="K30" s="5">
        <v>27041</v>
      </c>
      <c r="L30" s="6">
        <v>395040</v>
      </c>
      <c r="M30" s="5">
        <v>388942</v>
      </c>
      <c r="N30" s="5">
        <v>6098</v>
      </c>
      <c r="O30" s="6">
        <f t="shared" si="0"/>
        <v>38016</v>
      </c>
      <c r="P30" s="66">
        <f t="shared" si="1"/>
        <v>2.9931006573389464E-2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21000</v>
      </c>
      <c r="D31" s="5">
        <v>28380</v>
      </c>
      <c r="E31" s="5">
        <v>-7380</v>
      </c>
      <c r="F31" s="6">
        <v>32615</v>
      </c>
      <c r="G31" s="5">
        <v>28855</v>
      </c>
      <c r="H31" s="5">
        <v>3760</v>
      </c>
      <c r="I31" s="6">
        <v>22000</v>
      </c>
      <c r="J31" s="5">
        <v>25213</v>
      </c>
      <c r="K31" s="5">
        <v>-3213</v>
      </c>
      <c r="L31" s="6">
        <v>22000</v>
      </c>
      <c r="M31" s="5">
        <v>23693</v>
      </c>
      <c r="N31" s="5">
        <v>-1693</v>
      </c>
      <c r="O31" s="6">
        <f t="shared" si="0"/>
        <v>-6833</v>
      </c>
      <c r="P31" s="66">
        <f t="shared" si="1"/>
        <v>-8.2875474535773624E-2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10703</v>
      </c>
      <c r="D32" s="5">
        <v>16038</v>
      </c>
      <c r="E32" s="5">
        <v>-5335</v>
      </c>
      <c r="F32" s="6">
        <v>24203</v>
      </c>
      <c r="G32" s="5">
        <v>16906</v>
      </c>
      <c r="H32" s="5">
        <v>7297</v>
      </c>
      <c r="I32" s="6">
        <v>12903</v>
      </c>
      <c r="J32" s="5">
        <v>16455</v>
      </c>
      <c r="K32" s="5">
        <v>-3552</v>
      </c>
      <c r="L32" s="6">
        <v>14203</v>
      </c>
      <c r="M32" s="5">
        <v>18443</v>
      </c>
      <c r="N32" s="5">
        <v>-4240</v>
      </c>
      <c r="O32" s="6">
        <f t="shared" si="0"/>
        <v>-1590</v>
      </c>
      <c r="P32" s="66">
        <f t="shared" si="1"/>
        <v>-3.2186234817813762E-2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8728</v>
      </c>
      <c r="D33" s="104">
        <v>11480</v>
      </c>
      <c r="E33" s="104">
        <v>-2752</v>
      </c>
      <c r="F33" s="103">
        <v>9000</v>
      </c>
      <c r="G33" s="104">
        <v>10507</v>
      </c>
      <c r="H33" s="104">
        <v>-1507</v>
      </c>
      <c r="I33" s="103">
        <v>7500</v>
      </c>
      <c r="J33" s="104">
        <v>6231</v>
      </c>
      <c r="K33" s="104">
        <v>1269</v>
      </c>
      <c r="L33" s="103">
        <v>6500</v>
      </c>
      <c r="M33" s="104">
        <v>5116</v>
      </c>
      <c r="N33" s="104">
        <v>1384</v>
      </c>
      <c r="O33" s="6">
        <f t="shared" si="0"/>
        <v>-2990</v>
      </c>
      <c r="P33" s="66">
        <f t="shared" si="1"/>
        <v>-0.10595697934016088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52959</v>
      </c>
      <c r="D34" s="5">
        <v>50202</v>
      </c>
      <c r="E34" s="5">
        <v>2757</v>
      </c>
      <c r="F34" s="6">
        <v>55107</v>
      </c>
      <c r="G34" s="5">
        <v>50065</v>
      </c>
      <c r="H34" s="5">
        <v>5042</v>
      </c>
      <c r="I34" s="6">
        <v>48594</v>
      </c>
      <c r="J34" s="5">
        <v>46285</v>
      </c>
      <c r="K34" s="5">
        <v>2309</v>
      </c>
      <c r="L34" s="6">
        <v>48594</v>
      </c>
      <c r="M34" s="5">
        <v>44457</v>
      </c>
      <c r="N34" s="5">
        <v>4137</v>
      </c>
      <c r="O34" s="6">
        <f t="shared" si="0"/>
        <v>10108</v>
      </c>
      <c r="P34" s="66">
        <f t="shared" si="1"/>
        <v>6.8971634835179083E-2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45956</v>
      </c>
      <c r="D35" s="5">
        <v>35035</v>
      </c>
      <c r="E35" s="5">
        <v>10921</v>
      </c>
      <c r="F35" s="6">
        <v>57419</v>
      </c>
      <c r="G35" s="5">
        <v>36584</v>
      </c>
      <c r="H35" s="5">
        <v>20835</v>
      </c>
      <c r="I35" s="6">
        <v>35056</v>
      </c>
      <c r="J35" s="5">
        <v>22035</v>
      </c>
      <c r="K35" s="5">
        <v>13021</v>
      </c>
      <c r="L35" s="6">
        <v>35037</v>
      </c>
      <c r="M35" s="5">
        <v>19500</v>
      </c>
      <c r="N35" s="5">
        <v>15537</v>
      </c>
      <c r="O35" s="6">
        <f t="shared" si="0"/>
        <v>44777</v>
      </c>
      <c r="P35" s="66">
        <f t="shared" si="1"/>
        <v>0.47810581389140994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1662</v>
      </c>
      <c r="E36" s="5">
        <v>-1662</v>
      </c>
      <c r="F36" s="6">
        <v>0</v>
      </c>
      <c r="G36" s="5">
        <v>1328</v>
      </c>
      <c r="H36" s="5">
        <v>-1328</v>
      </c>
      <c r="I36" s="6">
        <v>0</v>
      </c>
      <c r="J36" s="5">
        <v>2536</v>
      </c>
      <c r="K36" s="5">
        <v>-2536</v>
      </c>
      <c r="L36" s="6">
        <v>0</v>
      </c>
      <c r="M36" s="5">
        <v>6807</v>
      </c>
      <c r="N36" s="5">
        <v>-6807</v>
      </c>
      <c r="O36" s="6">
        <f t="shared" ref="O36:O51" si="3">K36+H36+E36</f>
        <v>-5526</v>
      </c>
      <c r="P36" s="66">
        <f t="shared" si="1"/>
        <v>-0.99981907001990233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385</v>
      </c>
      <c r="D37" s="5">
        <v>411</v>
      </c>
      <c r="E37" s="5">
        <v>-26</v>
      </c>
      <c r="F37" s="6">
        <v>357</v>
      </c>
      <c r="G37" s="5">
        <v>396</v>
      </c>
      <c r="H37" s="5">
        <v>-39</v>
      </c>
      <c r="I37" s="6">
        <v>209</v>
      </c>
      <c r="J37" s="5">
        <v>338</v>
      </c>
      <c r="K37" s="5">
        <v>-129</v>
      </c>
      <c r="L37" s="6">
        <v>157</v>
      </c>
      <c r="M37" s="5">
        <v>183</v>
      </c>
      <c r="N37" s="5">
        <v>-26</v>
      </c>
      <c r="O37" s="6">
        <f t="shared" si="3"/>
        <v>-194</v>
      </c>
      <c r="P37" s="66">
        <f t="shared" ref="P37:P51" si="4">O37/(J37+G37+D37+1)</f>
        <v>-0.16928446771378708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7487</v>
      </c>
      <c r="D38" s="5">
        <v>17149</v>
      </c>
      <c r="E38" s="5">
        <v>-9662</v>
      </c>
      <c r="F38" s="6">
        <v>0</v>
      </c>
      <c r="G38" s="5">
        <v>16395</v>
      </c>
      <c r="H38" s="5">
        <v>-16395</v>
      </c>
      <c r="I38" s="6">
        <v>4270</v>
      </c>
      <c r="J38" s="5">
        <v>10682</v>
      </c>
      <c r="K38" s="5">
        <v>-6412</v>
      </c>
      <c r="L38" s="6">
        <v>0</v>
      </c>
      <c r="M38" s="5">
        <v>10987</v>
      </c>
      <c r="N38" s="5">
        <v>-10987</v>
      </c>
      <c r="O38" s="6">
        <f t="shared" si="3"/>
        <v>-32469</v>
      </c>
      <c r="P38" s="66">
        <f t="shared" si="4"/>
        <v>-0.7341443009926063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8620</v>
      </c>
      <c r="D39" s="5">
        <v>16333</v>
      </c>
      <c r="E39" s="5">
        <v>-7713</v>
      </c>
      <c r="F39" s="6">
        <v>5833</v>
      </c>
      <c r="G39" s="5">
        <v>16910</v>
      </c>
      <c r="H39" s="5">
        <v>-11077</v>
      </c>
      <c r="I39" s="6">
        <v>11039</v>
      </c>
      <c r="J39" s="5">
        <v>10673</v>
      </c>
      <c r="K39" s="5">
        <v>366</v>
      </c>
      <c r="L39" s="6">
        <v>11040</v>
      </c>
      <c r="M39" s="5">
        <v>12378</v>
      </c>
      <c r="N39" s="5">
        <v>-1338</v>
      </c>
      <c r="O39" s="6">
        <f t="shared" si="3"/>
        <v>-18424</v>
      </c>
      <c r="P39" s="66">
        <f t="shared" si="4"/>
        <v>-0.41951863742969692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5700</v>
      </c>
      <c r="D40" s="5">
        <v>5183</v>
      </c>
      <c r="E40" s="5">
        <v>517</v>
      </c>
      <c r="F40" s="6">
        <v>7500</v>
      </c>
      <c r="G40" s="5">
        <v>5387</v>
      </c>
      <c r="H40" s="5">
        <v>2113</v>
      </c>
      <c r="I40" s="6">
        <v>2000</v>
      </c>
      <c r="J40" s="5">
        <v>6254</v>
      </c>
      <c r="K40" s="5">
        <v>-4254</v>
      </c>
      <c r="L40" s="6">
        <v>2000</v>
      </c>
      <c r="M40" s="5">
        <v>6346</v>
      </c>
      <c r="N40" s="5">
        <v>-4346</v>
      </c>
      <c r="O40" s="6">
        <f t="shared" si="3"/>
        <v>-1624</v>
      </c>
      <c r="P40" s="66">
        <f t="shared" si="4"/>
        <v>-9.6523031203566118E-2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354211</v>
      </c>
      <c r="D41" s="5">
        <v>358473</v>
      </c>
      <c r="E41" s="5">
        <v>-4262</v>
      </c>
      <c r="F41" s="6">
        <v>391674</v>
      </c>
      <c r="G41" s="5">
        <v>302687</v>
      </c>
      <c r="H41" s="5">
        <v>88987</v>
      </c>
      <c r="I41" s="6">
        <v>269202</v>
      </c>
      <c r="J41" s="5">
        <v>280572</v>
      </c>
      <c r="K41" s="5">
        <v>-11370</v>
      </c>
      <c r="L41" s="6">
        <v>255718</v>
      </c>
      <c r="M41" s="5">
        <v>283162</v>
      </c>
      <c r="N41" s="5">
        <v>-27444</v>
      </c>
      <c r="O41" s="6">
        <f t="shared" si="3"/>
        <v>73355</v>
      </c>
      <c r="P41" s="66">
        <f t="shared" si="4"/>
        <v>7.7893628024079009E-2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430</v>
      </c>
      <c r="D42" s="5">
        <v>439</v>
      </c>
      <c r="E42" s="5">
        <v>-9</v>
      </c>
      <c r="F42" s="6">
        <v>430</v>
      </c>
      <c r="G42" s="5">
        <v>447</v>
      </c>
      <c r="H42" s="5">
        <v>-17</v>
      </c>
      <c r="I42" s="6">
        <v>430</v>
      </c>
      <c r="J42" s="5">
        <v>415</v>
      </c>
      <c r="K42" s="5">
        <v>15</v>
      </c>
      <c r="L42" s="6">
        <v>430</v>
      </c>
      <c r="M42" s="5">
        <v>399</v>
      </c>
      <c r="N42" s="5">
        <v>31</v>
      </c>
      <c r="O42" s="6">
        <f t="shared" si="3"/>
        <v>-11</v>
      </c>
      <c r="P42" s="66">
        <f t="shared" si="4"/>
        <v>-8.4485407066052232E-3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12765</v>
      </c>
      <c r="E43" s="5">
        <v>-1765</v>
      </c>
      <c r="F43" s="6">
        <v>11000</v>
      </c>
      <c r="G43" s="5">
        <v>9875</v>
      </c>
      <c r="H43" s="5">
        <v>1125</v>
      </c>
      <c r="I43" s="6">
        <v>11000</v>
      </c>
      <c r="J43" s="5">
        <v>10748</v>
      </c>
      <c r="K43" s="5">
        <v>252</v>
      </c>
      <c r="L43" s="6">
        <v>11000</v>
      </c>
      <c r="M43" s="5">
        <v>10905</v>
      </c>
      <c r="N43" s="5">
        <v>95</v>
      </c>
      <c r="O43" s="6">
        <f t="shared" si="3"/>
        <v>-388</v>
      </c>
      <c r="P43" s="66">
        <f t="shared" si="4"/>
        <v>-1.1620593608673515E-2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4415</v>
      </c>
      <c r="D44" s="5">
        <v>3305</v>
      </c>
      <c r="E44" s="5">
        <v>1110</v>
      </c>
      <c r="F44" s="6">
        <v>4415</v>
      </c>
      <c r="G44" s="5">
        <v>3172</v>
      </c>
      <c r="H44" s="5">
        <v>1243</v>
      </c>
      <c r="I44" s="6">
        <v>4415</v>
      </c>
      <c r="J44" s="5">
        <v>2540</v>
      </c>
      <c r="K44" s="5">
        <v>1875</v>
      </c>
      <c r="L44" s="6">
        <v>4415</v>
      </c>
      <c r="M44" s="5">
        <v>2539</v>
      </c>
      <c r="N44" s="5">
        <v>1876</v>
      </c>
      <c r="O44" s="6">
        <f t="shared" si="3"/>
        <v>4228</v>
      </c>
      <c r="P44" s="66">
        <f t="shared" si="4"/>
        <v>0.46884009758261252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84197</v>
      </c>
      <c r="D45" s="5">
        <v>92298</v>
      </c>
      <c r="E45" s="5">
        <v>-8101</v>
      </c>
      <c r="F45" s="6">
        <v>109736</v>
      </c>
      <c r="G45" s="5">
        <v>83692</v>
      </c>
      <c r="H45" s="5">
        <v>26044</v>
      </c>
      <c r="I45" s="6">
        <v>91920</v>
      </c>
      <c r="J45" s="5">
        <v>78291</v>
      </c>
      <c r="K45" s="5">
        <v>13629</v>
      </c>
      <c r="L45" s="6">
        <v>111003</v>
      </c>
      <c r="M45" s="5">
        <v>82931</v>
      </c>
      <c r="N45" s="5">
        <v>28072</v>
      </c>
      <c r="O45" s="6">
        <f t="shared" si="3"/>
        <v>31572</v>
      </c>
      <c r="P45" s="66">
        <f t="shared" si="4"/>
        <v>0.12416136415475731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310</v>
      </c>
      <c r="D46" s="5">
        <v>345</v>
      </c>
      <c r="E46" s="5">
        <v>-35</v>
      </c>
      <c r="F46" s="6">
        <v>310</v>
      </c>
      <c r="G46" s="5">
        <v>328</v>
      </c>
      <c r="H46" s="5">
        <v>-18</v>
      </c>
      <c r="I46" s="6">
        <v>310</v>
      </c>
      <c r="J46" s="5">
        <v>311</v>
      </c>
      <c r="K46" s="5">
        <v>-1</v>
      </c>
      <c r="L46" s="6">
        <v>310</v>
      </c>
      <c r="M46" s="5">
        <v>313</v>
      </c>
      <c r="N46" s="5">
        <v>-3</v>
      </c>
      <c r="O46" s="6">
        <f t="shared" si="3"/>
        <v>-54</v>
      </c>
      <c r="P46" s="66">
        <f t="shared" si="4"/>
        <v>-5.4822335025380711E-2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4109</v>
      </c>
      <c r="D47" s="5">
        <v>7401</v>
      </c>
      <c r="E47" s="5">
        <v>-3292</v>
      </c>
      <c r="F47" s="6">
        <v>9777</v>
      </c>
      <c r="G47" s="5">
        <v>9648</v>
      </c>
      <c r="H47" s="5">
        <v>129</v>
      </c>
      <c r="I47" s="6">
        <v>8350</v>
      </c>
      <c r="J47" s="5">
        <v>8003</v>
      </c>
      <c r="K47" s="5">
        <v>347</v>
      </c>
      <c r="L47" s="6">
        <v>9777</v>
      </c>
      <c r="M47" s="5">
        <v>9475</v>
      </c>
      <c r="N47" s="5">
        <v>302</v>
      </c>
      <c r="O47" s="6">
        <f t="shared" si="3"/>
        <v>-2816</v>
      </c>
      <c r="P47" s="66">
        <f t="shared" si="4"/>
        <v>-0.11240170837823814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40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40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40" x14ac:dyDescent="0.25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2</v>
      </c>
      <c r="H51" s="98">
        <v>-2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si="3"/>
        <v>-2</v>
      </c>
      <c r="P51" s="74">
        <f t="shared" si="4"/>
        <v>-0.66666666666666663</v>
      </c>
      <c r="Q51" s="123"/>
      <c r="R51" s="62" t="s">
        <v>15</v>
      </c>
      <c r="S51" s="72" t="s">
        <v>15</v>
      </c>
      <c r="T51" s="2" t="str">
        <f>IF($C$4="High Inventory",IF(AND($O51&gt;=Summary!$C$149,$P51&gt;=0%),"X"," "),IF(AND($O51&lt;=-Summary!$C$149,$P51&lt;=0%),"X"," "))</f>
        <v xml:space="preserve"> </v>
      </c>
      <c r="U51" s="2" t="str">
        <f>IF($C$4="High Inventory",IF(AND($O51&gt;=0,$P51&gt;=Summary!$C$150),"X"," "),IF(AND($O51&lt;=0,$P51&lt;=-Summary!$C$150),"X"," "))</f>
        <v xml:space="preserve"> </v>
      </c>
      <c r="V51" t="str">
        <f>IF(S51 = "X",L51-I51," ")</f>
        <v xml:space="preserve"> </v>
      </c>
    </row>
    <row r="52" spans="1:40" x14ac:dyDescent="0.25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ref="O52:O83" si="6">K52+H52+E52</f>
        <v>0</v>
      </c>
      <c r="P52" s="66">
        <f t="shared" ref="P52:P83" si="7">O52/(J52+G52+D52+1)</f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ref="V52:V83" si="8">IF(S52 = "X",L52-I52," ")</f>
        <v xml:space="preserve"> </v>
      </c>
    </row>
    <row r="53" spans="1:40" x14ac:dyDescent="0.25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36</v>
      </c>
      <c r="K53" s="98">
        <v>-36</v>
      </c>
      <c r="L53" s="6">
        <v>0</v>
      </c>
      <c r="M53" s="5">
        <v>37</v>
      </c>
      <c r="N53" s="98">
        <v>-37</v>
      </c>
      <c r="O53" s="6">
        <f t="shared" si="6"/>
        <v>-110</v>
      </c>
      <c r="P53" s="66">
        <f t="shared" si="7"/>
        <v>-0.99099099099099097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40" x14ac:dyDescent="0.25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40" x14ac:dyDescent="0.25">
      <c r="A55" s="26">
        <v>117</v>
      </c>
      <c r="B55" s="99" t="s">
        <v>17</v>
      </c>
      <c r="C55" s="6">
        <v>0</v>
      </c>
      <c r="D55" s="5">
        <v>0</v>
      </c>
      <c r="E55" s="98">
        <v>0</v>
      </c>
      <c r="F55" s="6">
        <v>0</v>
      </c>
      <c r="G55" s="5">
        <v>0</v>
      </c>
      <c r="H55" s="98">
        <v>0</v>
      </c>
      <c r="I55" s="6">
        <v>0</v>
      </c>
      <c r="J55" s="5">
        <v>0</v>
      </c>
      <c r="K55" s="98">
        <v>0</v>
      </c>
      <c r="L55" s="6">
        <v>0</v>
      </c>
      <c r="M55" s="5">
        <v>0</v>
      </c>
      <c r="N55" s="98">
        <v>0</v>
      </c>
      <c r="O55" s="6">
        <f t="shared" si="6"/>
        <v>0</v>
      </c>
      <c r="P55" s="66">
        <f t="shared" si="7"/>
        <v>0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40" x14ac:dyDescent="0.25">
      <c r="A56" s="26">
        <v>127</v>
      </c>
      <c r="B56" s="99" t="s">
        <v>17</v>
      </c>
      <c r="C56" s="6">
        <v>0</v>
      </c>
      <c r="D56" s="5">
        <v>4</v>
      </c>
      <c r="E56" s="98">
        <v>-4</v>
      </c>
      <c r="F56" s="6">
        <v>0</v>
      </c>
      <c r="G56" s="5">
        <v>0</v>
      </c>
      <c r="H56" s="98">
        <v>0</v>
      </c>
      <c r="I56" s="6">
        <v>0</v>
      </c>
      <c r="J56" s="5">
        <v>0</v>
      </c>
      <c r="K56" s="98">
        <v>0</v>
      </c>
      <c r="L56" s="6">
        <v>0</v>
      </c>
      <c r="M56" s="5">
        <v>0</v>
      </c>
      <c r="N56" s="98">
        <v>0</v>
      </c>
      <c r="O56" s="6">
        <f t="shared" si="6"/>
        <v>-4</v>
      </c>
      <c r="P56" s="66">
        <f t="shared" si="7"/>
        <v>-0.8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40" x14ac:dyDescent="0.25">
      <c r="A57" s="26">
        <v>128</v>
      </c>
      <c r="B57" s="99" t="s">
        <v>17</v>
      </c>
      <c r="C57" s="6">
        <v>0</v>
      </c>
      <c r="D57" s="5">
        <v>5</v>
      </c>
      <c r="E57" s="98">
        <v>-5</v>
      </c>
      <c r="F57" s="6">
        <v>0</v>
      </c>
      <c r="G57" s="5">
        <v>5</v>
      </c>
      <c r="H57" s="98">
        <v>-5</v>
      </c>
      <c r="I57" s="6">
        <v>0</v>
      </c>
      <c r="J57" s="5">
        <v>6</v>
      </c>
      <c r="K57" s="98">
        <v>-6</v>
      </c>
      <c r="L57" s="6">
        <v>0</v>
      </c>
      <c r="M57" s="5">
        <v>5</v>
      </c>
      <c r="N57" s="98">
        <v>-5</v>
      </c>
      <c r="O57" s="6">
        <f t="shared" si="6"/>
        <v>-16</v>
      </c>
      <c r="P57" s="66">
        <f t="shared" si="7"/>
        <v>-0.94117647058823528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40" x14ac:dyDescent="0.25">
      <c r="A58" s="26">
        <v>129</v>
      </c>
      <c r="B58" s="99" t="s">
        <v>17</v>
      </c>
      <c r="C58" s="6">
        <v>0</v>
      </c>
      <c r="D58" s="5">
        <v>1</v>
      </c>
      <c r="E58" s="98">
        <v>-1</v>
      </c>
      <c r="F58" s="6">
        <v>0</v>
      </c>
      <c r="G58" s="5">
        <v>0</v>
      </c>
      <c r="H58" s="98">
        <v>0</v>
      </c>
      <c r="I58" s="6">
        <v>0</v>
      </c>
      <c r="J58" s="5">
        <v>1</v>
      </c>
      <c r="K58" s="98">
        <v>-1</v>
      </c>
      <c r="L58" s="6">
        <v>0</v>
      </c>
      <c r="M58" s="5">
        <v>0</v>
      </c>
      <c r="N58" s="98">
        <v>0</v>
      </c>
      <c r="O58" s="6">
        <f t="shared" si="6"/>
        <v>-2</v>
      </c>
      <c r="P58" s="66">
        <f t="shared" si="7"/>
        <v>-0.66666666666666663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40" x14ac:dyDescent="0.25">
      <c r="A59" s="26">
        <v>132</v>
      </c>
      <c r="B59" s="99" t="s">
        <v>17</v>
      </c>
      <c r="C59" s="6">
        <v>0</v>
      </c>
      <c r="D59" s="5">
        <v>1</v>
      </c>
      <c r="E59" s="98">
        <v>-1</v>
      </c>
      <c r="F59" s="6">
        <v>0</v>
      </c>
      <c r="G59" s="5">
        <v>253</v>
      </c>
      <c r="H59" s="98">
        <v>-253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-254</v>
      </c>
      <c r="P59" s="66">
        <f t="shared" si="7"/>
        <v>-0.99607843137254903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40" x14ac:dyDescent="0.25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40" x14ac:dyDescent="0.25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40" x14ac:dyDescent="0.25">
      <c r="A62" s="26">
        <v>145</v>
      </c>
      <c r="B62" s="99" t="s">
        <v>17</v>
      </c>
      <c r="C62" s="6">
        <v>23966</v>
      </c>
      <c r="D62" s="5">
        <v>0</v>
      </c>
      <c r="E62" s="98">
        <v>23966</v>
      </c>
      <c r="F62" s="6">
        <v>21466</v>
      </c>
      <c r="G62" s="5">
        <v>0</v>
      </c>
      <c r="H62" s="98">
        <v>21466</v>
      </c>
      <c r="I62" s="6">
        <v>21466</v>
      </c>
      <c r="J62" s="5">
        <v>0</v>
      </c>
      <c r="K62" s="98">
        <v>21466</v>
      </c>
      <c r="L62" s="6">
        <v>21466</v>
      </c>
      <c r="M62" s="5">
        <v>0</v>
      </c>
      <c r="N62" s="98">
        <v>21466</v>
      </c>
      <c r="O62" s="6">
        <f t="shared" si="6"/>
        <v>66898</v>
      </c>
      <c r="P62" s="66">
        <f t="shared" si="7"/>
        <v>66898</v>
      </c>
      <c r="Q62" s="123"/>
      <c r="R62" s="62" t="s">
        <v>44</v>
      </c>
      <c r="S62" s="72" t="s">
        <v>15</v>
      </c>
      <c r="T62" s="8" t="str">
        <f>IF($C$4="High Inventory",IF(AND($O62&gt;=Summary!$C$149,$P62&gt;=0%),"X"," "),IF(AND($O62&lt;=-Summary!$C$149,$P62&lt;=0%),"X"," "))</f>
        <v>X</v>
      </c>
      <c r="U62" s="11" t="str">
        <f>IF($C$4="High Inventory",IF(AND($O62&gt;=0,$P62&gt;=Summary!$C$150),"X"," "),IF(AND($O62&lt;=0,$P62&lt;=-Summary!$C$150),"X"," "))</f>
        <v>X</v>
      </c>
      <c r="V62" t="str">
        <f t="shared" si="8"/>
        <v xml:space="preserve"> </v>
      </c>
    </row>
    <row r="63" spans="1:40" s="100" customFormat="1" x14ac:dyDescent="0.25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103">
        <f t="shared" si="6"/>
        <v>0</v>
      </c>
      <c r="P63" s="142">
        <f t="shared" si="7"/>
        <v>0</v>
      </c>
      <c r="Q63" s="143"/>
      <c r="R63" s="126" t="s">
        <v>15</v>
      </c>
      <c r="S63" s="144" t="s">
        <v>15</v>
      </c>
      <c r="T63" s="102" t="str">
        <f>IF($C$4="High Inventory",IF(AND($O63&gt;=Summary!$C$149,$P63&gt;=0%),"X"," "),IF(AND($O63&lt;=-Summary!$C$149,$P63&lt;=0%),"X"," "))</f>
        <v xml:space="preserve"> </v>
      </c>
      <c r="U63" s="145" t="str">
        <f>IF($C$4="High Inventory",IF(AND($O63&gt;=0,$P63&gt;=Summary!$C$150),"X"," "),IF(AND($O63&lt;=0,$P63&lt;=-Summary!$C$150),"X"," "))</f>
        <v xml:space="preserve"> </v>
      </c>
      <c r="V63" s="100" t="str">
        <f t="shared" si="8"/>
        <v xml:space="preserve"> </v>
      </c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</row>
    <row r="64" spans="1:40" x14ac:dyDescent="0.25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0</v>
      </c>
      <c r="H64" s="98">
        <v>0</v>
      </c>
      <c r="I64" s="6">
        <v>0</v>
      </c>
      <c r="J64" s="5">
        <v>0</v>
      </c>
      <c r="K64" s="98">
        <v>0</v>
      </c>
      <c r="L64" s="6">
        <v>0</v>
      </c>
      <c r="M64" s="5">
        <v>0</v>
      </c>
      <c r="N64" s="98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197</v>
      </c>
      <c r="B66" s="99" t="s">
        <v>17</v>
      </c>
      <c r="C66" s="6">
        <v>0</v>
      </c>
      <c r="D66" s="5">
        <v>0</v>
      </c>
      <c r="E66" s="98">
        <v>0</v>
      </c>
      <c r="F66" s="6">
        <v>0</v>
      </c>
      <c r="G66" s="5">
        <v>0</v>
      </c>
      <c r="H66" s="98">
        <v>0</v>
      </c>
      <c r="I66" s="6">
        <v>0</v>
      </c>
      <c r="J66" s="5">
        <v>0</v>
      </c>
      <c r="K66" s="98">
        <v>0</v>
      </c>
      <c r="L66" s="6">
        <v>0</v>
      </c>
      <c r="M66" s="5">
        <v>0</v>
      </c>
      <c r="N66" s="98">
        <v>0</v>
      </c>
      <c r="O66" s="6">
        <f t="shared" si="6"/>
        <v>0</v>
      </c>
      <c r="P66" s="66">
        <f t="shared" si="7"/>
        <v>0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213</v>
      </c>
      <c r="B67" s="99" t="s">
        <v>17</v>
      </c>
      <c r="C67" s="6">
        <v>0</v>
      </c>
      <c r="D67" s="5">
        <v>0</v>
      </c>
      <c r="E67" s="98">
        <v>0</v>
      </c>
      <c r="F67" s="6">
        <v>0</v>
      </c>
      <c r="G67" s="5">
        <v>0</v>
      </c>
      <c r="H67" s="98">
        <v>0</v>
      </c>
      <c r="I67" s="6">
        <v>0</v>
      </c>
      <c r="J67" s="5">
        <v>0</v>
      </c>
      <c r="K67" s="98">
        <v>0</v>
      </c>
      <c r="L67" s="6">
        <v>0</v>
      </c>
      <c r="M67" s="5">
        <v>0</v>
      </c>
      <c r="N67" s="98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254</v>
      </c>
      <c r="B68" s="99" t="s">
        <v>17</v>
      </c>
      <c r="C68" s="6">
        <v>14000</v>
      </c>
      <c r="D68" s="5">
        <v>13515</v>
      </c>
      <c r="E68" s="98">
        <v>485</v>
      </c>
      <c r="F68" s="6">
        <v>14399</v>
      </c>
      <c r="G68" s="5">
        <v>13616</v>
      </c>
      <c r="H68" s="98">
        <v>783</v>
      </c>
      <c r="I68" s="6">
        <v>12000</v>
      </c>
      <c r="J68" s="5">
        <v>10054</v>
      </c>
      <c r="K68" s="98">
        <v>1946</v>
      </c>
      <c r="L68" s="6">
        <v>11000</v>
      </c>
      <c r="M68" s="5">
        <v>12141</v>
      </c>
      <c r="N68" s="98">
        <v>-1141</v>
      </c>
      <c r="O68" s="6">
        <f t="shared" si="6"/>
        <v>3214</v>
      </c>
      <c r="P68" s="66">
        <f t="shared" si="7"/>
        <v>8.6430377023611032E-2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288</v>
      </c>
      <c r="B71" s="99" t="s">
        <v>17</v>
      </c>
      <c r="C71" s="6">
        <v>0</v>
      </c>
      <c r="D71" s="5">
        <v>1490</v>
      </c>
      <c r="E71" s="98">
        <v>-1490</v>
      </c>
      <c r="F71" s="6">
        <v>0</v>
      </c>
      <c r="G71" s="5">
        <v>1449</v>
      </c>
      <c r="H71" s="98">
        <v>-1449</v>
      </c>
      <c r="I71" s="6">
        <v>0</v>
      </c>
      <c r="J71" s="5">
        <v>1363</v>
      </c>
      <c r="K71" s="98">
        <v>-1363</v>
      </c>
      <c r="L71" s="6">
        <v>0</v>
      </c>
      <c r="M71" s="5">
        <v>1313</v>
      </c>
      <c r="N71" s="98">
        <v>-1313</v>
      </c>
      <c r="O71" s="6">
        <f t="shared" si="6"/>
        <v>-4302</v>
      </c>
      <c r="P71" s="66">
        <f t="shared" si="7"/>
        <v>-0.99976760399721121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308</v>
      </c>
      <c r="B74" s="99" t="s">
        <v>17</v>
      </c>
      <c r="C74" s="6">
        <v>290</v>
      </c>
      <c r="D74" s="5">
        <v>334</v>
      </c>
      <c r="E74" s="98">
        <v>-44</v>
      </c>
      <c r="F74" s="6">
        <v>300</v>
      </c>
      <c r="G74" s="5">
        <v>0</v>
      </c>
      <c r="H74" s="98">
        <v>300</v>
      </c>
      <c r="I74" s="6">
        <v>0</v>
      </c>
      <c r="J74" s="5">
        <v>0</v>
      </c>
      <c r="K74" s="98">
        <v>0</v>
      </c>
      <c r="L74" s="6">
        <v>0</v>
      </c>
      <c r="M74" s="5">
        <v>0</v>
      </c>
      <c r="N74" s="98">
        <v>0</v>
      </c>
      <c r="O74" s="6">
        <f t="shared" si="6"/>
        <v>256</v>
      </c>
      <c r="P74" s="66">
        <f t="shared" si="7"/>
        <v>0.76417910447761195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5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5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399</v>
      </c>
      <c r="B77" s="99" t="s">
        <v>17</v>
      </c>
      <c r="C77" s="6">
        <v>100</v>
      </c>
      <c r="D77" s="5">
        <v>122</v>
      </c>
      <c r="E77" s="98">
        <v>-22</v>
      </c>
      <c r="F77" s="6">
        <v>100</v>
      </c>
      <c r="G77" s="5">
        <v>129</v>
      </c>
      <c r="H77" s="98">
        <v>-29</v>
      </c>
      <c r="I77" s="6">
        <v>100</v>
      </c>
      <c r="J77" s="5">
        <v>132</v>
      </c>
      <c r="K77" s="98">
        <v>-32</v>
      </c>
      <c r="L77" s="6">
        <v>100</v>
      </c>
      <c r="M77" s="5">
        <v>125</v>
      </c>
      <c r="N77" s="98">
        <v>-25</v>
      </c>
      <c r="O77" s="6">
        <f t="shared" si="6"/>
        <v>-83</v>
      </c>
      <c r="P77" s="66">
        <f t="shared" si="7"/>
        <v>-0.21614583333333334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5">
      <c r="A78" s="26">
        <v>442</v>
      </c>
      <c r="B78" s="99" t="s">
        <v>17</v>
      </c>
      <c r="C78" s="6">
        <v>100</v>
      </c>
      <c r="D78" s="5">
        <v>0</v>
      </c>
      <c r="E78" s="98">
        <v>100</v>
      </c>
      <c r="F78" s="6">
        <v>100</v>
      </c>
      <c r="G78" s="5">
        <v>0</v>
      </c>
      <c r="H78" s="98">
        <v>100</v>
      </c>
      <c r="I78" s="6">
        <v>60</v>
      </c>
      <c r="J78" s="5">
        <v>0</v>
      </c>
      <c r="K78" s="98">
        <v>60</v>
      </c>
      <c r="L78" s="6">
        <v>40</v>
      </c>
      <c r="M78" s="5">
        <v>0</v>
      </c>
      <c r="N78" s="98">
        <v>40</v>
      </c>
      <c r="O78" s="6">
        <f t="shared" si="6"/>
        <v>260</v>
      </c>
      <c r="P78" s="66">
        <f t="shared" si="7"/>
        <v>260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5">
      <c r="A79" s="26">
        <v>447</v>
      </c>
      <c r="B79" s="99" t="s">
        <v>17</v>
      </c>
      <c r="C79" s="6">
        <v>0</v>
      </c>
      <c r="D79" s="5">
        <v>76</v>
      </c>
      <c r="E79" s="98">
        <v>-76</v>
      </c>
      <c r="F79" s="6">
        <v>0</v>
      </c>
      <c r="G79" s="5">
        <v>53</v>
      </c>
      <c r="H79" s="98">
        <v>-53</v>
      </c>
      <c r="I79" s="6">
        <v>0</v>
      </c>
      <c r="J79" s="5">
        <v>52</v>
      </c>
      <c r="K79" s="98">
        <v>-52</v>
      </c>
      <c r="L79" s="6">
        <v>0</v>
      </c>
      <c r="M79" s="5">
        <v>31</v>
      </c>
      <c r="N79" s="98">
        <v>-31</v>
      </c>
      <c r="O79" s="6">
        <f t="shared" si="6"/>
        <v>-181</v>
      </c>
      <c r="P79" s="66">
        <f t="shared" si="7"/>
        <v>-0.99450549450549453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5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5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5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5">
      <c r="A83" s="26">
        <v>543</v>
      </c>
      <c r="B83" s="99" t="s">
        <v>17</v>
      </c>
      <c r="C83" s="6">
        <v>0</v>
      </c>
      <c r="D83" s="5">
        <v>509</v>
      </c>
      <c r="E83" s="98">
        <v>-509</v>
      </c>
      <c r="F83" s="6">
        <v>200</v>
      </c>
      <c r="G83" s="5">
        <v>96</v>
      </c>
      <c r="H83" s="98">
        <v>104</v>
      </c>
      <c r="I83" s="6">
        <v>0</v>
      </c>
      <c r="J83" s="5">
        <v>0</v>
      </c>
      <c r="K83" s="98">
        <v>0</v>
      </c>
      <c r="L83" s="6">
        <v>0</v>
      </c>
      <c r="M83" s="5">
        <v>79</v>
      </c>
      <c r="N83" s="98">
        <v>-79</v>
      </c>
      <c r="O83" s="6">
        <f t="shared" si="6"/>
        <v>-405</v>
      </c>
      <c r="P83" s="66">
        <f t="shared" si="7"/>
        <v>-0.66831683168316836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5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ref="O84:O115" si="9">K84+H84+E84</f>
        <v>0</v>
      </c>
      <c r="P84" s="66">
        <f t="shared" ref="P84:P115" si="10">O84/(J84+G84+D84+1)</f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ref="V84:V115" si="11">IF(S84 = "X",L84-I84," ")</f>
        <v xml:space="preserve"> </v>
      </c>
    </row>
    <row r="85" spans="1:22" x14ac:dyDescent="0.25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598</v>
      </c>
      <c r="B86" s="99" t="s">
        <v>17</v>
      </c>
      <c r="C86" s="6">
        <v>0</v>
      </c>
      <c r="D86" s="5">
        <v>50</v>
      </c>
      <c r="E86" s="98">
        <v>-50</v>
      </c>
      <c r="F86" s="6">
        <v>0</v>
      </c>
      <c r="G86" s="5">
        <v>69</v>
      </c>
      <c r="H86" s="98">
        <v>-69</v>
      </c>
      <c r="I86" s="6">
        <v>0</v>
      </c>
      <c r="J86" s="5">
        <v>98</v>
      </c>
      <c r="K86" s="98">
        <v>-98</v>
      </c>
      <c r="L86" s="6">
        <v>0</v>
      </c>
      <c r="M86" s="5">
        <v>108</v>
      </c>
      <c r="N86" s="98">
        <v>-108</v>
      </c>
      <c r="O86" s="6">
        <f t="shared" si="9"/>
        <v>-217</v>
      </c>
      <c r="P86" s="66">
        <f t="shared" si="10"/>
        <v>-0.99541284403669728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635</v>
      </c>
      <c r="B87" s="99" t="s">
        <v>17</v>
      </c>
      <c r="C87" s="6">
        <v>590</v>
      </c>
      <c r="D87" s="5">
        <v>656</v>
      </c>
      <c r="E87" s="98">
        <v>-66</v>
      </c>
      <c r="F87" s="6">
        <v>850</v>
      </c>
      <c r="G87" s="5">
        <v>739</v>
      </c>
      <c r="H87" s="98">
        <v>111</v>
      </c>
      <c r="I87" s="6">
        <v>700</v>
      </c>
      <c r="J87" s="5">
        <v>814</v>
      </c>
      <c r="K87" s="98">
        <v>-114</v>
      </c>
      <c r="L87" s="6">
        <v>720</v>
      </c>
      <c r="M87" s="5">
        <v>885</v>
      </c>
      <c r="N87" s="98">
        <v>-165</v>
      </c>
      <c r="O87" s="6">
        <f t="shared" si="9"/>
        <v>-69</v>
      </c>
      <c r="P87" s="66">
        <f t="shared" si="10"/>
        <v>-3.1221719457013575E-2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654</v>
      </c>
      <c r="B89" s="99" t="s">
        <v>17</v>
      </c>
      <c r="C89" s="6">
        <v>400</v>
      </c>
      <c r="D89" s="5">
        <v>617</v>
      </c>
      <c r="E89" s="98">
        <v>-217</v>
      </c>
      <c r="F89" s="6">
        <v>0</v>
      </c>
      <c r="G89" s="5">
        <v>611</v>
      </c>
      <c r="H89" s="98">
        <v>-611</v>
      </c>
      <c r="I89" s="6">
        <v>500</v>
      </c>
      <c r="J89" s="5">
        <v>527</v>
      </c>
      <c r="K89" s="98">
        <v>-27</v>
      </c>
      <c r="L89" s="6">
        <v>500</v>
      </c>
      <c r="M89" s="5">
        <v>595</v>
      </c>
      <c r="N89" s="98">
        <v>-95</v>
      </c>
      <c r="O89" s="6">
        <f t="shared" si="9"/>
        <v>-855</v>
      </c>
      <c r="P89" s="66">
        <f t="shared" si="10"/>
        <v>-0.4869020501138952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779</v>
      </c>
      <c r="B92" s="99" t="s">
        <v>17</v>
      </c>
      <c r="C92" s="6">
        <v>0</v>
      </c>
      <c r="D92" s="5">
        <v>0</v>
      </c>
      <c r="E92" s="98">
        <v>0</v>
      </c>
      <c r="F92" s="6">
        <v>0</v>
      </c>
      <c r="G92" s="5">
        <v>0</v>
      </c>
      <c r="H92" s="98">
        <v>0</v>
      </c>
      <c r="I92" s="6">
        <v>0</v>
      </c>
      <c r="J92" s="5">
        <v>0</v>
      </c>
      <c r="K92" s="98">
        <v>0</v>
      </c>
      <c r="L92" s="6">
        <v>0</v>
      </c>
      <c r="M92" s="5">
        <v>0</v>
      </c>
      <c r="N92" s="98">
        <v>0</v>
      </c>
      <c r="O92" s="6">
        <f t="shared" si="9"/>
        <v>0</v>
      </c>
      <c r="P92" s="66">
        <f t="shared" si="10"/>
        <v>0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858</v>
      </c>
      <c r="B94" s="99" t="s">
        <v>17</v>
      </c>
      <c r="C94" s="6">
        <v>1000</v>
      </c>
      <c r="D94" s="5">
        <v>1260</v>
      </c>
      <c r="E94" s="98">
        <v>-260</v>
      </c>
      <c r="F94" s="6">
        <v>750</v>
      </c>
      <c r="G94" s="5">
        <v>1260</v>
      </c>
      <c r="H94" s="98">
        <v>-510</v>
      </c>
      <c r="I94" s="6">
        <v>0</v>
      </c>
      <c r="J94" s="5">
        <v>0</v>
      </c>
      <c r="K94" s="98">
        <v>0</v>
      </c>
      <c r="L94" s="6">
        <v>0</v>
      </c>
      <c r="M94" s="5">
        <v>0</v>
      </c>
      <c r="N94" s="98">
        <v>0</v>
      </c>
      <c r="O94" s="6">
        <f t="shared" si="9"/>
        <v>-770</v>
      </c>
      <c r="P94" s="66">
        <f t="shared" si="10"/>
        <v>-0.30543435144783815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886</v>
      </c>
      <c r="B95" s="99" t="s">
        <v>17</v>
      </c>
      <c r="C95" s="6">
        <v>375</v>
      </c>
      <c r="D95" s="5">
        <v>329</v>
      </c>
      <c r="E95" s="98">
        <v>46</v>
      </c>
      <c r="F95" s="6">
        <v>400</v>
      </c>
      <c r="G95" s="5">
        <v>475</v>
      </c>
      <c r="H95" s="98">
        <v>-75</v>
      </c>
      <c r="I95" s="6">
        <v>100</v>
      </c>
      <c r="J95" s="5">
        <v>57</v>
      </c>
      <c r="K95" s="98">
        <v>43</v>
      </c>
      <c r="L95" s="6">
        <v>75</v>
      </c>
      <c r="M95" s="5">
        <v>29</v>
      </c>
      <c r="N95" s="98">
        <v>46</v>
      </c>
      <c r="O95" s="6">
        <f t="shared" si="9"/>
        <v>14</v>
      </c>
      <c r="P95" s="66">
        <f t="shared" si="10"/>
        <v>1.6241299303944315E-2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5">
      <c r="A97" s="26">
        <v>938</v>
      </c>
      <c r="B97" s="99" t="s">
        <v>17</v>
      </c>
      <c r="C97" s="6">
        <v>0</v>
      </c>
      <c r="D97" s="5">
        <v>0</v>
      </c>
      <c r="E97" s="98">
        <v>0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0</v>
      </c>
      <c r="P97" s="66">
        <f t="shared" si="10"/>
        <v>0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944</v>
      </c>
      <c r="B98" s="99" t="s">
        <v>17</v>
      </c>
      <c r="C98" s="6">
        <v>2425</v>
      </c>
      <c r="D98" s="5">
        <v>2640</v>
      </c>
      <c r="E98" s="98">
        <v>-215</v>
      </c>
      <c r="F98" s="6">
        <v>2800</v>
      </c>
      <c r="G98" s="5">
        <v>2611</v>
      </c>
      <c r="H98" s="98">
        <v>189</v>
      </c>
      <c r="I98" s="6">
        <v>2600</v>
      </c>
      <c r="J98" s="5">
        <v>2593</v>
      </c>
      <c r="K98" s="98">
        <v>7</v>
      </c>
      <c r="L98" s="6">
        <v>2600</v>
      </c>
      <c r="M98" s="5">
        <v>2547</v>
      </c>
      <c r="N98" s="98">
        <v>53</v>
      </c>
      <c r="O98" s="6">
        <f t="shared" si="9"/>
        <v>-19</v>
      </c>
      <c r="P98" s="66">
        <f t="shared" si="10"/>
        <v>-2.4219247928616953E-3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949</v>
      </c>
      <c r="B99" s="99" t="s">
        <v>17</v>
      </c>
      <c r="C99" s="6">
        <v>40</v>
      </c>
      <c r="D99" s="5">
        <v>56</v>
      </c>
      <c r="E99" s="98">
        <v>-16</v>
      </c>
      <c r="F99" s="6">
        <v>0</v>
      </c>
      <c r="G99" s="5">
        <v>58</v>
      </c>
      <c r="H99" s="98">
        <v>-58</v>
      </c>
      <c r="I99" s="6">
        <v>30</v>
      </c>
      <c r="J99" s="5">
        <v>58</v>
      </c>
      <c r="K99" s="98">
        <v>-28</v>
      </c>
      <c r="L99" s="6">
        <v>30</v>
      </c>
      <c r="M99" s="5">
        <v>7</v>
      </c>
      <c r="N99" s="98">
        <v>23</v>
      </c>
      <c r="O99" s="6">
        <f t="shared" si="9"/>
        <v>-102</v>
      </c>
      <c r="P99" s="66">
        <f t="shared" si="10"/>
        <v>-0.58959537572254339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995</v>
      </c>
      <c r="B101" s="99" t="s">
        <v>17</v>
      </c>
      <c r="C101" s="6">
        <v>1150</v>
      </c>
      <c r="D101" s="5">
        <v>826</v>
      </c>
      <c r="E101" s="98">
        <v>324</v>
      </c>
      <c r="F101" s="6">
        <v>700</v>
      </c>
      <c r="G101" s="5">
        <v>658</v>
      </c>
      <c r="H101" s="98">
        <v>42</v>
      </c>
      <c r="I101" s="6">
        <v>0</v>
      </c>
      <c r="J101" s="5">
        <v>0</v>
      </c>
      <c r="K101" s="98">
        <v>0</v>
      </c>
      <c r="L101" s="6">
        <v>0</v>
      </c>
      <c r="M101" s="5">
        <v>35</v>
      </c>
      <c r="N101" s="98">
        <v>-35</v>
      </c>
      <c r="O101" s="6">
        <f t="shared" si="9"/>
        <v>366</v>
      </c>
      <c r="P101" s="66">
        <f t="shared" si="10"/>
        <v>0.24646464646464647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>X</v>
      </c>
      <c r="V101" t="str">
        <f t="shared" si="11"/>
        <v xml:space="preserve"> </v>
      </c>
    </row>
    <row r="102" spans="1:22" x14ac:dyDescent="0.25">
      <c r="A102" s="26">
        <v>1011</v>
      </c>
      <c r="B102" s="99" t="s">
        <v>17</v>
      </c>
      <c r="C102" s="6">
        <v>1350</v>
      </c>
      <c r="D102" s="5">
        <v>1470</v>
      </c>
      <c r="E102" s="98">
        <v>-120</v>
      </c>
      <c r="F102" s="6">
        <v>1000</v>
      </c>
      <c r="G102" s="5">
        <v>673</v>
      </c>
      <c r="H102" s="98">
        <v>327</v>
      </c>
      <c r="I102" s="6">
        <v>40</v>
      </c>
      <c r="J102" s="5">
        <v>41</v>
      </c>
      <c r="K102" s="98">
        <v>-1</v>
      </c>
      <c r="L102" s="6">
        <v>40</v>
      </c>
      <c r="M102" s="5">
        <v>41</v>
      </c>
      <c r="N102" s="98">
        <v>-1</v>
      </c>
      <c r="O102" s="6">
        <f t="shared" si="9"/>
        <v>206</v>
      </c>
      <c r="P102" s="66">
        <f t="shared" si="10"/>
        <v>9.4279176201372994E-2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5361</v>
      </c>
      <c r="B105" s="99" t="s">
        <v>17</v>
      </c>
      <c r="C105" s="6">
        <v>0</v>
      </c>
      <c r="D105" s="5">
        <v>713</v>
      </c>
      <c r="E105" s="98">
        <v>-713</v>
      </c>
      <c r="F105" s="6">
        <v>0</v>
      </c>
      <c r="G105" s="5">
        <v>702</v>
      </c>
      <c r="H105" s="98">
        <v>-702</v>
      </c>
      <c r="I105" s="6">
        <v>0</v>
      </c>
      <c r="J105" s="5">
        <v>688</v>
      </c>
      <c r="K105" s="98">
        <v>-688</v>
      </c>
      <c r="L105" s="6">
        <v>0</v>
      </c>
      <c r="M105" s="5">
        <v>683</v>
      </c>
      <c r="N105" s="98">
        <v>-683</v>
      </c>
      <c r="O105" s="6">
        <f t="shared" si="9"/>
        <v>-2103</v>
      </c>
      <c r="P105" s="66">
        <f t="shared" si="10"/>
        <v>-0.99952471482889738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5370</v>
      </c>
      <c r="B106" s="99" t="s">
        <v>17</v>
      </c>
      <c r="C106" s="6">
        <v>0</v>
      </c>
      <c r="D106" s="5">
        <v>8</v>
      </c>
      <c r="E106" s="98">
        <v>-8</v>
      </c>
      <c r="F106" s="6">
        <v>0</v>
      </c>
      <c r="G106" s="5">
        <v>0</v>
      </c>
      <c r="H106" s="98">
        <v>0</v>
      </c>
      <c r="I106" s="6">
        <v>0</v>
      </c>
      <c r="J106" s="5">
        <v>0</v>
      </c>
      <c r="K106" s="98">
        <v>0</v>
      </c>
      <c r="L106" s="6">
        <v>0</v>
      </c>
      <c r="M106" s="5">
        <v>0</v>
      </c>
      <c r="N106" s="98">
        <v>0</v>
      </c>
      <c r="O106" s="6">
        <f t="shared" si="9"/>
        <v>-8</v>
      </c>
      <c r="P106" s="66">
        <f t="shared" si="10"/>
        <v>-0.88888888888888884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5973</v>
      </c>
      <c r="B107" s="99" t="s">
        <v>17</v>
      </c>
      <c r="C107" s="6">
        <v>166</v>
      </c>
      <c r="D107" s="5">
        <v>291</v>
      </c>
      <c r="E107" s="98">
        <v>-125</v>
      </c>
      <c r="F107" s="6">
        <v>166</v>
      </c>
      <c r="G107" s="5">
        <v>170</v>
      </c>
      <c r="H107" s="98">
        <v>-4</v>
      </c>
      <c r="I107" s="6">
        <v>166</v>
      </c>
      <c r="J107" s="5">
        <v>138</v>
      </c>
      <c r="K107" s="98">
        <v>28</v>
      </c>
      <c r="L107" s="6">
        <v>166</v>
      </c>
      <c r="M107" s="5">
        <v>66</v>
      </c>
      <c r="N107" s="98">
        <v>100</v>
      </c>
      <c r="O107" s="6">
        <f t="shared" si="9"/>
        <v>-101</v>
      </c>
      <c r="P107" s="66">
        <f t="shared" si="10"/>
        <v>-0.16833333333333333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7602</v>
      </c>
      <c r="B110" s="99" t="s">
        <v>17</v>
      </c>
      <c r="C110" s="6">
        <v>44000</v>
      </c>
      <c r="D110" s="5">
        <v>44474</v>
      </c>
      <c r="E110" s="98">
        <v>-474</v>
      </c>
      <c r="F110" s="6">
        <v>44470</v>
      </c>
      <c r="G110" s="5">
        <v>37121</v>
      </c>
      <c r="H110" s="98">
        <v>7349</v>
      </c>
      <c r="I110" s="6">
        <v>10000</v>
      </c>
      <c r="J110" s="5">
        <v>9958</v>
      </c>
      <c r="K110" s="98">
        <v>42</v>
      </c>
      <c r="L110" s="6">
        <v>9000</v>
      </c>
      <c r="M110" s="5">
        <v>10717</v>
      </c>
      <c r="N110" s="98">
        <v>-1717</v>
      </c>
      <c r="O110" s="6">
        <f t="shared" si="9"/>
        <v>6917</v>
      </c>
      <c r="P110" s="66">
        <f t="shared" si="10"/>
        <v>7.5551040915743717E-2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7604</v>
      </c>
      <c r="B111" s="99" t="s">
        <v>17</v>
      </c>
      <c r="C111" s="6">
        <v>40854</v>
      </c>
      <c r="D111" s="5">
        <v>53553</v>
      </c>
      <c r="E111" s="98">
        <v>-12699</v>
      </c>
      <c r="F111" s="6">
        <v>51125</v>
      </c>
      <c r="G111" s="5">
        <v>44175</v>
      </c>
      <c r="H111" s="98">
        <v>6950</v>
      </c>
      <c r="I111" s="6">
        <v>50021</v>
      </c>
      <c r="J111" s="5">
        <v>54008</v>
      </c>
      <c r="K111" s="98">
        <v>-3987</v>
      </c>
      <c r="L111" s="6">
        <v>51019</v>
      </c>
      <c r="M111" s="5">
        <v>55666</v>
      </c>
      <c r="N111" s="98">
        <v>-4647</v>
      </c>
      <c r="O111" s="6">
        <f t="shared" si="9"/>
        <v>-9736</v>
      </c>
      <c r="P111" s="66">
        <f t="shared" si="10"/>
        <v>-6.4163651581354578E-2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5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5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5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5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5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ref="O116:O130" si="12">K116+H116+E116</f>
        <v>0</v>
      </c>
      <c r="P116" s="66">
        <f t="shared" ref="P116:P130" si="13">O116/(J116+G116+D116+1)</f>
        <v>0</v>
      </c>
      <c r="Q116" s="123"/>
      <c r="R116" s="62" t="s">
        <v>15</v>
      </c>
      <c r="S116" s="72" t="s">
        <v>15</v>
      </c>
      <c r="T116" s="6"/>
      <c r="U116" s="98"/>
    </row>
    <row r="117" spans="1:22" x14ac:dyDescent="0.25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ref="V117:V130" si="14">IF(S117 = "X",L117-I117," ")</f>
        <v xml:space="preserve"> </v>
      </c>
    </row>
    <row r="118" spans="1:22" x14ac:dyDescent="0.25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5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8916</v>
      </c>
      <c r="B120" s="99" t="s">
        <v>17</v>
      </c>
      <c r="C120" s="6">
        <v>0</v>
      </c>
      <c r="D120" s="5">
        <v>0</v>
      </c>
      <c r="E120" s="98">
        <v>0</v>
      </c>
      <c r="F120" s="6">
        <v>0</v>
      </c>
      <c r="G120" s="5">
        <v>3</v>
      </c>
      <c r="H120" s="98">
        <v>-3</v>
      </c>
      <c r="I120" s="6">
        <v>0</v>
      </c>
      <c r="J120" s="5">
        <v>0</v>
      </c>
      <c r="K120" s="98">
        <v>0</v>
      </c>
      <c r="L120" s="6">
        <v>0</v>
      </c>
      <c r="M120" s="5">
        <v>0</v>
      </c>
      <c r="N120" s="98">
        <v>0</v>
      </c>
      <c r="O120" s="6">
        <f t="shared" si="12"/>
        <v>-3</v>
      </c>
      <c r="P120" s="66">
        <f t="shared" si="13"/>
        <v>-0.75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13556</v>
      </c>
      <c r="B122" s="99" t="s">
        <v>17</v>
      </c>
      <c r="C122" s="6">
        <v>0</v>
      </c>
      <c r="D122" s="5">
        <v>0</v>
      </c>
      <c r="E122" s="98">
        <v>0</v>
      </c>
      <c r="F122" s="6">
        <v>0</v>
      </c>
      <c r="G122" s="5">
        <v>0</v>
      </c>
      <c r="H122" s="98">
        <v>0</v>
      </c>
      <c r="I122" s="6">
        <v>0</v>
      </c>
      <c r="J122" s="5">
        <v>0</v>
      </c>
      <c r="K122" s="98">
        <v>0</v>
      </c>
      <c r="L122" s="6">
        <v>0</v>
      </c>
      <c r="M122" s="5">
        <v>0</v>
      </c>
      <c r="N122" s="98">
        <v>0</v>
      </c>
      <c r="O122" s="6">
        <f t="shared" si="12"/>
        <v>0</v>
      </c>
      <c r="P122" s="66">
        <f t="shared" si="13"/>
        <v>0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18287</v>
      </c>
      <c r="B123" s="99" t="s">
        <v>17</v>
      </c>
      <c r="C123" s="6">
        <v>0</v>
      </c>
      <c r="D123" s="5">
        <v>0</v>
      </c>
      <c r="E123" s="98">
        <v>0</v>
      </c>
      <c r="F123" s="6">
        <v>0</v>
      </c>
      <c r="G123" s="5">
        <v>0</v>
      </c>
      <c r="H123" s="98">
        <v>0</v>
      </c>
      <c r="I123" s="6">
        <v>0</v>
      </c>
      <c r="J123" s="5">
        <v>0</v>
      </c>
      <c r="K123" s="98">
        <v>0</v>
      </c>
      <c r="L123" s="6">
        <v>0</v>
      </c>
      <c r="M123" s="5">
        <v>0</v>
      </c>
      <c r="N123" s="98">
        <v>0</v>
      </c>
      <c r="O123" s="6">
        <f t="shared" si="12"/>
        <v>0</v>
      </c>
      <c r="P123" s="66">
        <f t="shared" si="13"/>
        <v>0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5">
      <c r="A125" s="26">
        <v>19307</v>
      </c>
      <c r="B125" s="99" t="s">
        <v>17</v>
      </c>
      <c r="C125" s="6">
        <v>200</v>
      </c>
      <c r="D125" s="5">
        <v>433</v>
      </c>
      <c r="E125" s="98">
        <v>-233</v>
      </c>
      <c r="F125" s="6">
        <v>200</v>
      </c>
      <c r="G125" s="5">
        <v>161</v>
      </c>
      <c r="H125" s="98">
        <v>39</v>
      </c>
      <c r="I125" s="6">
        <v>0</v>
      </c>
      <c r="J125" s="5">
        <v>0</v>
      </c>
      <c r="K125" s="98">
        <v>0</v>
      </c>
      <c r="L125" s="6">
        <v>0</v>
      </c>
      <c r="M125" s="5">
        <v>0</v>
      </c>
      <c r="N125" s="98">
        <v>0</v>
      </c>
      <c r="O125" s="6">
        <f t="shared" si="12"/>
        <v>-194</v>
      </c>
      <c r="P125" s="66">
        <f t="shared" si="13"/>
        <v>-0.32605042016806723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5">
      <c r="A126" s="26">
        <v>20206</v>
      </c>
      <c r="B126" s="99" t="s">
        <v>17</v>
      </c>
      <c r="C126" s="6">
        <v>0</v>
      </c>
      <c r="D126" s="5">
        <v>78</v>
      </c>
      <c r="E126" s="98">
        <v>-78</v>
      </c>
      <c r="F126" s="6">
        <v>0</v>
      </c>
      <c r="G126" s="5">
        <v>81</v>
      </c>
      <c r="H126" s="98">
        <v>-81</v>
      </c>
      <c r="I126" s="6">
        <v>0</v>
      </c>
      <c r="J126" s="5">
        <v>24</v>
      </c>
      <c r="K126" s="98">
        <v>-24</v>
      </c>
      <c r="L126" s="6">
        <v>0</v>
      </c>
      <c r="M126" s="5">
        <v>6</v>
      </c>
      <c r="N126" s="98">
        <v>-6</v>
      </c>
      <c r="O126" s="6">
        <f t="shared" si="12"/>
        <v>-183</v>
      </c>
      <c r="P126" s="66">
        <f t="shared" si="13"/>
        <v>-0.99456521739130432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5">
      <c r="A127" s="26">
        <v>26909</v>
      </c>
      <c r="B127" s="99" t="s">
        <v>17</v>
      </c>
      <c r="C127" s="6">
        <v>0</v>
      </c>
      <c r="D127" s="5">
        <v>0</v>
      </c>
      <c r="E127" s="98">
        <v>0</v>
      </c>
      <c r="F127" s="6">
        <v>0</v>
      </c>
      <c r="G127" s="5">
        <v>0</v>
      </c>
      <c r="H127" s="98">
        <v>0</v>
      </c>
      <c r="I127" s="6">
        <v>0</v>
      </c>
      <c r="J127" s="5">
        <v>40</v>
      </c>
      <c r="K127" s="98">
        <v>-40</v>
      </c>
      <c r="L127" s="6">
        <v>0</v>
      </c>
      <c r="M127" s="5">
        <v>71</v>
      </c>
      <c r="N127" s="98">
        <v>-71</v>
      </c>
      <c r="O127" s="6">
        <f t="shared" si="12"/>
        <v>-40</v>
      </c>
      <c r="P127" s="66">
        <f t="shared" si="13"/>
        <v>-0.97560975609756095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5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12"/>
        <v>0</v>
      </c>
      <c r="P128" s="66">
        <f t="shared" si="13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5">
      <c r="A129" s="26">
        <v>30511</v>
      </c>
      <c r="B129" s="99" t="s">
        <v>17</v>
      </c>
      <c r="C129" s="6">
        <v>0</v>
      </c>
      <c r="D129" s="5">
        <v>0</v>
      </c>
      <c r="E129" s="98">
        <v>0</v>
      </c>
      <c r="F129" s="6">
        <v>96</v>
      </c>
      <c r="G129" s="5">
        <v>0</v>
      </c>
      <c r="H129" s="98">
        <v>96</v>
      </c>
      <c r="I129" s="6">
        <v>0</v>
      </c>
      <c r="J129" s="5">
        <v>0</v>
      </c>
      <c r="K129" s="98">
        <v>0</v>
      </c>
      <c r="L129" s="6">
        <v>0</v>
      </c>
      <c r="M129" s="5">
        <v>0</v>
      </c>
      <c r="N129" s="98">
        <v>0</v>
      </c>
      <c r="O129" s="6">
        <f t="shared" si="12"/>
        <v>96</v>
      </c>
      <c r="P129" s="66">
        <f t="shared" si="13"/>
        <v>96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4"/>
        <v xml:space="preserve"> </v>
      </c>
    </row>
    <row r="130" spans="1:22" x14ac:dyDescent="0.25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5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ref="O131:O140" si="15">K131+H131+E131</f>
        <v>0</v>
      </c>
      <c r="P131" s="66">
        <f t="shared" ref="P131:P140" si="16">O131/(J131+G131+D131+1)</f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ref="V131:V140" si="17">IF(S131 = "X",L131-I131," ")</f>
        <v xml:space="preserve"> </v>
      </c>
    </row>
    <row r="132" spans="1:22" x14ac:dyDescent="0.25">
      <c r="A132" s="26">
        <v>33353</v>
      </c>
      <c r="B132" s="99" t="s">
        <v>17</v>
      </c>
      <c r="C132" s="6">
        <v>70</v>
      </c>
      <c r="D132" s="5">
        <v>99</v>
      </c>
      <c r="E132" s="98">
        <v>-29</v>
      </c>
      <c r="F132" s="6">
        <v>70</v>
      </c>
      <c r="G132" s="5">
        <v>98</v>
      </c>
      <c r="H132" s="98">
        <v>-28</v>
      </c>
      <c r="I132" s="6">
        <v>70</v>
      </c>
      <c r="J132" s="5">
        <v>95</v>
      </c>
      <c r="K132" s="98">
        <v>-25</v>
      </c>
      <c r="L132" s="6">
        <v>70</v>
      </c>
      <c r="M132" s="5">
        <v>96</v>
      </c>
      <c r="N132" s="98">
        <v>-26</v>
      </c>
      <c r="O132" s="6">
        <f t="shared" si="15"/>
        <v>-82</v>
      </c>
      <c r="P132" s="66">
        <f t="shared" si="16"/>
        <v>-0.27986348122866894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7"/>
        <v xml:space="preserve"> </v>
      </c>
    </row>
    <row r="133" spans="1:22" x14ac:dyDescent="0.25">
      <c r="A133" s="26">
        <v>34866</v>
      </c>
      <c r="B133" s="99" t="s">
        <v>17</v>
      </c>
      <c r="C133" s="6">
        <v>0</v>
      </c>
      <c r="D133" s="5">
        <v>40</v>
      </c>
      <c r="E133" s="98">
        <v>-40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si="15"/>
        <v>-40</v>
      </c>
      <c r="P133" s="66">
        <f t="shared" si="16"/>
        <v>-0.97560975609756095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7"/>
        <v xml:space="preserve"> </v>
      </c>
    </row>
    <row r="134" spans="1:22" x14ac:dyDescent="0.25">
      <c r="A134" s="26">
        <v>35930</v>
      </c>
      <c r="B134" s="99" t="s">
        <v>17</v>
      </c>
      <c r="C134" s="6">
        <v>180</v>
      </c>
      <c r="D134" s="5">
        <v>631</v>
      </c>
      <c r="E134" s="98">
        <v>-451</v>
      </c>
      <c r="F134" s="6">
        <v>0</v>
      </c>
      <c r="G134" s="5">
        <v>547</v>
      </c>
      <c r="H134" s="98">
        <v>-547</v>
      </c>
      <c r="I134" s="6">
        <v>90</v>
      </c>
      <c r="J134" s="5">
        <v>5</v>
      </c>
      <c r="K134" s="98">
        <v>85</v>
      </c>
      <c r="L134" s="6">
        <v>50</v>
      </c>
      <c r="M134" s="5">
        <v>12</v>
      </c>
      <c r="N134" s="98">
        <v>38</v>
      </c>
      <c r="O134" s="6">
        <f t="shared" si="15"/>
        <v>-913</v>
      </c>
      <c r="P134" s="66">
        <f t="shared" si="16"/>
        <v>-0.77111486486486491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5">
      <c r="A135" s="26">
        <v>40016</v>
      </c>
      <c r="B135" s="99" t="s">
        <v>17</v>
      </c>
      <c r="C135" s="6">
        <v>50</v>
      </c>
      <c r="D135" s="5">
        <v>58</v>
      </c>
      <c r="E135" s="98">
        <v>-8</v>
      </c>
      <c r="F135" s="6">
        <v>0</v>
      </c>
      <c r="G135" s="5">
        <v>69</v>
      </c>
      <c r="H135" s="98">
        <v>-69</v>
      </c>
      <c r="I135" s="6">
        <v>50</v>
      </c>
      <c r="J135" s="5">
        <v>88</v>
      </c>
      <c r="K135" s="98">
        <v>-38</v>
      </c>
      <c r="L135" s="6">
        <v>50</v>
      </c>
      <c r="M135" s="5">
        <v>222</v>
      </c>
      <c r="N135" s="98">
        <v>-172</v>
      </c>
      <c r="O135" s="6">
        <f t="shared" si="15"/>
        <v>-115</v>
      </c>
      <c r="P135" s="66">
        <f t="shared" si="16"/>
        <v>-0.53240740740740744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5">
      <c r="A136" s="26">
        <v>42288</v>
      </c>
      <c r="B136" s="99" t="s">
        <v>17</v>
      </c>
      <c r="C136" s="6">
        <v>0</v>
      </c>
      <c r="D136" s="5">
        <v>12</v>
      </c>
      <c r="E136" s="98">
        <v>-12</v>
      </c>
      <c r="F136" s="6">
        <v>0</v>
      </c>
      <c r="G136" s="5">
        <v>13</v>
      </c>
      <c r="H136" s="98">
        <v>-13</v>
      </c>
      <c r="I136" s="6">
        <v>0</v>
      </c>
      <c r="J136" s="5">
        <v>12</v>
      </c>
      <c r="K136" s="98">
        <v>-12</v>
      </c>
      <c r="L136" s="6">
        <v>0</v>
      </c>
      <c r="M136" s="5">
        <v>13</v>
      </c>
      <c r="N136" s="98">
        <v>-13</v>
      </c>
      <c r="O136" s="6">
        <f t="shared" si="15"/>
        <v>-37</v>
      </c>
      <c r="P136" s="66">
        <f t="shared" si="16"/>
        <v>-0.97368421052631582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5">
      <c r="A137" s="26">
        <v>42988</v>
      </c>
      <c r="B137" s="99" t="s">
        <v>17</v>
      </c>
      <c r="C137" s="6">
        <v>3000</v>
      </c>
      <c r="D137" s="5">
        <v>0</v>
      </c>
      <c r="E137" s="98">
        <v>3000</v>
      </c>
      <c r="F137" s="6">
        <v>5000</v>
      </c>
      <c r="G137" s="5">
        <v>0</v>
      </c>
      <c r="H137" s="98">
        <v>5000</v>
      </c>
      <c r="I137" s="6">
        <v>0</v>
      </c>
      <c r="J137" s="5">
        <v>0</v>
      </c>
      <c r="K137" s="98">
        <v>0</v>
      </c>
      <c r="L137" s="6">
        <v>0</v>
      </c>
      <c r="M137" s="5">
        <v>0</v>
      </c>
      <c r="N137" s="98">
        <v>0</v>
      </c>
      <c r="O137" s="6">
        <f t="shared" si="15"/>
        <v>8000</v>
      </c>
      <c r="P137" s="66">
        <f t="shared" si="16"/>
        <v>8000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7"/>
        <v xml:space="preserve"> </v>
      </c>
    </row>
    <row r="138" spans="1:22" x14ac:dyDescent="0.25">
      <c r="A138" s="26">
        <v>43069</v>
      </c>
      <c r="B138" s="99" t="s">
        <v>17</v>
      </c>
      <c r="C138" s="6">
        <v>800</v>
      </c>
      <c r="D138" s="5">
        <v>1114</v>
      </c>
      <c r="E138" s="98">
        <v>-314</v>
      </c>
      <c r="F138" s="6">
        <v>800</v>
      </c>
      <c r="G138" s="5">
        <v>1250</v>
      </c>
      <c r="H138" s="98">
        <v>-450</v>
      </c>
      <c r="I138" s="6">
        <v>0</v>
      </c>
      <c r="J138" s="5">
        <v>1080</v>
      </c>
      <c r="K138" s="98">
        <v>-1080</v>
      </c>
      <c r="L138" s="6">
        <v>0</v>
      </c>
      <c r="M138" s="5">
        <v>226</v>
      </c>
      <c r="N138" s="98">
        <v>-226</v>
      </c>
      <c r="O138" s="6">
        <f t="shared" si="15"/>
        <v>-1844</v>
      </c>
      <c r="P138" s="66">
        <f t="shared" si="16"/>
        <v>-0.53526850507982582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5">
      <c r="A139" s="26">
        <v>43268</v>
      </c>
      <c r="B139" s="99" t="s">
        <v>17</v>
      </c>
      <c r="C139" s="6">
        <v>100</v>
      </c>
      <c r="D139" s="5">
        <v>13</v>
      </c>
      <c r="E139" s="98">
        <v>87</v>
      </c>
      <c r="F139" s="6">
        <v>200</v>
      </c>
      <c r="G139" s="5">
        <v>85</v>
      </c>
      <c r="H139" s="98">
        <v>115</v>
      </c>
      <c r="I139" s="6">
        <v>0</v>
      </c>
      <c r="J139" s="5">
        <v>18</v>
      </c>
      <c r="K139" s="98">
        <v>-18</v>
      </c>
      <c r="L139" s="6">
        <v>0</v>
      </c>
      <c r="M139" s="5">
        <v>18</v>
      </c>
      <c r="N139" s="98">
        <v>-18</v>
      </c>
      <c r="O139" s="6">
        <f t="shared" si="15"/>
        <v>184</v>
      </c>
      <c r="P139" s="66">
        <f t="shared" si="16"/>
        <v>1.5726495726495726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5">
      <c r="A140" s="26"/>
      <c r="B140" s="99" t="s">
        <v>17</v>
      </c>
      <c r="C140" s="6">
        <v>6100</v>
      </c>
      <c r="D140" s="5">
        <v>6131</v>
      </c>
      <c r="E140" s="98">
        <v>-31</v>
      </c>
      <c r="F140" s="6">
        <v>6200</v>
      </c>
      <c r="G140" s="5">
        <v>6113</v>
      </c>
      <c r="H140" s="98">
        <v>87</v>
      </c>
      <c r="I140" s="6">
        <v>0</v>
      </c>
      <c r="J140" s="5">
        <v>0</v>
      </c>
      <c r="K140" s="98">
        <v>0</v>
      </c>
      <c r="L140" s="6">
        <v>0</v>
      </c>
      <c r="M140" s="5">
        <v>0</v>
      </c>
      <c r="N140" s="98">
        <v>0</v>
      </c>
      <c r="O140" s="6">
        <f t="shared" si="15"/>
        <v>56</v>
      </c>
      <c r="P140" s="66">
        <f t="shared" si="16"/>
        <v>4.5732952225398119E-3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 xml:space="preserve"> </v>
      </c>
      <c r="V140" t="str">
        <f t="shared" si="17"/>
        <v xml:space="preserve"> </v>
      </c>
    </row>
    <row r="142" spans="1:22" x14ac:dyDescent="0.25">
      <c r="E142" s="128">
        <f>SUM(E10:E141)</f>
        <v>-80849</v>
      </c>
      <c r="H142" s="128">
        <f>SUM(H10:H141)</f>
        <v>249706</v>
      </c>
      <c r="K142" s="128">
        <f>SUM(K10:K141)</f>
        <v>49770</v>
      </c>
      <c r="M142" s="128">
        <f>SUM(M10:M141)</f>
        <v>1824973</v>
      </c>
      <c r="N142" s="128">
        <f>SUM(N10:N141)</f>
        <v>-28084</v>
      </c>
      <c r="Q142" s="2">
        <f>COUNTIF(Q10:Q131,"X")</f>
        <v>0</v>
      </c>
      <c r="R142" s="2">
        <f>COUNTIF(R10:R131,"X")</f>
        <v>3</v>
      </c>
      <c r="S142" s="2">
        <f>COUNTIF(S10:S131,"X")</f>
        <v>0</v>
      </c>
    </row>
    <row r="143" spans="1:22" x14ac:dyDescent="0.25">
      <c r="N143" s="76">
        <f>N142/M142</f>
        <v>-1.53887208194313E-2</v>
      </c>
    </row>
  </sheetData>
  <pageMargins left="0.25" right="0.25" top="0.62" bottom="0.55000000000000004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4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9" width="7.88671875" style="13"/>
    <col min="40" max="249" width="8.88671875" customWidth="1"/>
  </cols>
  <sheetData>
    <row r="1" spans="1:39" ht="17.399999999999999" x14ac:dyDescent="0.3">
      <c r="A1" s="52" t="s">
        <v>0</v>
      </c>
    </row>
    <row r="2" spans="1:39" ht="20.25" customHeight="1" x14ac:dyDescent="0.25">
      <c r="A2" s="73" t="s">
        <v>26</v>
      </c>
    </row>
    <row r="3" spans="1:39" ht="15.6" x14ac:dyDescent="0.3">
      <c r="A3" s="53" t="s">
        <v>27</v>
      </c>
      <c r="C3" s="10">
        <f>L8</f>
        <v>37056</v>
      </c>
      <c r="D3" s="9"/>
    </row>
    <row r="4" spans="1:39" ht="15.6" x14ac:dyDescent="0.3">
      <c r="A4" s="53" t="s">
        <v>28</v>
      </c>
      <c r="C4" s="4" t="s">
        <v>29</v>
      </c>
      <c r="E4" s="78" t="s">
        <v>58</v>
      </c>
      <c r="G4" s="4" t="s">
        <v>31</v>
      </c>
    </row>
    <row r="5" spans="1:39" ht="16.2" thickBot="1" x14ac:dyDescent="0.35">
      <c r="A5" s="53" t="s">
        <v>32</v>
      </c>
      <c r="C5" s="4" t="s">
        <v>49</v>
      </c>
      <c r="E5" s="53"/>
    </row>
    <row r="6" spans="1:39" ht="21.75" customHeight="1" thickBot="1" x14ac:dyDescent="0.3">
      <c r="R6" s="91" t="s">
        <v>34</v>
      </c>
      <c r="S6" s="92"/>
    </row>
    <row r="7" spans="1:39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" customHeight="1" thickBot="1" x14ac:dyDescent="0.3">
      <c r="A8" s="110"/>
      <c r="B8" s="111"/>
      <c r="C8" s="114">
        <f>C9</f>
        <v>37053</v>
      </c>
      <c r="D8" s="112"/>
      <c r="E8" s="113" t="str">
        <f>TEXT(WEEKDAY(C8),"dddd")</f>
        <v>Monday</v>
      </c>
      <c r="F8" s="114">
        <f>F9</f>
        <v>37054</v>
      </c>
      <c r="G8" s="112"/>
      <c r="H8" s="113" t="str">
        <f>TEXT(WEEKDAY(F8),"dddd")</f>
        <v>Tuesday</v>
      </c>
      <c r="I8" s="114">
        <f>I9</f>
        <v>37055</v>
      </c>
      <c r="J8" s="112"/>
      <c r="K8" s="113" t="str">
        <f>TEXT(WEEKDAY(I8),"dddd")</f>
        <v>Wednesday</v>
      </c>
      <c r="L8" s="114">
        <f>L9</f>
        <v>37056</v>
      </c>
      <c r="M8" s="112"/>
      <c r="N8" s="113" t="str">
        <f>TEXT(WEEKDAY(L8),"dddd")</f>
        <v>Thursday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.6" hidden="1" x14ac:dyDescent="0.25">
      <c r="A9" s="26"/>
      <c r="B9" s="51"/>
      <c r="C9" s="94">
        <v>37053</v>
      </c>
      <c r="D9" s="96">
        <v>37053</v>
      </c>
      <c r="E9" s="96">
        <v>37053</v>
      </c>
      <c r="F9" s="97">
        <v>37054</v>
      </c>
      <c r="G9" s="96">
        <v>37054</v>
      </c>
      <c r="H9" s="96">
        <v>37054</v>
      </c>
      <c r="I9" s="97">
        <v>37055</v>
      </c>
      <c r="J9" s="96">
        <v>37055</v>
      </c>
      <c r="K9" s="96">
        <v>37055</v>
      </c>
      <c r="L9" s="97">
        <v>37056</v>
      </c>
      <c r="M9" s="96">
        <v>37056</v>
      </c>
      <c r="N9" s="96">
        <v>37056</v>
      </c>
      <c r="O9" s="6">
        <f t="shared" ref="O9:O35" si="0">K9+H9+E9</f>
        <v>111162</v>
      </c>
      <c r="P9" s="64"/>
      <c r="Q9" s="61"/>
      <c r="R9" s="59"/>
      <c r="S9" s="65"/>
      <c r="T9" s="61"/>
      <c r="U9" s="60"/>
    </row>
    <row r="10" spans="1:39" x14ac:dyDescent="0.25">
      <c r="A10" s="26">
        <v>1117</v>
      </c>
      <c r="B10" s="51" t="s">
        <v>14</v>
      </c>
      <c r="C10" s="6">
        <v>75</v>
      </c>
      <c r="D10" s="5">
        <v>106</v>
      </c>
      <c r="E10" s="5">
        <v>-31</v>
      </c>
      <c r="F10" s="6">
        <v>75</v>
      </c>
      <c r="G10" s="5">
        <v>105</v>
      </c>
      <c r="H10" s="5">
        <v>-30</v>
      </c>
      <c r="I10" s="6">
        <v>110</v>
      </c>
      <c r="J10" s="5">
        <v>98</v>
      </c>
      <c r="K10" s="5">
        <v>12</v>
      </c>
      <c r="L10" s="6">
        <v>90</v>
      </c>
      <c r="M10" s="5">
        <v>95</v>
      </c>
      <c r="N10" s="5">
        <v>-5</v>
      </c>
      <c r="O10" s="6">
        <f t="shared" si="0"/>
        <v>-49</v>
      </c>
      <c r="P10" s="66">
        <f t="shared" ref="P10:P36" si="1">O10/(J10+G10+D10+1)</f>
        <v>-0.15806451612903225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5">
      <c r="A11" s="26">
        <v>1126</v>
      </c>
      <c r="B11" s="51" t="s">
        <v>14</v>
      </c>
      <c r="C11" s="6">
        <v>500</v>
      </c>
      <c r="D11" s="5">
        <v>684</v>
      </c>
      <c r="E11" s="5">
        <v>-184</v>
      </c>
      <c r="F11" s="6">
        <v>600</v>
      </c>
      <c r="G11" s="5">
        <v>688</v>
      </c>
      <c r="H11" s="5">
        <v>-88</v>
      </c>
      <c r="I11" s="6">
        <v>600</v>
      </c>
      <c r="J11" s="5">
        <v>595</v>
      </c>
      <c r="K11" s="5">
        <v>5</v>
      </c>
      <c r="L11" s="6">
        <v>500</v>
      </c>
      <c r="M11" s="5">
        <v>582</v>
      </c>
      <c r="N11" s="5">
        <v>-82</v>
      </c>
      <c r="O11" s="6">
        <f t="shared" si="0"/>
        <v>-267</v>
      </c>
      <c r="P11" s="66">
        <f t="shared" si="1"/>
        <v>-0.13567073170731708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5">
      <c r="A12" s="26">
        <v>1157</v>
      </c>
      <c r="B12" s="51" t="s">
        <v>14</v>
      </c>
      <c r="C12" s="6">
        <v>100</v>
      </c>
      <c r="D12" s="5">
        <v>130</v>
      </c>
      <c r="E12" s="5">
        <v>-30</v>
      </c>
      <c r="F12" s="6">
        <v>100</v>
      </c>
      <c r="G12" s="5">
        <v>121</v>
      </c>
      <c r="H12" s="5">
        <v>-21</v>
      </c>
      <c r="I12" s="6">
        <v>100</v>
      </c>
      <c r="J12" s="5">
        <v>106</v>
      </c>
      <c r="K12" s="5">
        <v>-6</v>
      </c>
      <c r="L12" s="6">
        <v>100</v>
      </c>
      <c r="M12" s="5">
        <v>101</v>
      </c>
      <c r="N12" s="5">
        <v>-1</v>
      </c>
      <c r="O12" s="6">
        <f t="shared" si="0"/>
        <v>-57</v>
      </c>
      <c r="P12" s="66">
        <f t="shared" si="1"/>
        <v>-0.15921787709497207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5">
      <c r="A13" s="26">
        <v>1780</v>
      </c>
      <c r="B13" s="51" t="s">
        <v>14</v>
      </c>
      <c r="C13" s="6">
        <v>1050</v>
      </c>
      <c r="D13" s="5">
        <v>1187</v>
      </c>
      <c r="E13" s="5">
        <v>-137</v>
      </c>
      <c r="F13" s="6">
        <v>1263</v>
      </c>
      <c r="G13" s="5">
        <v>1169</v>
      </c>
      <c r="H13" s="5">
        <v>94</v>
      </c>
      <c r="I13" s="6">
        <v>1263</v>
      </c>
      <c r="J13" s="5">
        <v>1048</v>
      </c>
      <c r="K13" s="5">
        <v>215</v>
      </c>
      <c r="L13" s="6">
        <v>1035</v>
      </c>
      <c r="M13" s="5">
        <v>1000</v>
      </c>
      <c r="N13" s="5">
        <v>35</v>
      </c>
      <c r="O13" s="6">
        <f t="shared" si="0"/>
        <v>172</v>
      </c>
      <c r="P13" s="66">
        <f t="shared" si="1"/>
        <v>5.0513950073421438E-2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5">
      <c r="A14" s="26">
        <v>2280</v>
      </c>
      <c r="B14" s="51" t="s">
        <v>14</v>
      </c>
      <c r="C14" s="6">
        <v>343</v>
      </c>
      <c r="D14" s="5">
        <v>534</v>
      </c>
      <c r="E14" s="5">
        <v>-191</v>
      </c>
      <c r="F14" s="6">
        <v>586</v>
      </c>
      <c r="G14" s="5">
        <v>533</v>
      </c>
      <c r="H14" s="5">
        <v>53</v>
      </c>
      <c r="I14" s="6">
        <v>586</v>
      </c>
      <c r="J14" s="5">
        <v>514</v>
      </c>
      <c r="K14" s="5">
        <v>72</v>
      </c>
      <c r="L14" s="6">
        <v>564</v>
      </c>
      <c r="M14" s="5">
        <v>504</v>
      </c>
      <c r="N14" s="5">
        <v>60</v>
      </c>
      <c r="O14" s="6">
        <f t="shared" si="0"/>
        <v>-66</v>
      </c>
      <c r="P14" s="66">
        <f t="shared" si="1"/>
        <v>-4.1719342604298354E-2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5">
      <c r="A15" s="26">
        <v>2584</v>
      </c>
      <c r="B15" s="51" t="s">
        <v>14</v>
      </c>
      <c r="C15" s="6">
        <v>3000</v>
      </c>
      <c r="D15" s="5">
        <v>3152</v>
      </c>
      <c r="E15" s="5">
        <v>-152</v>
      </c>
      <c r="F15" s="6">
        <v>3598</v>
      </c>
      <c r="G15" s="5">
        <v>3138</v>
      </c>
      <c r="H15" s="5">
        <v>460</v>
      </c>
      <c r="I15" s="6">
        <v>3598</v>
      </c>
      <c r="J15" s="5">
        <v>2982</v>
      </c>
      <c r="K15" s="5">
        <v>616</v>
      </c>
      <c r="L15" s="6">
        <v>3030</v>
      </c>
      <c r="M15" s="5">
        <v>2916</v>
      </c>
      <c r="N15" s="5">
        <v>114</v>
      </c>
      <c r="O15" s="6">
        <f t="shared" si="0"/>
        <v>924</v>
      </c>
      <c r="P15" s="66">
        <f t="shared" si="1"/>
        <v>9.9644128113879002E-2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5">
      <c r="A16" s="26">
        <v>2771</v>
      </c>
      <c r="B16" s="51" t="s">
        <v>14</v>
      </c>
      <c r="C16" s="6">
        <v>6000</v>
      </c>
      <c r="D16" s="5">
        <v>6463</v>
      </c>
      <c r="E16" s="5">
        <v>-463</v>
      </c>
      <c r="F16" s="6">
        <v>6000</v>
      </c>
      <c r="G16" s="5">
        <v>6434</v>
      </c>
      <c r="H16" s="5">
        <v>-434</v>
      </c>
      <c r="I16" s="6">
        <v>6000</v>
      </c>
      <c r="J16" s="5">
        <v>6083</v>
      </c>
      <c r="K16" s="5">
        <v>-83</v>
      </c>
      <c r="L16" s="6">
        <v>6000</v>
      </c>
      <c r="M16" s="5">
        <v>5963</v>
      </c>
      <c r="N16" s="5">
        <v>37</v>
      </c>
      <c r="O16" s="6">
        <f t="shared" si="0"/>
        <v>-980</v>
      </c>
      <c r="P16" s="66">
        <f t="shared" si="1"/>
        <v>-5.1630577946367419E-2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0</v>
      </c>
      <c r="D17" s="5">
        <v>363</v>
      </c>
      <c r="E17" s="5">
        <v>-363</v>
      </c>
      <c r="F17" s="6">
        <v>0</v>
      </c>
      <c r="G17" s="5">
        <v>363</v>
      </c>
      <c r="H17" s="5">
        <v>-363</v>
      </c>
      <c r="I17" s="6">
        <v>0</v>
      </c>
      <c r="J17" s="5">
        <v>348</v>
      </c>
      <c r="K17" s="5">
        <v>-348</v>
      </c>
      <c r="L17" s="6">
        <v>0</v>
      </c>
      <c r="M17" s="5">
        <v>341</v>
      </c>
      <c r="N17" s="5">
        <v>-341</v>
      </c>
      <c r="O17" s="6">
        <f t="shared" si="0"/>
        <v>-1074</v>
      </c>
      <c r="P17" s="66">
        <f t="shared" si="1"/>
        <v>-0.99906976744186049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3350</v>
      </c>
      <c r="D18" s="5">
        <v>3418</v>
      </c>
      <c r="E18" s="5">
        <v>-68</v>
      </c>
      <c r="F18" s="6">
        <v>4349</v>
      </c>
      <c r="G18" s="5">
        <v>3401</v>
      </c>
      <c r="H18" s="5">
        <v>948</v>
      </c>
      <c r="I18" s="6">
        <v>4350</v>
      </c>
      <c r="J18" s="5">
        <v>3274</v>
      </c>
      <c r="K18" s="5">
        <v>1076</v>
      </c>
      <c r="L18" s="6">
        <v>3350</v>
      </c>
      <c r="M18" s="5">
        <v>3220</v>
      </c>
      <c r="N18" s="5">
        <v>130</v>
      </c>
      <c r="O18" s="6">
        <f t="shared" si="0"/>
        <v>1956</v>
      </c>
      <c r="P18" s="66">
        <f t="shared" si="1"/>
        <v>0.19377848226669309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3150</v>
      </c>
      <c r="D19" s="5">
        <v>3463</v>
      </c>
      <c r="E19" s="5">
        <v>-313</v>
      </c>
      <c r="F19" s="6">
        <v>3356</v>
      </c>
      <c r="G19" s="5">
        <v>3408</v>
      </c>
      <c r="H19" s="5">
        <v>-52</v>
      </c>
      <c r="I19" s="6">
        <v>3356</v>
      </c>
      <c r="J19" s="5">
        <v>2932</v>
      </c>
      <c r="K19" s="5">
        <v>424</v>
      </c>
      <c r="L19" s="6">
        <v>2875</v>
      </c>
      <c r="M19" s="5">
        <v>2767</v>
      </c>
      <c r="N19" s="5">
        <v>108</v>
      </c>
      <c r="O19" s="6">
        <f t="shared" si="0"/>
        <v>59</v>
      </c>
      <c r="P19" s="66">
        <f t="shared" si="1"/>
        <v>6.0179518563851491E-3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510240</v>
      </c>
      <c r="D20" s="5">
        <v>485036</v>
      </c>
      <c r="E20" s="5">
        <v>25204</v>
      </c>
      <c r="F20" s="6">
        <v>499061</v>
      </c>
      <c r="G20" s="5">
        <v>477514</v>
      </c>
      <c r="H20" s="5">
        <v>21547</v>
      </c>
      <c r="I20" s="6">
        <v>471061</v>
      </c>
      <c r="J20" s="5">
        <v>409518</v>
      </c>
      <c r="K20" s="5">
        <v>61543</v>
      </c>
      <c r="L20" s="6">
        <v>396166</v>
      </c>
      <c r="M20" s="5">
        <v>382037</v>
      </c>
      <c r="N20" s="5">
        <v>14129</v>
      </c>
      <c r="O20" s="6">
        <f t="shared" si="0"/>
        <v>108294</v>
      </c>
      <c r="P20" s="66">
        <f t="shared" si="1"/>
        <v>7.8927517493653745E-2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1044</v>
      </c>
      <c r="D21" s="5">
        <v>1235</v>
      </c>
      <c r="E21" s="5">
        <v>-191</v>
      </c>
      <c r="F21" s="6">
        <v>1044</v>
      </c>
      <c r="G21" s="5">
        <v>1234</v>
      </c>
      <c r="H21" s="5">
        <v>-190</v>
      </c>
      <c r="I21" s="6">
        <v>1044</v>
      </c>
      <c r="J21" s="5">
        <v>1141</v>
      </c>
      <c r="K21" s="5">
        <v>-97</v>
      </c>
      <c r="L21" s="6">
        <v>385</v>
      </c>
      <c r="M21" s="5">
        <v>1094</v>
      </c>
      <c r="N21" s="5">
        <v>-709</v>
      </c>
      <c r="O21" s="6">
        <f t="shared" si="0"/>
        <v>-478</v>
      </c>
      <c r="P21" s="66">
        <f t="shared" si="1"/>
        <v>-0.13237330379396289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750</v>
      </c>
      <c r="D22" s="5">
        <v>691</v>
      </c>
      <c r="E22" s="5">
        <v>59</v>
      </c>
      <c r="F22" s="6">
        <v>750</v>
      </c>
      <c r="G22" s="5">
        <v>670</v>
      </c>
      <c r="H22" s="5">
        <v>80</v>
      </c>
      <c r="I22" s="6">
        <v>750</v>
      </c>
      <c r="J22" s="5">
        <v>544</v>
      </c>
      <c r="K22" s="5">
        <v>206</v>
      </c>
      <c r="L22" s="6">
        <v>500</v>
      </c>
      <c r="M22" s="5">
        <v>493</v>
      </c>
      <c r="N22" s="5">
        <v>7</v>
      </c>
      <c r="O22" s="6">
        <f t="shared" si="0"/>
        <v>345</v>
      </c>
      <c r="P22" s="66">
        <f t="shared" si="1"/>
        <v>0.18100734522560336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380</v>
      </c>
      <c r="D23" s="5">
        <v>427</v>
      </c>
      <c r="E23" s="5">
        <v>-47</v>
      </c>
      <c r="F23" s="6">
        <v>350</v>
      </c>
      <c r="G23" s="5">
        <v>416</v>
      </c>
      <c r="H23" s="5">
        <v>-66</v>
      </c>
      <c r="I23" s="6">
        <v>350</v>
      </c>
      <c r="J23" s="5">
        <v>363</v>
      </c>
      <c r="K23" s="5">
        <v>-13</v>
      </c>
      <c r="L23" s="6">
        <v>350</v>
      </c>
      <c r="M23" s="5">
        <v>339</v>
      </c>
      <c r="N23" s="5">
        <v>11</v>
      </c>
      <c r="O23" s="6">
        <f t="shared" si="0"/>
        <v>-126</v>
      </c>
      <c r="P23" s="66">
        <f t="shared" si="1"/>
        <v>-0.10439105219552609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33623</v>
      </c>
      <c r="D24" s="5">
        <v>61117</v>
      </c>
      <c r="E24" s="5">
        <v>-27494</v>
      </c>
      <c r="F24" s="6">
        <v>43084</v>
      </c>
      <c r="G24" s="5">
        <v>64626</v>
      </c>
      <c r="H24" s="5">
        <v>-21542</v>
      </c>
      <c r="I24" s="6">
        <v>43464</v>
      </c>
      <c r="J24" s="5">
        <v>64942</v>
      </c>
      <c r="K24" s="5">
        <v>-21478</v>
      </c>
      <c r="L24" s="6">
        <v>42146</v>
      </c>
      <c r="M24" s="5">
        <v>60399</v>
      </c>
      <c r="N24" s="5">
        <v>-18253</v>
      </c>
      <c r="O24" s="6">
        <f t="shared" si="0"/>
        <v>-70514</v>
      </c>
      <c r="P24" s="66">
        <f t="shared" si="1"/>
        <v>-0.36979117502071468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22500</v>
      </c>
      <c r="D25" s="5">
        <v>25317</v>
      </c>
      <c r="E25" s="5">
        <v>-2817</v>
      </c>
      <c r="F25" s="6">
        <v>26500</v>
      </c>
      <c r="G25" s="5">
        <v>25380</v>
      </c>
      <c r="H25" s="5">
        <v>1120</v>
      </c>
      <c r="I25" s="6">
        <v>26500</v>
      </c>
      <c r="J25" s="5">
        <v>25711</v>
      </c>
      <c r="K25" s="5">
        <v>789</v>
      </c>
      <c r="L25" s="6">
        <v>24918</v>
      </c>
      <c r="M25" s="5">
        <v>24836</v>
      </c>
      <c r="N25" s="5">
        <v>82</v>
      </c>
      <c r="O25" s="6">
        <f t="shared" si="0"/>
        <v>-908</v>
      </c>
      <c r="P25" s="66">
        <f t="shared" si="1"/>
        <v>-1.1883416874975461E-2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129332</v>
      </c>
      <c r="D26" s="5">
        <v>153666</v>
      </c>
      <c r="E26" s="5">
        <v>-24334</v>
      </c>
      <c r="F26" s="6">
        <v>169800</v>
      </c>
      <c r="G26" s="5">
        <v>157761</v>
      </c>
      <c r="H26" s="5">
        <v>12039</v>
      </c>
      <c r="I26" s="6">
        <v>215802</v>
      </c>
      <c r="J26" s="5">
        <v>145746</v>
      </c>
      <c r="K26" s="5">
        <v>70056</v>
      </c>
      <c r="L26" s="6">
        <v>137466</v>
      </c>
      <c r="M26" s="5">
        <v>144609</v>
      </c>
      <c r="N26" s="5">
        <v>-7143</v>
      </c>
      <c r="O26" s="6">
        <f t="shared" si="0"/>
        <v>57761</v>
      </c>
      <c r="P26" s="66">
        <f t="shared" si="1"/>
        <v>0.12634358034358908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14582</v>
      </c>
      <c r="D27" s="5">
        <v>23157</v>
      </c>
      <c r="E27" s="5">
        <v>-8575</v>
      </c>
      <c r="F27" s="6">
        <v>24215</v>
      </c>
      <c r="G27" s="5">
        <v>24915</v>
      </c>
      <c r="H27" s="5">
        <v>-700</v>
      </c>
      <c r="I27" s="6">
        <v>25773</v>
      </c>
      <c r="J27" s="5">
        <v>24051</v>
      </c>
      <c r="K27" s="5">
        <v>1722</v>
      </c>
      <c r="L27" s="6">
        <v>20556</v>
      </c>
      <c r="M27" s="5">
        <v>22352</v>
      </c>
      <c r="N27" s="5">
        <v>-1796</v>
      </c>
      <c r="O27" s="6">
        <f t="shared" si="0"/>
        <v>-7553</v>
      </c>
      <c r="P27" s="66">
        <f t="shared" si="1"/>
        <v>-0.10472242249459264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18468</v>
      </c>
      <c r="D28" s="5">
        <v>100844</v>
      </c>
      <c r="E28" s="5">
        <v>-82376</v>
      </c>
      <c r="F28" s="6">
        <v>103859</v>
      </c>
      <c r="G28" s="5">
        <v>101213</v>
      </c>
      <c r="H28" s="5">
        <v>2646</v>
      </c>
      <c r="I28" s="6">
        <v>114254</v>
      </c>
      <c r="J28" s="5">
        <v>93939</v>
      </c>
      <c r="K28" s="5">
        <v>20315</v>
      </c>
      <c r="L28" s="6">
        <v>97662</v>
      </c>
      <c r="M28" s="5">
        <v>92445</v>
      </c>
      <c r="N28" s="5">
        <v>5217</v>
      </c>
      <c r="O28" s="6">
        <f t="shared" si="0"/>
        <v>-59415</v>
      </c>
      <c r="P28" s="66">
        <f t="shared" si="1"/>
        <v>-0.20072838576066648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15000</v>
      </c>
      <c r="D29" s="5">
        <v>26152</v>
      </c>
      <c r="E29" s="5">
        <v>-11152</v>
      </c>
      <c r="F29" s="6">
        <v>30000</v>
      </c>
      <c r="G29" s="5">
        <v>22809</v>
      </c>
      <c r="H29" s="5">
        <v>7191</v>
      </c>
      <c r="I29" s="6">
        <v>43949</v>
      </c>
      <c r="J29" s="5">
        <v>15566</v>
      </c>
      <c r="K29" s="5">
        <v>28383</v>
      </c>
      <c r="L29" s="6">
        <v>19999</v>
      </c>
      <c r="M29" s="5">
        <v>21802</v>
      </c>
      <c r="N29" s="5">
        <v>-1803</v>
      </c>
      <c r="O29" s="6">
        <f t="shared" si="0"/>
        <v>24422</v>
      </c>
      <c r="P29" s="66">
        <f t="shared" si="1"/>
        <v>0.37847136126952641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359669</v>
      </c>
      <c r="D30" s="5">
        <v>413830</v>
      </c>
      <c r="E30" s="5">
        <v>-54161</v>
      </c>
      <c r="F30" s="6">
        <v>427068</v>
      </c>
      <c r="G30" s="5">
        <v>413050</v>
      </c>
      <c r="H30" s="5">
        <v>14018</v>
      </c>
      <c r="I30" s="6">
        <v>434552</v>
      </c>
      <c r="J30" s="5">
        <v>406827</v>
      </c>
      <c r="K30" s="5">
        <v>27725</v>
      </c>
      <c r="L30" s="6">
        <v>387809</v>
      </c>
      <c r="M30" s="5">
        <v>398437</v>
      </c>
      <c r="N30" s="5">
        <v>-10628</v>
      </c>
      <c r="O30" s="6">
        <f t="shared" si="0"/>
        <v>-12418</v>
      </c>
      <c r="P30" s="66">
        <f t="shared" si="1"/>
        <v>-1.0065590885363473E-2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22000</v>
      </c>
      <c r="D31" s="5">
        <v>29071</v>
      </c>
      <c r="E31" s="5">
        <v>-7071</v>
      </c>
      <c r="F31" s="6">
        <v>11870</v>
      </c>
      <c r="G31" s="5">
        <v>28380</v>
      </c>
      <c r="H31" s="5">
        <v>-16510</v>
      </c>
      <c r="I31" s="6">
        <v>11870</v>
      </c>
      <c r="J31" s="5">
        <v>30246</v>
      </c>
      <c r="K31" s="5">
        <v>-18376</v>
      </c>
      <c r="L31" s="6">
        <v>17593</v>
      </c>
      <c r="M31" s="5">
        <v>29931</v>
      </c>
      <c r="N31" s="5">
        <v>-12338</v>
      </c>
      <c r="O31" s="6">
        <f t="shared" si="0"/>
        <v>-41957</v>
      </c>
      <c r="P31" s="66">
        <f t="shared" si="1"/>
        <v>-0.47842596182353075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16054</v>
      </c>
      <c r="D32" s="5">
        <v>18810</v>
      </c>
      <c r="E32" s="5">
        <v>-2756</v>
      </c>
      <c r="F32" s="6">
        <v>14696</v>
      </c>
      <c r="G32" s="5">
        <v>18266</v>
      </c>
      <c r="H32" s="5">
        <v>-3570</v>
      </c>
      <c r="I32" s="6">
        <v>17703</v>
      </c>
      <c r="J32" s="5">
        <v>15819</v>
      </c>
      <c r="K32" s="5">
        <v>1884</v>
      </c>
      <c r="L32" s="6">
        <v>13044</v>
      </c>
      <c r="M32" s="5">
        <v>16468</v>
      </c>
      <c r="N32" s="5">
        <v>-3424</v>
      </c>
      <c r="O32" s="6">
        <f t="shared" si="0"/>
        <v>-4442</v>
      </c>
      <c r="P32" s="66">
        <f t="shared" si="1"/>
        <v>-8.3976104053236536E-2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7500</v>
      </c>
      <c r="D33" s="104">
        <v>11773</v>
      </c>
      <c r="E33" s="104">
        <v>-4273</v>
      </c>
      <c r="F33" s="103">
        <v>9728</v>
      </c>
      <c r="G33" s="104">
        <v>11410</v>
      </c>
      <c r="H33" s="104">
        <v>-1682</v>
      </c>
      <c r="I33" s="103">
        <v>9728</v>
      </c>
      <c r="J33" s="104">
        <v>10986</v>
      </c>
      <c r="K33" s="104">
        <v>-1258</v>
      </c>
      <c r="L33" s="103">
        <v>9728</v>
      </c>
      <c r="M33" s="104">
        <v>10881</v>
      </c>
      <c r="N33" s="104">
        <v>-1153</v>
      </c>
      <c r="O33" s="6">
        <f t="shared" si="0"/>
        <v>-7213</v>
      </c>
      <c r="P33" s="66">
        <f t="shared" si="1"/>
        <v>-0.21109160081943226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48594</v>
      </c>
      <c r="D34" s="5">
        <v>50919</v>
      </c>
      <c r="E34" s="5">
        <v>-2325</v>
      </c>
      <c r="F34" s="6">
        <v>51107</v>
      </c>
      <c r="G34" s="5">
        <v>53758</v>
      </c>
      <c r="H34" s="5">
        <v>-2651</v>
      </c>
      <c r="I34" s="6">
        <v>71104</v>
      </c>
      <c r="J34" s="5">
        <v>50872</v>
      </c>
      <c r="K34" s="5">
        <v>20232</v>
      </c>
      <c r="L34" s="6">
        <v>52884</v>
      </c>
      <c r="M34" s="5">
        <v>50014</v>
      </c>
      <c r="N34" s="5">
        <v>2870</v>
      </c>
      <c r="O34" s="6">
        <f t="shared" si="0"/>
        <v>15256</v>
      </c>
      <c r="P34" s="66">
        <f t="shared" si="1"/>
        <v>9.8077788492446152E-2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35037</v>
      </c>
      <c r="D35" s="5">
        <v>33905</v>
      </c>
      <c r="E35" s="5">
        <v>1132</v>
      </c>
      <c r="F35" s="6">
        <v>34963</v>
      </c>
      <c r="G35" s="5">
        <v>36816</v>
      </c>
      <c r="H35" s="5">
        <v>-1853</v>
      </c>
      <c r="I35" s="6">
        <v>51459</v>
      </c>
      <c r="J35" s="5">
        <v>36344</v>
      </c>
      <c r="K35" s="5">
        <v>15115</v>
      </c>
      <c r="L35" s="6">
        <v>40822</v>
      </c>
      <c r="M35" s="5">
        <v>35798</v>
      </c>
      <c r="N35" s="5">
        <v>5024</v>
      </c>
      <c r="O35" s="6">
        <f t="shared" si="0"/>
        <v>14394</v>
      </c>
      <c r="P35" s="66">
        <f t="shared" si="1"/>
        <v>0.13444043860796145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1929</v>
      </c>
      <c r="E36" s="5">
        <v>-1929</v>
      </c>
      <c r="F36" s="6">
        <v>0</v>
      </c>
      <c r="G36" s="5">
        <v>1454</v>
      </c>
      <c r="H36" s="5">
        <v>-1454</v>
      </c>
      <c r="I36" s="6">
        <v>0</v>
      </c>
      <c r="J36" s="5">
        <v>1293</v>
      </c>
      <c r="K36" s="5">
        <v>-1293</v>
      </c>
      <c r="L36" s="6">
        <v>0</v>
      </c>
      <c r="M36" s="5">
        <v>1181</v>
      </c>
      <c r="N36" s="5">
        <v>-1181</v>
      </c>
      <c r="O36" s="6">
        <f t="shared" ref="O36:O51" si="3">K36+H36+E36</f>
        <v>-4676</v>
      </c>
      <c r="P36" s="66">
        <f t="shared" si="1"/>
        <v>-0.99978618772717553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357</v>
      </c>
      <c r="D37" s="5">
        <v>397</v>
      </c>
      <c r="E37" s="5">
        <v>-40</v>
      </c>
      <c r="F37" s="6">
        <v>357</v>
      </c>
      <c r="G37" s="5">
        <v>384</v>
      </c>
      <c r="H37" s="5">
        <v>-27</v>
      </c>
      <c r="I37" s="6">
        <v>357</v>
      </c>
      <c r="J37" s="5">
        <v>410</v>
      </c>
      <c r="K37" s="5">
        <v>-53</v>
      </c>
      <c r="L37" s="6">
        <v>357</v>
      </c>
      <c r="M37" s="5">
        <v>402</v>
      </c>
      <c r="N37" s="5">
        <v>-45</v>
      </c>
      <c r="O37" s="6">
        <f t="shared" si="3"/>
        <v>-120</v>
      </c>
      <c r="P37" s="66">
        <f t="shared" ref="P37:P51" si="4">O37/(J37+G37+D37+1)</f>
        <v>-0.10067114093959731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4876</v>
      </c>
      <c r="D38" s="5">
        <v>18266</v>
      </c>
      <c r="E38" s="5">
        <v>-13390</v>
      </c>
      <c r="F38" s="6">
        <v>4876</v>
      </c>
      <c r="G38" s="5">
        <v>17953</v>
      </c>
      <c r="H38" s="5">
        <v>-13077</v>
      </c>
      <c r="I38" s="6">
        <v>14876</v>
      </c>
      <c r="J38" s="5">
        <v>16364</v>
      </c>
      <c r="K38" s="5">
        <v>-1488</v>
      </c>
      <c r="L38" s="6">
        <v>14876</v>
      </c>
      <c r="M38" s="5">
        <v>18516</v>
      </c>
      <c r="N38" s="5">
        <v>-3640</v>
      </c>
      <c r="O38" s="6">
        <f t="shared" si="3"/>
        <v>-27955</v>
      </c>
      <c r="P38" s="66">
        <f t="shared" si="4"/>
        <v>-0.53162558953293781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11040</v>
      </c>
      <c r="D39" s="5">
        <v>18804</v>
      </c>
      <c r="E39" s="5">
        <v>-7764</v>
      </c>
      <c r="F39" s="6">
        <v>6040</v>
      </c>
      <c r="G39" s="5">
        <v>18096</v>
      </c>
      <c r="H39" s="5">
        <v>-12056</v>
      </c>
      <c r="I39" s="6">
        <v>12140</v>
      </c>
      <c r="J39" s="5">
        <v>6981</v>
      </c>
      <c r="K39" s="5">
        <v>5159</v>
      </c>
      <c r="L39" s="6">
        <v>6920</v>
      </c>
      <c r="M39" s="5">
        <v>6607</v>
      </c>
      <c r="N39" s="5">
        <v>313</v>
      </c>
      <c r="O39" s="6">
        <f t="shared" si="3"/>
        <v>-14661</v>
      </c>
      <c r="P39" s="66">
        <f t="shared" si="4"/>
        <v>-0.33410054236361153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2000</v>
      </c>
      <c r="D40" s="5">
        <v>6508</v>
      </c>
      <c r="E40" s="5">
        <v>-4508</v>
      </c>
      <c r="F40" s="6">
        <v>12500</v>
      </c>
      <c r="G40" s="5">
        <v>6522</v>
      </c>
      <c r="H40" s="5">
        <v>5978</v>
      </c>
      <c r="I40" s="6">
        <v>6235</v>
      </c>
      <c r="J40" s="5">
        <v>6379</v>
      </c>
      <c r="K40" s="5">
        <v>-144</v>
      </c>
      <c r="L40" s="6">
        <v>5825</v>
      </c>
      <c r="M40" s="5">
        <v>6422</v>
      </c>
      <c r="N40" s="5">
        <v>-597</v>
      </c>
      <c r="O40" s="6">
        <f t="shared" si="3"/>
        <v>1326</v>
      </c>
      <c r="P40" s="66">
        <f t="shared" si="4"/>
        <v>6.8315301391035546E-2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252774</v>
      </c>
      <c r="D41" s="5">
        <v>297625</v>
      </c>
      <c r="E41" s="5">
        <v>-44851</v>
      </c>
      <c r="F41" s="6">
        <v>348423</v>
      </c>
      <c r="G41" s="5">
        <v>282310</v>
      </c>
      <c r="H41" s="5">
        <v>66113</v>
      </c>
      <c r="I41" s="6">
        <v>342567</v>
      </c>
      <c r="J41" s="5">
        <v>312512</v>
      </c>
      <c r="K41" s="5">
        <v>30055</v>
      </c>
      <c r="L41" s="6">
        <v>339345</v>
      </c>
      <c r="M41" s="5">
        <v>385482</v>
      </c>
      <c r="N41" s="5">
        <v>-46137</v>
      </c>
      <c r="O41" s="6">
        <f t="shared" si="3"/>
        <v>51317</v>
      </c>
      <c r="P41" s="66">
        <f t="shared" si="4"/>
        <v>5.7501389436695471E-2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430</v>
      </c>
      <c r="D42" s="5">
        <v>404</v>
      </c>
      <c r="E42" s="5">
        <v>26</v>
      </c>
      <c r="F42" s="6">
        <v>430</v>
      </c>
      <c r="G42" s="5">
        <v>410</v>
      </c>
      <c r="H42" s="5">
        <v>20</v>
      </c>
      <c r="I42" s="6">
        <v>430</v>
      </c>
      <c r="J42" s="5">
        <v>439</v>
      </c>
      <c r="K42" s="5">
        <v>-9</v>
      </c>
      <c r="L42" s="6">
        <v>430</v>
      </c>
      <c r="M42" s="5">
        <v>419</v>
      </c>
      <c r="N42" s="5">
        <v>11</v>
      </c>
      <c r="O42" s="6">
        <f t="shared" si="3"/>
        <v>37</v>
      </c>
      <c r="P42" s="66">
        <f t="shared" si="4"/>
        <v>2.9505582137161084E-2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10808</v>
      </c>
      <c r="E43" s="5">
        <v>192</v>
      </c>
      <c r="F43" s="6">
        <v>11000</v>
      </c>
      <c r="G43" s="5">
        <v>11671</v>
      </c>
      <c r="H43" s="5">
        <v>-671</v>
      </c>
      <c r="I43" s="6">
        <v>11000</v>
      </c>
      <c r="J43" s="5">
        <v>12769</v>
      </c>
      <c r="K43" s="5">
        <v>-1769</v>
      </c>
      <c r="L43" s="6">
        <v>11000</v>
      </c>
      <c r="M43" s="5">
        <v>10740</v>
      </c>
      <c r="N43" s="5">
        <v>260</v>
      </c>
      <c r="O43" s="6">
        <f t="shared" si="3"/>
        <v>-2248</v>
      </c>
      <c r="P43" s="66">
        <f t="shared" si="4"/>
        <v>-6.3774858861244288E-2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4415</v>
      </c>
      <c r="D44" s="5">
        <v>3959</v>
      </c>
      <c r="E44" s="5">
        <v>456</v>
      </c>
      <c r="F44" s="6">
        <v>4415</v>
      </c>
      <c r="G44" s="5">
        <v>4062</v>
      </c>
      <c r="H44" s="5">
        <v>353</v>
      </c>
      <c r="I44" s="6">
        <v>4415</v>
      </c>
      <c r="J44" s="5">
        <v>4232</v>
      </c>
      <c r="K44" s="5">
        <v>183</v>
      </c>
      <c r="L44" s="6">
        <v>143</v>
      </c>
      <c r="M44" s="5">
        <v>3854</v>
      </c>
      <c r="N44" s="5">
        <v>-3711</v>
      </c>
      <c r="O44" s="6">
        <f t="shared" si="3"/>
        <v>992</v>
      </c>
      <c r="P44" s="66">
        <f t="shared" si="4"/>
        <v>8.0953158152440016E-2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125000</v>
      </c>
      <c r="D45" s="5">
        <v>103369</v>
      </c>
      <c r="E45" s="5">
        <v>21631</v>
      </c>
      <c r="F45" s="6">
        <v>143640</v>
      </c>
      <c r="G45" s="5">
        <v>65302</v>
      </c>
      <c r="H45" s="5">
        <v>78338</v>
      </c>
      <c r="I45" s="6">
        <v>92360</v>
      </c>
      <c r="J45" s="5">
        <v>105929</v>
      </c>
      <c r="K45" s="5">
        <v>-13569</v>
      </c>
      <c r="L45" s="6">
        <v>67522</v>
      </c>
      <c r="M45" s="5">
        <v>113477</v>
      </c>
      <c r="N45" s="5">
        <v>-45955</v>
      </c>
      <c r="O45" s="6">
        <f t="shared" si="3"/>
        <v>86400</v>
      </c>
      <c r="P45" s="66">
        <f t="shared" si="4"/>
        <v>0.314638329794866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310</v>
      </c>
      <c r="D46" s="5">
        <v>335</v>
      </c>
      <c r="E46" s="5">
        <v>-25</v>
      </c>
      <c r="F46" s="6">
        <v>310</v>
      </c>
      <c r="G46" s="5">
        <v>348</v>
      </c>
      <c r="H46" s="5">
        <v>-38</v>
      </c>
      <c r="I46" s="6">
        <v>310</v>
      </c>
      <c r="J46" s="5">
        <v>325</v>
      </c>
      <c r="K46" s="5">
        <v>-15</v>
      </c>
      <c r="L46" s="6">
        <v>310</v>
      </c>
      <c r="M46" s="5">
        <v>326</v>
      </c>
      <c r="N46" s="5">
        <v>-16</v>
      </c>
      <c r="O46" s="6">
        <f t="shared" si="3"/>
        <v>-78</v>
      </c>
      <c r="P46" s="66">
        <f t="shared" si="4"/>
        <v>-7.7304261645193259E-2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7437</v>
      </c>
      <c r="D47" s="5">
        <v>9296</v>
      </c>
      <c r="E47" s="5">
        <v>-1859</v>
      </c>
      <c r="F47" s="6">
        <v>8495</v>
      </c>
      <c r="G47" s="5">
        <v>10338</v>
      </c>
      <c r="H47" s="5">
        <v>-1843</v>
      </c>
      <c r="I47" s="6">
        <v>9776</v>
      </c>
      <c r="J47" s="5">
        <v>10150</v>
      </c>
      <c r="K47" s="5">
        <v>-374</v>
      </c>
      <c r="L47" s="6">
        <v>10000</v>
      </c>
      <c r="M47" s="5">
        <v>10078</v>
      </c>
      <c r="N47" s="5">
        <v>-78</v>
      </c>
      <c r="O47" s="6">
        <f t="shared" si="3"/>
        <v>-4076</v>
      </c>
      <c r="P47" s="66">
        <f t="shared" si="4"/>
        <v>-0.1368474064126238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5">
      <c r="A51" s="26">
        <v>82</v>
      </c>
      <c r="B51" s="99" t="s">
        <v>17</v>
      </c>
      <c r="C51" s="6">
        <v>0</v>
      </c>
      <c r="D51" s="5">
        <v>2</v>
      </c>
      <c r="E51" s="98">
        <v>-2</v>
      </c>
      <c r="F51" s="6">
        <v>0</v>
      </c>
      <c r="G51" s="5">
        <v>2</v>
      </c>
      <c r="H51" s="98">
        <v>-2</v>
      </c>
      <c r="I51" s="6">
        <v>0</v>
      </c>
      <c r="J51" s="5">
        <v>2</v>
      </c>
      <c r="K51" s="98">
        <v>-2</v>
      </c>
      <c r="L51" s="6">
        <v>0</v>
      </c>
      <c r="M51" s="5">
        <v>1</v>
      </c>
      <c r="N51" s="98">
        <v>-1</v>
      </c>
      <c r="O51" s="6">
        <f t="shared" si="3"/>
        <v>-6</v>
      </c>
      <c r="P51" s="74">
        <f t="shared" si="4"/>
        <v>-0.8571428571428571</v>
      </c>
      <c r="Q51" s="123"/>
      <c r="R51" s="62" t="s">
        <v>15</v>
      </c>
      <c r="S51" s="72" t="s">
        <v>15</v>
      </c>
      <c r="T51" s="2" t="str">
        <f>IF($C$4="High Inventory",IF(AND($O51&gt;=Summary!$C$149,$P51&gt;=0%),"X"," "),IF(AND($O51&lt;=-Summary!$C$149,$P51&lt;=0%),"X"," "))</f>
        <v xml:space="preserve"> </v>
      </c>
      <c r="U51" s="2" t="str">
        <f>IF($C$4="High Inventory",IF(AND($O51&gt;=0,$P51&gt;=Summary!$C$150),"X"," "),IF(AND($O51&lt;=0,$P51&lt;=-Summary!$C$150),"X"," "))</f>
        <v xml:space="preserve"> </v>
      </c>
      <c r="V51" t="str">
        <f>IF(S51 = "X",L51-I51," ")</f>
        <v xml:space="preserve"> </v>
      </c>
    </row>
    <row r="52" spans="1:22" x14ac:dyDescent="0.25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ref="O52:O83" si="6">K52+H52+E52</f>
        <v>0</v>
      </c>
      <c r="P52" s="66">
        <f t="shared" ref="P52:P83" si="7">O52/(J52+G52+D52+1)</f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ref="V52:V83" si="8">IF(S52 = "X",L52-I52," ")</f>
        <v xml:space="preserve"> </v>
      </c>
    </row>
    <row r="53" spans="1:22" x14ac:dyDescent="0.25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117</v>
      </c>
      <c r="B55" s="99" t="s">
        <v>17</v>
      </c>
      <c r="C55" s="6">
        <v>0</v>
      </c>
      <c r="D55" s="5">
        <v>224</v>
      </c>
      <c r="E55" s="98">
        <v>-224</v>
      </c>
      <c r="F55" s="6">
        <v>0</v>
      </c>
      <c r="G55" s="5">
        <v>421</v>
      </c>
      <c r="H55" s="98">
        <v>-421</v>
      </c>
      <c r="I55" s="6">
        <v>0</v>
      </c>
      <c r="J55" s="5">
        <v>250</v>
      </c>
      <c r="K55" s="98">
        <v>-250</v>
      </c>
      <c r="L55" s="6">
        <v>0</v>
      </c>
      <c r="M55" s="5">
        <v>253</v>
      </c>
      <c r="N55" s="98">
        <v>-253</v>
      </c>
      <c r="O55" s="6">
        <f t="shared" si="6"/>
        <v>-895</v>
      </c>
      <c r="P55" s="66">
        <f t="shared" si="7"/>
        <v>-0.9988839285714286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6</v>
      </c>
      <c r="H56" s="98">
        <v>-6</v>
      </c>
      <c r="I56" s="6">
        <v>0</v>
      </c>
      <c r="J56" s="5">
        <v>5</v>
      </c>
      <c r="K56" s="98">
        <v>-5</v>
      </c>
      <c r="L56" s="6">
        <v>0</v>
      </c>
      <c r="M56" s="5">
        <v>6</v>
      </c>
      <c r="N56" s="98">
        <v>-6</v>
      </c>
      <c r="O56" s="6">
        <f t="shared" si="6"/>
        <v>-17</v>
      </c>
      <c r="P56" s="66">
        <f t="shared" si="7"/>
        <v>-0.94444444444444442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128</v>
      </c>
      <c r="B57" s="99" t="s">
        <v>17</v>
      </c>
      <c r="C57" s="6">
        <v>0</v>
      </c>
      <c r="D57" s="5">
        <v>1</v>
      </c>
      <c r="E57" s="98">
        <v>-1</v>
      </c>
      <c r="F57" s="6">
        <v>0</v>
      </c>
      <c r="G57" s="5">
        <v>0</v>
      </c>
      <c r="H57" s="98">
        <v>0</v>
      </c>
      <c r="I57" s="6">
        <v>0</v>
      </c>
      <c r="J57" s="5">
        <v>0</v>
      </c>
      <c r="K57" s="98">
        <v>0</v>
      </c>
      <c r="L57" s="6">
        <v>0</v>
      </c>
      <c r="M57" s="5">
        <v>0</v>
      </c>
      <c r="N57" s="98">
        <v>0</v>
      </c>
      <c r="O57" s="6">
        <f t="shared" si="6"/>
        <v>-1</v>
      </c>
      <c r="P57" s="66">
        <f t="shared" si="7"/>
        <v>-0.5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7</v>
      </c>
      <c r="H64" s="98">
        <v>-7</v>
      </c>
      <c r="I64" s="6">
        <v>0</v>
      </c>
      <c r="J64" s="5">
        <v>64</v>
      </c>
      <c r="K64" s="98">
        <v>-64</v>
      </c>
      <c r="L64" s="6">
        <v>0</v>
      </c>
      <c r="M64" s="5">
        <v>0</v>
      </c>
      <c r="N64" s="98">
        <v>0</v>
      </c>
      <c r="O64" s="6">
        <f t="shared" si="6"/>
        <v>-71</v>
      </c>
      <c r="P64" s="66">
        <f t="shared" si="7"/>
        <v>-0.98611111111111116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197</v>
      </c>
      <c r="B66" s="99" t="s">
        <v>17</v>
      </c>
      <c r="C66" s="6">
        <v>0</v>
      </c>
      <c r="D66" s="5">
        <v>684</v>
      </c>
      <c r="E66" s="98">
        <v>-684</v>
      </c>
      <c r="F66" s="6">
        <v>0</v>
      </c>
      <c r="G66" s="5">
        <v>290</v>
      </c>
      <c r="H66" s="98">
        <v>-290</v>
      </c>
      <c r="I66" s="6">
        <v>0</v>
      </c>
      <c r="J66" s="5">
        <v>1042</v>
      </c>
      <c r="K66" s="98">
        <v>-1042</v>
      </c>
      <c r="L66" s="6">
        <v>0</v>
      </c>
      <c r="M66" s="5">
        <v>566</v>
      </c>
      <c r="N66" s="98">
        <v>-566</v>
      </c>
      <c r="O66" s="6">
        <f t="shared" si="6"/>
        <v>-2016</v>
      </c>
      <c r="P66" s="66">
        <f t="shared" si="7"/>
        <v>-0.99950421417947444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213</v>
      </c>
      <c r="B67" s="99" t="s">
        <v>17</v>
      </c>
      <c r="C67" s="6">
        <v>0</v>
      </c>
      <c r="D67" s="5">
        <v>688</v>
      </c>
      <c r="E67" s="98">
        <v>-688</v>
      </c>
      <c r="F67" s="6">
        <v>0</v>
      </c>
      <c r="G67" s="5">
        <v>723</v>
      </c>
      <c r="H67" s="98">
        <v>-723</v>
      </c>
      <c r="I67" s="6">
        <v>0</v>
      </c>
      <c r="J67" s="5">
        <v>707</v>
      </c>
      <c r="K67" s="98">
        <v>-707</v>
      </c>
      <c r="L67" s="6">
        <v>0</v>
      </c>
      <c r="M67" s="5">
        <v>717</v>
      </c>
      <c r="N67" s="98">
        <v>-717</v>
      </c>
      <c r="O67" s="6">
        <f t="shared" si="6"/>
        <v>-2118</v>
      </c>
      <c r="P67" s="66">
        <f t="shared" si="7"/>
        <v>-0.9995280792826805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254</v>
      </c>
      <c r="B68" s="99" t="s">
        <v>17</v>
      </c>
      <c r="C68" s="6">
        <v>11736</v>
      </c>
      <c r="D68" s="5">
        <v>15172</v>
      </c>
      <c r="E68" s="98">
        <v>-3436</v>
      </c>
      <c r="F68" s="6">
        <v>14400</v>
      </c>
      <c r="G68" s="5">
        <v>15195</v>
      </c>
      <c r="H68" s="98">
        <v>-795</v>
      </c>
      <c r="I68" s="6">
        <v>14400</v>
      </c>
      <c r="J68" s="5">
        <v>9832</v>
      </c>
      <c r="K68" s="98">
        <v>4568</v>
      </c>
      <c r="L68" s="6">
        <v>14396</v>
      </c>
      <c r="M68" s="5">
        <v>14501</v>
      </c>
      <c r="N68" s="98">
        <v>-105</v>
      </c>
      <c r="O68" s="6">
        <f t="shared" si="6"/>
        <v>337</v>
      </c>
      <c r="P68" s="66">
        <f t="shared" si="7"/>
        <v>8.3830845771144281E-3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303</v>
      </c>
      <c r="B73" s="99" t="s">
        <v>17</v>
      </c>
      <c r="C73" s="6">
        <v>0</v>
      </c>
      <c r="D73" s="5">
        <v>0</v>
      </c>
      <c r="E73" s="98">
        <v>0</v>
      </c>
      <c r="F73" s="6">
        <v>0</v>
      </c>
      <c r="G73" s="5">
        <v>4</v>
      </c>
      <c r="H73" s="98">
        <v>-4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-4</v>
      </c>
      <c r="P73" s="66">
        <f t="shared" si="7"/>
        <v>-0.8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308</v>
      </c>
      <c r="B74" s="99" t="s">
        <v>17</v>
      </c>
      <c r="C74" s="6">
        <v>0</v>
      </c>
      <c r="D74" s="5">
        <v>0</v>
      </c>
      <c r="E74" s="98">
        <v>0</v>
      </c>
      <c r="F74" s="6">
        <v>0</v>
      </c>
      <c r="G74" s="5">
        <v>0</v>
      </c>
      <c r="H74" s="98">
        <v>0</v>
      </c>
      <c r="I74" s="6">
        <v>750</v>
      </c>
      <c r="J74" s="5">
        <v>0</v>
      </c>
      <c r="K74" s="98">
        <v>750</v>
      </c>
      <c r="L74" s="6">
        <v>0</v>
      </c>
      <c r="M74" s="5">
        <v>193</v>
      </c>
      <c r="N74" s="98">
        <v>-193</v>
      </c>
      <c r="O74" s="6">
        <f t="shared" si="6"/>
        <v>750</v>
      </c>
      <c r="P74" s="66">
        <f t="shared" si="7"/>
        <v>750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5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5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399</v>
      </c>
      <c r="B77" s="99" t="s">
        <v>17</v>
      </c>
      <c r="C77" s="6">
        <v>100</v>
      </c>
      <c r="D77" s="5">
        <v>131</v>
      </c>
      <c r="E77" s="98">
        <v>-31</v>
      </c>
      <c r="F77" s="6">
        <v>100</v>
      </c>
      <c r="G77" s="5">
        <v>131</v>
      </c>
      <c r="H77" s="98">
        <v>-31</v>
      </c>
      <c r="I77" s="6">
        <v>100</v>
      </c>
      <c r="J77" s="5">
        <v>127</v>
      </c>
      <c r="K77" s="98">
        <v>-27</v>
      </c>
      <c r="L77" s="6">
        <v>100</v>
      </c>
      <c r="M77" s="5">
        <v>121</v>
      </c>
      <c r="N77" s="98">
        <v>-21</v>
      </c>
      <c r="O77" s="6">
        <f t="shared" si="6"/>
        <v>-89</v>
      </c>
      <c r="P77" s="66">
        <f t="shared" si="7"/>
        <v>-0.2282051282051282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5">
      <c r="A78" s="26">
        <v>442</v>
      </c>
      <c r="B78" s="99" t="s">
        <v>17</v>
      </c>
      <c r="C78" s="6">
        <v>40</v>
      </c>
      <c r="D78" s="5">
        <v>0</v>
      </c>
      <c r="E78" s="98">
        <v>40</v>
      </c>
      <c r="F78" s="6">
        <v>40</v>
      </c>
      <c r="G78" s="5">
        <v>0</v>
      </c>
      <c r="H78" s="98">
        <v>40</v>
      </c>
      <c r="I78" s="6">
        <v>110</v>
      </c>
      <c r="J78" s="5">
        <v>0</v>
      </c>
      <c r="K78" s="98">
        <v>110</v>
      </c>
      <c r="L78" s="6">
        <v>100</v>
      </c>
      <c r="M78" s="5">
        <v>0</v>
      </c>
      <c r="N78" s="98">
        <v>100</v>
      </c>
      <c r="O78" s="6">
        <f t="shared" si="6"/>
        <v>190</v>
      </c>
      <c r="P78" s="66">
        <f t="shared" si="7"/>
        <v>190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5">
      <c r="A79" s="26">
        <v>447</v>
      </c>
      <c r="B79" s="99" t="s">
        <v>17</v>
      </c>
      <c r="C79" s="6">
        <v>0</v>
      </c>
      <c r="D79" s="5">
        <v>45</v>
      </c>
      <c r="E79" s="98">
        <v>-45</v>
      </c>
      <c r="F79" s="6">
        <v>0</v>
      </c>
      <c r="G79" s="5">
        <v>33</v>
      </c>
      <c r="H79" s="98">
        <v>-33</v>
      </c>
      <c r="I79" s="6">
        <v>0</v>
      </c>
      <c r="J79" s="5">
        <v>47</v>
      </c>
      <c r="K79" s="98">
        <v>-47</v>
      </c>
      <c r="L79" s="6">
        <v>0</v>
      </c>
      <c r="M79" s="5">
        <v>74</v>
      </c>
      <c r="N79" s="98">
        <v>-74</v>
      </c>
      <c r="O79" s="6">
        <f t="shared" si="6"/>
        <v>-125</v>
      </c>
      <c r="P79" s="66">
        <f t="shared" si="7"/>
        <v>-0.99206349206349209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5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5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5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5">
      <c r="A83" s="26">
        <v>543</v>
      </c>
      <c r="B83" s="99" t="s">
        <v>17</v>
      </c>
      <c r="C83" s="6">
        <v>0</v>
      </c>
      <c r="D83" s="5">
        <v>530</v>
      </c>
      <c r="E83" s="98">
        <v>-530</v>
      </c>
      <c r="F83" s="6">
        <v>0</v>
      </c>
      <c r="G83" s="5">
        <v>588</v>
      </c>
      <c r="H83" s="98">
        <v>-588</v>
      </c>
      <c r="I83" s="6">
        <v>2000</v>
      </c>
      <c r="J83" s="5">
        <v>555</v>
      </c>
      <c r="K83" s="98">
        <v>1445</v>
      </c>
      <c r="L83" s="6">
        <v>500</v>
      </c>
      <c r="M83" s="5">
        <v>606</v>
      </c>
      <c r="N83" s="98">
        <v>-106</v>
      </c>
      <c r="O83" s="6">
        <f t="shared" si="6"/>
        <v>327</v>
      </c>
      <c r="P83" s="66">
        <f t="shared" si="7"/>
        <v>0.19534050179211471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si="8"/>
        <v xml:space="preserve"> </v>
      </c>
    </row>
    <row r="84" spans="1:22" x14ac:dyDescent="0.25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ref="O84:O113" si="9">K84+H84+E84</f>
        <v>0</v>
      </c>
      <c r="P84" s="66">
        <f t="shared" ref="P84:P113" si="10">O84/(J84+G84+D84+1)</f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ref="V84:V113" si="11">IF(S84 = "X",L84-I84," ")</f>
        <v xml:space="preserve"> </v>
      </c>
    </row>
    <row r="85" spans="1:22" x14ac:dyDescent="0.25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598</v>
      </c>
      <c r="B86" s="99" t="s">
        <v>17</v>
      </c>
      <c r="C86" s="6">
        <v>0</v>
      </c>
      <c r="D86" s="5">
        <v>118</v>
      </c>
      <c r="E86" s="98">
        <v>-118</v>
      </c>
      <c r="F86" s="6">
        <v>0</v>
      </c>
      <c r="G86" s="5">
        <v>102</v>
      </c>
      <c r="H86" s="98">
        <v>-102</v>
      </c>
      <c r="I86" s="6">
        <v>0</v>
      </c>
      <c r="J86" s="5">
        <v>80</v>
      </c>
      <c r="K86" s="98">
        <v>-80</v>
      </c>
      <c r="L86" s="6">
        <v>0</v>
      </c>
      <c r="M86" s="5">
        <v>48</v>
      </c>
      <c r="N86" s="98">
        <v>-48</v>
      </c>
      <c r="O86" s="6">
        <f t="shared" si="9"/>
        <v>-300</v>
      </c>
      <c r="P86" s="66">
        <f t="shared" si="10"/>
        <v>-0.99667774086378735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635</v>
      </c>
      <c r="B87" s="99" t="s">
        <v>17</v>
      </c>
      <c r="C87" s="6">
        <v>700</v>
      </c>
      <c r="D87" s="5">
        <v>950</v>
      </c>
      <c r="E87" s="98">
        <v>-250</v>
      </c>
      <c r="F87" s="6">
        <v>700</v>
      </c>
      <c r="G87" s="5">
        <v>845</v>
      </c>
      <c r="H87" s="98">
        <v>-145</v>
      </c>
      <c r="I87" s="6">
        <v>1000</v>
      </c>
      <c r="J87" s="5">
        <v>543</v>
      </c>
      <c r="K87" s="98">
        <v>457</v>
      </c>
      <c r="L87" s="6">
        <v>750</v>
      </c>
      <c r="M87" s="5">
        <v>710</v>
      </c>
      <c r="N87" s="98">
        <v>40</v>
      </c>
      <c r="O87" s="6">
        <f t="shared" si="9"/>
        <v>62</v>
      </c>
      <c r="P87" s="66">
        <f t="shared" si="10"/>
        <v>2.6507054296707994E-2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654</v>
      </c>
      <c r="B89" s="99" t="s">
        <v>17</v>
      </c>
      <c r="C89" s="6">
        <v>396</v>
      </c>
      <c r="D89" s="5">
        <v>504</v>
      </c>
      <c r="E89" s="98">
        <v>-108</v>
      </c>
      <c r="F89" s="6">
        <v>396</v>
      </c>
      <c r="G89" s="5">
        <v>283</v>
      </c>
      <c r="H89" s="98">
        <v>113</v>
      </c>
      <c r="I89" s="6">
        <v>400</v>
      </c>
      <c r="J89" s="5">
        <v>402</v>
      </c>
      <c r="K89" s="98">
        <v>-2</v>
      </c>
      <c r="L89" s="6">
        <v>300</v>
      </c>
      <c r="M89" s="5">
        <v>550</v>
      </c>
      <c r="N89" s="98">
        <v>-250</v>
      </c>
      <c r="O89" s="6">
        <f t="shared" si="9"/>
        <v>3</v>
      </c>
      <c r="P89" s="66">
        <f t="shared" si="10"/>
        <v>2.5210084033613447E-3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>
        <v>0</v>
      </c>
      <c r="M90" s="5">
        <v>13</v>
      </c>
      <c r="N90" s="98">
        <v>-13</v>
      </c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779</v>
      </c>
      <c r="B92" s="99" t="s">
        <v>17</v>
      </c>
      <c r="C92" s="6">
        <v>800</v>
      </c>
      <c r="D92" s="5">
        <v>522</v>
      </c>
      <c r="E92" s="98">
        <v>278</v>
      </c>
      <c r="F92" s="6">
        <v>800</v>
      </c>
      <c r="G92" s="5">
        <v>1198</v>
      </c>
      <c r="H92" s="98">
        <v>-398</v>
      </c>
      <c r="I92" s="6">
        <v>800</v>
      </c>
      <c r="J92" s="5">
        <v>1230</v>
      </c>
      <c r="K92" s="98">
        <v>-430</v>
      </c>
      <c r="L92" s="6">
        <v>800</v>
      </c>
      <c r="M92" s="5">
        <v>1268</v>
      </c>
      <c r="N92" s="98">
        <v>-468</v>
      </c>
      <c r="O92" s="6">
        <f t="shared" si="9"/>
        <v>-550</v>
      </c>
      <c r="P92" s="66">
        <f t="shared" si="10"/>
        <v>-0.18637749915282956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858</v>
      </c>
      <c r="B94" s="99" t="s">
        <v>17</v>
      </c>
      <c r="C94" s="6">
        <v>0</v>
      </c>
      <c r="D94" s="5">
        <v>1266</v>
      </c>
      <c r="E94" s="98">
        <v>-1266</v>
      </c>
      <c r="F94" s="6">
        <v>0</v>
      </c>
      <c r="G94" s="5">
        <v>1264</v>
      </c>
      <c r="H94" s="98">
        <v>-1264</v>
      </c>
      <c r="I94" s="6">
        <v>0</v>
      </c>
      <c r="J94" s="5">
        <v>1244</v>
      </c>
      <c r="K94" s="98">
        <v>-1244</v>
      </c>
      <c r="L94" s="6">
        <v>1000</v>
      </c>
      <c r="M94" s="5">
        <v>1228</v>
      </c>
      <c r="N94" s="98">
        <v>-228</v>
      </c>
      <c r="O94" s="6">
        <f t="shared" si="9"/>
        <v>-3774</v>
      </c>
      <c r="P94" s="66">
        <f t="shared" si="10"/>
        <v>-0.99973509933774829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886</v>
      </c>
      <c r="B95" s="99" t="s">
        <v>17</v>
      </c>
      <c r="C95" s="6">
        <v>530</v>
      </c>
      <c r="D95" s="5">
        <v>816</v>
      </c>
      <c r="E95" s="98">
        <v>-286</v>
      </c>
      <c r="F95" s="6">
        <v>530</v>
      </c>
      <c r="G95" s="5">
        <v>619</v>
      </c>
      <c r="H95" s="98">
        <v>-89</v>
      </c>
      <c r="I95" s="6">
        <v>700</v>
      </c>
      <c r="J95" s="5">
        <v>1049</v>
      </c>
      <c r="K95" s="98">
        <v>-349</v>
      </c>
      <c r="L95" s="6">
        <v>450</v>
      </c>
      <c r="M95" s="5">
        <v>1118</v>
      </c>
      <c r="N95" s="98">
        <v>-668</v>
      </c>
      <c r="O95" s="6">
        <f t="shared" si="9"/>
        <v>-724</v>
      </c>
      <c r="P95" s="66">
        <f t="shared" si="10"/>
        <v>-0.2913480885311871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5">
      <c r="A97" s="26">
        <v>938</v>
      </c>
      <c r="B97" s="99" t="s">
        <v>17</v>
      </c>
      <c r="C97" s="6">
        <v>0</v>
      </c>
      <c r="D97" s="5">
        <v>22</v>
      </c>
      <c r="E97" s="98">
        <v>-22</v>
      </c>
      <c r="F97" s="6">
        <v>0</v>
      </c>
      <c r="G97" s="5">
        <v>29</v>
      </c>
      <c r="H97" s="98">
        <v>-29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-51</v>
      </c>
      <c r="P97" s="66">
        <f t="shared" si="10"/>
        <v>-0.98076923076923073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944</v>
      </c>
      <c r="B98" s="99" t="s">
        <v>17</v>
      </c>
      <c r="C98" s="6">
        <v>2400</v>
      </c>
      <c r="D98" s="5">
        <v>2621</v>
      </c>
      <c r="E98" s="98">
        <v>-221</v>
      </c>
      <c r="F98" s="6">
        <v>2400</v>
      </c>
      <c r="G98" s="5">
        <v>2685</v>
      </c>
      <c r="H98" s="98">
        <v>-285</v>
      </c>
      <c r="I98" s="6">
        <v>2900</v>
      </c>
      <c r="J98" s="5">
        <v>2684</v>
      </c>
      <c r="K98" s="98">
        <v>216</v>
      </c>
      <c r="L98" s="6">
        <v>2550</v>
      </c>
      <c r="M98" s="5">
        <v>2329</v>
      </c>
      <c r="N98" s="98">
        <v>221</v>
      </c>
      <c r="O98" s="6">
        <f t="shared" si="9"/>
        <v>-290</v>
      </c>
      <c r="P98" s="66">
        <f t="shared" si="10"/>
        <v>-3.6290827180578147E-2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949</v>
      </c>
      <c r="B99" s="99" t="s">
        <v>17</v>
      </c>
      <c r="C99" s="6">
        <v>0</v>
      </c>
      <c r="D99" s="5">
        <v>102</v>
      </c>
      <c r="E99" s="98">
        <v>-102</v>
      </c>
      <c r="F99" s="6">
        <v>0</v>
      </c>
      <c r="G99" s="5">
        <v>107</v>
      </c>
      <c r="H99" s="98">
        <v>-107</v>
      </c>
      <c r="I99" s="6">
        <v>100</v>
      </c>
      <c r="J99" s="5">
        <v>128</v>
      </c>
      <c r="K99" s="98">
        <v>-28</v>
      </c>
      <c r="L99" s="6">
        <v>50</v>
      </c>
      <c r="M99" s="5">
        <v>30</v>
      </c>
      <c r="N99" s="98">
        <v>20</v>
      </c>
      <c r="O99" s="6">
        <f t="shared" si="9"/>
        <v>-237</v>
      </c>
      <c r="P99" s="66">
        <f t="shared" si="10"/>
        <v>-0.70118343195266275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995</v>
      </c>
      <c r="B101" s="99" t="s">
        <v>17</v>
      </c>
      <c r="C101" s="6">
        <v>0</v>
      </c>
      <c r="D101" s="5">
        <v>1093</v>
      </c>
      <c r="E101" s="98">
        <v>-1093</v>
      </c>
      <c r="F101" s="6">
        <v>0</v>
      </c>
      <c r="G101" s="5">
        <v>1212</v>
      </c>
      <c r="H101" s="98">
        <v>-1212</v>
      </c>
      <c r="I101" s="6">
        <v>1500</v>
      </c>
      <c r="J101" s="5">
        <v>988</v>
      </c>
      <c r="K101" s="98">
        <v>512</v>
      </c>
      <c r="L101" s="6">
        <v>1200</v>
      </c>
      <c r="M101" s="5">
        <v>1302</v>
      </c>
      <c r="N101" s="98">
        <v>-102</v>
      </c>
      <c r="O101" s="6">
        <f t="shared" si="9"/>
        <v>-1793</v>
      </c>
      <c r="P101" s="66">
        <f t="shared" si="10"/>
        <v>-0.54432301153612628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1011</v>
      </c>
      <c r="B102" s="99" t="s">
        <v>17</v>
      </c>
      <c r="C102" s="6">
        <v>0</v>
      </c>
      <c r="D102" s="5">
        <v>1204</v>
      </c>
      <c r="E102" s="98">
        <v>-1204</v>
      </c>
      <c r="F102" s="6">
        <v>0</v>
      </c>
      <c r="G102" s="5">
        <v>1033</v>
      </c>
      <c r="H102" s="98">
        <v>-1033</v>
      </c>
      <c r="I102" s="6">
        <v>1500</v>
      </c>
      <c r="J102" s="5">
        <v>1265</v>
      </c>
      <c r="K102" s="98">
        <v>235</v>
      </c>
      <c r="L102" s="6">
        <v>1000</v>
      </c>
      <c r="M102" s="5">
        <v>1055</v>
      </c>
      <c r="N102" s="98">
        <v>-55</v>
      </c>
      <c r="O102" s="6">
        <f t="shared" si="9"/>
        <v>-2002</v>
      </c>
      <c r="P102" s="66">
        <f t="shared" si="10"/>
        <v>-0.57151013417071084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5361</v>
      </c>
      <c r="B105" s="99" t="s">
        <v>17</v>
      </c>
      <c r="C105" s="6">
        <v>0</v>
      </c>
      <c r="D105" s="5">
        <v>7017</v>
      </c>
      <c r="E105" s="98">
        <v>-7017</v>
      </c>
      <c r="F105" s="6">
        <v>9500</v>
      </c>
      <c r="G105" s="5">
        <v>6558</v>
      </c>
      <c r="H105" s="98">
        <v>2942</v>
      </c>
      <c r="I105" s="6">
        <v>6400</v>
      </c>
      <c r="J105" s="5">
        <v>6016</v>
      </c>
      <c r="K105" s="98">
        <v>384</v>
      </c>
      <c r="L105" s="6">
        <v>6200</v>
      </c>
      <c r="M105" s="5">
        <v>6137</v>
      </c>
      <c r="N105" s="98">
        <v>63</v>
      </c>
      <c r="O105" s="6">
        <f t="shared" si="9"/>
        <v>-3691</v>
      </c>
      <c r="P105" s="66">
        <f t="shared" si="10"/>
        <v>-0.18839322172315232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5370</v>
      </c>
      <c r="B106" s="99" t="s">
        <v>17</v>
      </c>
      <c r="C106" s="6">
        <v>0</v>
      </c>
      <c r="D106" s="5">
        <v>17</v>
      </c>
      <c r="E106" s="98">
        <v>-17</v>
      </c>
      <c r="F106" s="6">
        <v>0</v>
      </c>
      <c r="G106" s="5">
        <v>14</v>
      </c>
      <c r="H106" s="98">
        <v>-14</v>
      </c>
      <c r="I106" s="6">
        <v>0</v>
      </c>
      <c r="J106" s="5">
        <v>0</v>
      </c>
      <c r="K106" s="98">
        <v>0</v>
      </c>
      <c r="L106" s="6"/>
      <c r="M106" s="5"/>
      <c r="N106" s="98"/>
      <c r="O106" s="6">
        <f t="shared" si="9"/>
        <v>-31</v>
      </c>
      <c r="P106" s="66">
        <f t="shared" si="10"/>
        <v>-0.96875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5973</v>
      </c>
      <c r="B107" s="99" t="s">
        <v>17</v>
      </c>
      <c r="C107" s="6">
        <v>166</v>
      </c>
      <c r="D107" s="5">
        <v>111</v>
      </c>
      <c r="E107" s="98">
        <v>55</v>
      </c>
      <c r="F107" s="6">
        <v>166</v>
      </c>
      <c r="G107" s="5">
        <v>156</v>
      </c>
      <c r="H107" s="98">
        <v>10</v>
      </c>
      <c r="I107" s="6">
        <v>166</v>
      </c>
      <c r="J107" s="5">
        <v>234</v>
      </c>
      <c r="K107" s="98">
        <v>-68</v>
      </c>
      <c r="L107" s="6">
        <v>166</v>
      </c>
      <c r="M107" s="5">
        <v>253</v>
      </c>
      <c r="N107" s="98">
        <v>-87</v>
      </c>
      <c r="O107" s="6">
        <f t="shared" si="9"/>
        <v>-3</v>
      </c>
      <c r="P107" s="66">
        <f t="shared" si="10"/>
        <v>-5.9760956175298804E-3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7602</v>
      </c>
      <c r="B110" s="99" t="s">
        <v>17</v>
      </c>
      <c r="C110" s="6">
        <v>55000</v>
      </c>
      <c r="D110" s="5">
        <v>45940</v>
      </c>
      <c r="E110" s="98">
        <v>9060</v>
      </c>
      <c r="F110" s="6">
        <v>47616</v>
      </c>
      <c r="G110" s="5">
        <v>44118</v>
      </c>
      <c r="H110" s="98">
        <v>3498</v>
      </c>
      <c r="I110" s="6">
        <v>48171</v>
      </c>
      <c r="J110" s="5">
        <v>43764</v>
      </c>
      <c r="K110" s="98">
        <v>4407</v>
      </c>
      <c r="L110" s="6">
        <v>42125</v>
      </c>
      <c r="M110" s="5">
        <v>43745</v>
      </c>
      <c r="N110" s="98">
        <v>-1620</v>
      </c>
      <c r="O110" s="6">
        <f t="shared" si="9"/>
        <v>16965</v>
      </c>
      <c r="P110" s="66">
        <f t="shared" si="10"/>
        <v>0.12677193008675638</v>
      </c>
      <c r="Q110" s="123"/>
      <c r="R110" s="62" t="s">
        <v>44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>X</v>
      </c>
      <c r="V110" t="str">
        <f t="shared" si="11"/>
        <v xml:space="preserve"> </v>
      </c>
    </row>
    <row r="111" spans="1:22" x14ac:dyDescent="0.25">
      <c r="A111" s="26">
        <v>7604</v>
      </c>
      <c r="B111" s="99" t="s">
        <v>17</v>
      </c>
      <c r="C111" s="6">
        <v>44694</v>
      </c>
      <c r="D111" s="5">
        <v>51871</v>
      </c>
      <c r="E111" s="98">
        <v>-7177</v>
      </c>
      <c r="F111" s="6">
        <v>50589</v>
      </c>
      <c r="G111" s="5">
        <v>45457</v>
      </c>
      <c r="H111" s="98">
        <v>5132</v>
      </c>
      <c r="I111" s="6">
        <v>52515</v>
      </c>
      <c r="J111" s="5">
        <v>52844</v>
      </c>
      <c r="K111" s="98">
        <v>-329</v>
      </c>
      <c r="L111" s="6">
        <v>33149</v>
      </c>
      <c r="M111" s="5">
        <v>60269</v>
      </c>
      <c r="N111" s="98">
        <v>-27120</v>
      </c>
      <c r="O111" s="6">
        <f t="shared" si="9"/>
        <v>-2374</v>
      </c>
      <c r="P111" s="66">
        <f t="shared" si="10"/>
        <v>-1.5808434272472416E-2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5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5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5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ref="O114:O132" si="12">K114+H114+E114</f>
        <v>0</v>
      </c>
      <c r="P114" s="66">
        <f t="shared" ref="P114:P132" si="13">O114/(J114+G114+D114+1)</f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>IF(S114 = "X",L114-I114," ")</f>
        <v xml:space="preserve"> </v>
      </c>
    </row>
    <row r="115" spans="1:22" x14ac:dyDescent="0.25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12"/>
        <v>0</v>
      </c>
      <c r="P115" s="66">
        <f t="shared" si="13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>IF(S115 = "X",L115-I115," ")</f>
        <v xml:space="preserve"> </v>
      </c>
    </row>
    <row r="116" spans="1:22" x14ac:dyDescent="0.25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6"/>
      <c r="U116" s="98"/>
    </row>
    <row r="117" spans="1:22" x14ac:dyDescent="0.25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ref="V117:V132" si="14">IF(S117 = "X",L117-I117," ")</f>
        <v xml:space="preserve"> </v>
      </c>
    </row>
    <row r="118" spans="1:22" x14ac:dyDescent="0.25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5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8916</v>
      </c>
      <c r="B120" s="99" t="s">
        <v>17</v>
      </c>
      <c r="C120" s="6">
        <v>0</v>
      </c>
      <c r="D120" s="5">
        <v>0</v>
      </c>
      <c r="E120" s="98">
        <v>0</v>
      </c>
      <c r="F120" s="6">
        <v>0</v>
      </c>
      <c r="G120" s="5">
        <v>1</v>
      </c>
      <c r="H120" s="98">
        <v>-1</v>
      </c>
      <c r="I120" s="6">
        <v>0</v>
      </c>
      <c r="J120" s="5">
        <v>0</v>
      </c>
      <c r="K120" s="98">
        <v>0</v>
      </c>
      <c r="L120" s="6">
        <v>0</v>
      </c>
      <c r="M120" s="5">
        <v>2</v>
      </c>
      <c r="N120" s="98">
        <v>-2</v>
      </c>
      <c r="O120" s="6">
        <f t="shared" si="12"/>
        <v>-1</v>
      </c>
      <c r="P120" s="66">
        <f t="shared" si="13"/>
        <v>-0.5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13556</v>
      </c>
      <c r="B122" s="99" t="s">
        <v>17</v>
      </c>
      <c r="C122" s="6">
        <v>70</v>
      </c>
      <c r="D122" s="5">
        <v>96</v>
      </c>
      <c r="E122" s="98">
        <v>-26</v>
      </c>
      <c r="F122" s="6">
        <v>70</v>
      </c>
      <c r="G122" s="5">
        <v>96</v>
      </c>
      <c r="H122" s="98">
        <v>-26</v>
      </c>
      <c r="I122" s="6">
        <v>70</v>
      </c>
      <c r="J122" s="5">
        <v>95</v>
      </c>
      <c r="K122" s="98">
        <v>-25</v>
      </c>
      <c r="L122" s="6">
        <v>70</v>
      </c>
      <c r="M122" s="5">
        <v>37</v>
      </c>
      <c r="N122" s="98">
        <v>33</v>
      </c>
      <c r="O122" s="6">
        <f t="shared" si="12"/>
        <v>-77</v>
      </c>
      <c r="P122" s="66">
        <f t="shared" si="13"/>
        <v>-0.2673611111111111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18287</v>
      </c>
      <c r="B123" s="99" t="s">
        <v>17</v>
      </c>
      <c r="C123" s="6">
        <v>0</v>
      </c>
      <c r="D123" s="5">
        <v>88</v>
      </c>
      <c r="E123" s="98">
        <v>-88</v>
      </c>
      <c r="F123" s="6">
        <v>0</v>
      </c>
      <c r="G123" s="5">
        <v>5</v>
      </c>
      <c r="H123" s="98">
        <v>-5</v>
      </c>
      <c r="I123" s="6">
        <v>0</v>
      </c>
      <c r="J123" s="5">
        <v>7</v>
      </c>
      <c r="K123" s="98">
        <v>-7</v>
      </c>
      <c r="L123" s="6">
        <v>0</v>
      </c>
      <c r="M123" s="5">
        <v>7</v>
      </c>
      <c r="N123" s="98">
        <v>-7</v>
      </c>
      <c r="O123" s="6">
        <f t="shared" si="12"/>
        <v>-100</v>
      </c>
      <c r="P123" s="66">
        <f t="shared" si="13"/>
        <v>-0.99009900990099009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5">
      <c r="A125" s="26">
        <v>19307</v>
      </c>
      <c r="B125" s="99" t="s">
        <v>17</v>
      </c>
      <c r="C125" s="6">
        <v>0</v>
      </c>
      <c r="D125" s="5">
        <v>213</v>
      </c>
      <c r="E125" s="98">
        <v>-213</v>
      </c>
      <c r="F125" s="6">
        <v>0</v>
      </c>
      <c r="G125" s="5">
        <v>165</v>
      </c>
      <c r="H125" s="98">
        <v>-165</v>
      </c>
      <c r="I125" s="6">
        <v>300</v>
      </c>
      <c r="J125" s="5">
        <v>89</v>
      </c>
      <c r="K125" s="98">
        <v>211</v>
      </c>
      <c r="L125" s="6">
        <v>100</v>
      </c>
      <c r="M125" s="5">
        <v>180</v>
      </c>
      <c r="N125" s="98">
        <v>-80</v>
      </c>
      <c r="O125" s="6">
        <f t="shared" si="12"/>
        <v>-167</v>
      </c>
      <c r="P125" s="66">
        <f t="shared" si="13"/>
        <v>-0.35683760683760685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5">
      <c r="A126" s="26">
        <v>20206</v>
      </c>
      <c r="B126" s="99" t="s">
        <v>17</v>
      </c>
      <c r="C126" s="6">
        <v>0</v>
      </c>
      <c r="D126" s="5">
        <v>48</v>
      </c>
      <c r="E126" s="98">
        <v>-48</v>
      </c>
      <c r="F126" s="6">
        <v>0</v>
      </c>
      <c r="G126" s="5">
        <v>76</v>
      </c>
      <c r="H126" s="98">
        <v>-76</v>
      </c>
      <c r="I126" s="6">
        <v>0</v>
      </c>
      <c r="J126" s="5">
        <v>71</v>
      </c>
      <c r="K126" s="98">
        <v>-71</v>
      </c>
      <c r="L126" s="6">
        <v>0</v>
      </c>
      <c r="M126" s="5">
        <v>73</v>
      </c>
      <c r="N126" s="98">
        <v>-73</v>
      </c>
      <c r="O126" s="6">
        <f t="shared" si="12"/>
        <v>-195</v>
      </c>
      <c r="P126" s="66">
        <f t="shared" si="13"/>
        <v>-0.99489795918367352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5">
      <c r="A127" s="26">
        <v>26909</v>
      </c>
      <c r="B127" s="99" t="s">
        <v>17</v>
      </c>
      <c r="C127" s="6">
        <v>0</v>
      </c>
      <c r="D127" s="5">
        <v>73</v>
      </c>
      <c r="E127" s="98">
        <v>-73</v>
      </c>
      <c r="F127" s="6">
        <v>0</v>
      </c>
      <c r="G127" s="5">
        <v>112</v>
      </c>
      <c r="H127" s="98">
        <v>-112</v>
      </c>
      <c r="I127" s="6">
        <v>0</v>
      </c>
      <c r="J127" s="5">
        <v>156</v>
      </c>
      <c r="K127" s="98">
        <v>-156</v>
      </c>
      <c r="L127" s="6">
        <v>0</v>
      </c>
      <c r="M127" s="5">
        <v>189</v>
      </c>
      <c r="N127" s="98">
        <v>-189</v>
      </c>
      <c r="O127" s="6">
        <f t="shared" si="12"/>
        <v>-341</v>
      </c>
      <c r="P127" s="66">
        <f t="shared" si="13"/>
        <v>-0.99707602339181289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5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12"/>
        <v>0</v>
      </c>
      <c r="P128" s="66">
        <f t="shared" si="13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5">
      <c r="A129" s="26">
        <v>30511</v>
      </c>
      <c r="B129" s="99" t="s">
        <v>17</v>
      </c>
      <c r="C129" s="6">
        <v>0</v>
      </c>
      <c r="D129" s="5">
        <v>86</v>
      </c>
      <c r="E129" s="98">
        <v>-86</v>
      </c>
      <c r="F129" s="6">
        <v>96</v>
      </c>
      <c r="G129" s="5">
        <v>129</v>
      </c>
      <c r="H129" s="98">
        <v>-33</v>
      </c>
      <c r="I129" s="6">
        <v>96</v>
      </c>
      <c r="J129" s="5">
        <v>0</v>
      </c>
      <c r="K129" s="98">
        <v>96</v>
      </c>
      <c r="L129" s="6">
        <v>0</v>
      </c>
      <c r="M129" s="5">
        <v>0</v>
      </c>
      <c r="N129" s="98">
        <v>0</v>
      </c>
      <c r="O129" s="6">
        <f t="shared" si="12"/>
        <v>-23</v>
      </c>
      <c r="P129" s="66">
        <f t="shared" si="13"/>
        <v>-0.10648148148148148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5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5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12"/>
        <v>0</v>
      </c>
      <c r="P131" s="66">
        <f t="shared" si="13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5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12"/>
        <v>0</v>
      </c>
      <c r="P132" s="66">
        <f t="shared" si="13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</row>
    <row r="133" spans="1:22" x14ac:dyDescent="0.25">
      <c r="A133" s="26">
        <v>34866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ref="O133:O140" si="15">K133+H133+E133</f>
        <v>0</v>
      </c>
      <c r="P133" s="66">
        <f t="shared" ref="P133:P140" si="16">O133/(J133+G133+D133+1)</f>
        <v>0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ref="V133:V140" si="17">IF(S133 = "X",L133-I133," ")</f>
        <v xml:space="preserve"> </v>
      </c>
    </row>
    <row r="134" spans="1:22" x14ac:dyDescent="0.25">
      <c r="A134" s="26">
        <v>35930</v>
      </c>
      <c r="B134" s="99" t="s">
        <v>17</v>
      </c>
      <c r="C134" s="6">
        <v>184</v>
      </c>
      <c r="D134" s="5">
        <v>453</v>
      </c>
      <c r="E134" s="98">
        <v>-269</v>
      </c>
      <c r="F134" s="6">
        <v>184</v>
      </c>
      <c r="G134" s="5">
        <v>116</v>
      </c>
      <c r="H134" s="98">
        <v>68</v>
      </c>
      <c r="I134" s="6">
        <v>190</v>
      </c>
      <c r="J134" s="5">
        <v>182</v>
      </c>
      <c r="K134" s="98">
        <v>8</v>
      </c>
      <c r="L134" s="6">
        <v>100</v>
      </c>
      <c r="M134" s="5">
        <v>124</v>
      </c>
      <c r="N134" s="98">
        <v>-24</v>
      </c>
      <c r="O134" s="6">
        <f t="shared" si="15"/>
        <v>-193</v>
      </c>
      <c r="P134" s="66">
        <f t="shared" si="16"/>
        <v>-0.25664893617021278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7"/>
        <v xml:space="preserve"> </v>
      </c>
    </row>
    <row r="135" spans="1:22" x14ac:dyDescent="0.25">
      <c r="A135" s="26">
        <v>40016</v>
      </c>
      <c r="B135" s="99" t="s">
        <v>17</v>
      </c>
      <c r="C135" s="6">
        <v>0</v>
      </c>
      <c r="D135" s="5">
        <v>298</v>
      </c>
      <c r="E135" s="98">
        <v>-298</v>
      </c>
      <c r="F135" s="6">
        <v>0</v>
      </c>
      <c r="G135" s="5">
        <v>313</v>
      </c>
      <c r="H135" s="98">
        <v>-313</v>
      </c>
      <c r="I135" s="6">
        <v>300</v>
      </c>
      <c r="J135" s="5">
        <v>268</v>
      </c>
      <c r="K135" s="98">
        <v>32</v>
      </c>
      <c r="L135" s="6">
        <v>150</v>
      </c>
      <c r="M135" s="5">
        <v>264</v>
      </c>
      <c r="N135" s="98">
        <v>-114</v>
      </c>
      <c r="O135" s="6">
        <f t="shared" si="15"/>
        <v>-579</v>
      </c>
      <c r="P135" s="66">
        <f t="shared" si="16"/>
        <v>-0.65795454545454546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7"/>
        <v xml:space="preserve"> </v>
      </c>
    </row>
    <row r="136" spans="1:22" x14ac:dyDescent="0.25">
      <c r="A136" s="26">
        <v>42288</v>
      </c>
      <c r="B136" s="99" t="s">
        <v>17</v>
      </c>
      <c r="C136" s="6">
        <v>0</v>
      </c>
      <c r="D136" s="5">
        <v>13</v>
      </c>
      <c r="E136" s="98">
        <v>-13</v>
      </c>
      <c r="F136" s="6">
        <v>0</v>
      </c>
      <c r="G136" s="5">
        <v>13</v>
      </c>
      <c r="H136" s="98">
        <v>-13</v>
      </c>
      <c r="I136" s="6">
        <v>0</v>
      </c>
      <c r="J136" s="5">
        <v>13</v>
      </c>
      <c r="K136" s="98">
        <v>-13</v>
      </c>
      <c r="L136" s="6">
        <v>0</v>
      </c>
      <c r="M136" s="5">
        <v>12</v>
      </c>
      <c r="N136" s="98">
        <v>-12</v>
      </c>
      <c r="O136" s="6">
        <f t="shared" si="15"/>
        <v>-39</v>
      </c>
      <c r="P136" s="66">
        <f t="shared" si="16"/>
        <v>-0.97499999999999998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7"/>
        <v xml:space="preserve"> </v>
      </c>
    </row>
    <row r="137" spans="1:22" x14ac:dyDescent="0.25">
      <c r="A137" s="26">
        <v>42988</v>
      </c>
      <c r="B137" s="99" t="s">
        <v>17</v>
      </c>
      <c r="C137" s="6">
        <v>0</v>
      </c>
      <c r="D137" s="5">
        <v>0</v>
      </c>
      <c r="E137" s="98">
        <v>0</v>
      </c>
      <c r="F137" s="6">
        <v>6000</v>
      </c>
      <c r="G137" s="5">
        <v>0</v>
      </c>
      <c r="H137" s="98">
        <v>6000</v>
      </c>
      <c r="I137" s="6">
        <v>4000</v>
      </c>
      <c r="J137" s="5">
        <v>0</v>
      </c>
      <c r="K137" s="98">
        <v>4000</v>
      </c>
      <c r="L137" s="6">
        <v>0</v>
      </c>
      <c r="M137" s="5">
        <v>0</v>
      </c>
      <c r="N137" s="98">
        <v>0</v>
      </c>
      <c r="O137" s="6">
        <f t="shared" si="15"/>
        <v>10000</v>
      </c>
      <c r="P137" s="66">
        <f t="shared" si="16"/>
        <v>10000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7"/>
        <v xml:space="preserve"> </v>
      </c>
    </row>
    <row r="138" spans="1:22" x14ac:dyDescent="0.25">
      <c r="A138" s="26">
        <v>43069</v>
      </c>
      <c r="B138" s="99" t="s">
        <v>17</v>
      </c>
      <c r="C138" s="6">
        <v>0</v>
      </c>
      <c r="D138" s="5">
        <v>1325</v>
      </c>
      <c r="E138" s="98">
        <v>-1325</v>
      </c>
      <c r="F138" s="6">
        <v>0</v>
      </c>
      <c r="G138" s="5">
        <v>1335</v>
      </c>
      <c r="H138" s="98">
        <v>-1335</v>
      </c>
      <c r="I138" s="6">
        <v>0</v>
      </c>
      <c r="J138" s="5">
        <v>1372</v>
      </c>
      <c r="K138" s="98">
        <v>-1372</v>
      </c>
      <c r="L138" s="6">
        <v>0</v>
      </c>
      <c r="M138" s="5">
        <v>1198</v>
      </c>
      <c r="N138" s="98">
        <v>-1198</v>
      </c>
      <c r="O138" s="6">
        <f t="shared" si="15"/>
        <v>-4032</v>
      </c>
      <c r="P138" s="66">
        <f t="shared" si="16"/>
        <v>-0.99975204562360531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7"/>
        <v xml:space="preserve"> </v>
      </c>
    </row>
    <row r="139" spans="1:22" x14ac:dyDescent="0.25">
      <c r="A139" s="26">
        <v>43268</v>
      </c>
      <c r="B139" s="99" t="s">
        <v>17</v>
      </c>
      <c r="C139" s="6">
        <v>0</v>
      </c>
      <c r="D139" s="5">
        <v>20</v>
      </c>
      <c r="E139" s="98">
        <v>-20</v>
      </c>
      <c r="F139" s="6">
        <v>0</v>
      </c>
      <c r="G139" s="5">
        <v>21</v>
      </c>
      <c r="H139" s="98">
        <v>-21</v>
      </c>
      <c r="I139" s="6">
        <v>200</v>
      </c>
      <c r="J139" s="5">
        <v>22</v>
      </c>
      <c r="K139" s="98">
        <v>178</v>
      </c>
      <c r="L139" s="6">
        <v>0</v>
      </c>
      <c r="M139" s="5">
        <v>18</v>
      </c>
      <c r="N139" s="98">
        <v>-18</v>
      </c>
      <c r="O139" s="6">
        <f t="shared" si="15"/>
        <v>137</v>
      </c>
      <c r="P139" s="66">
        <f t="shared" si="16"/>
        <v>2.140625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7"/>
        <v xml:space="preserve"> </v>
      </c>
    </row>
    <row r="140" spans="1:22" x14ac:dyDescent="0.25">
      <c r="A140" s="26"/>
      <c r="B140" s="99"/>
      <c r="C140" s="6"/>
      <c r="D140" s="5"/>
      <c r="E140" s="98"/>
      <c r="F140" s="6"/>
      <c r="G140" s="5"/>
      <c r="H140" s="98"/>
      <c r="I140" s="6"/>
      <c r="J140" s="5"/>
      <c r="K140" s="98"/>
      <c r="L140" s="6"/>
      <c r="M140" s="5"/>
      <c r="N140" s="98"/>
      <c r="O140" s="6">
        <f t="shared" si="15"/>
        <v>0</v>
      </c>
      <c r="P140" s="66">
        <f t="shared" si="16"/>
        <v>0</v>
      </c>
      <c r="Q140" s="123"/>
      <c r="R140" s="62" t="s">
        <v>15</v>
      </c>
      <c r="S140" s="72" t="s">
        <v>15</v>
      </c>
      <c r="T140" s="8" t="str">
        <f>IF($C$4="High Inventory",IF(AND($O140&gt;=Summary!$C$149,$P140&gt;=0%),"X"," "),IF(AND($O140&lt;=-Summary!$C$149,$P140&lt;=0%),"X"," "))</f>
        <v xml:space="preserve"> </v>
      </c>
      <c r="U140" s="11" t="str">
        <f>IF($C$4="High Inventory",IF(AND($O140&gt;=0,$P140&gt;=Summary!$C$150),"X"," "),IF(AND($O140&lt;=0,$P140&lt;=-Summary!$C$150),"X"," "))</f>
        <v xml:space="preserve"> </v>
      </c>
      <c r="V140" t="str">
        <f t="shared" si="17"/>
        <v xml:space="preserve"> </v>
      </c>
    </row>
    <row r="141" spans="1:22" x14ac:dyDescent="0.25">
      <c r="A141" s="2" t="s">
        <v>18</v>
      </c>
      <c r="B141" s="2"/>
      <c r="C141" s="3"/>
      <c r="D141" s="3"/>
      <c r="E141" s="3">
        <f>SUM(E10:E140)</f>
        <v>-272997</v>
      </c>
      <c r="F141" s="3"/>
      <c r="G141" s="3"/>
      <c r="H141" s="3">
        <f>SUM(H10:H140)</f>
        <v>139932</v>
      </c>
      <c r="I141" s="3"/>
      <c r="J141" s="3"/>
      <c r="K141" s="3">
        <f>SUM(K10:K140)</f>
        <v>236432</v>
      </c>
      <c r="L141" s="3"/>
      <c r="M141" s="3">
        <f>SUM(M10:M140)</f>
        <v>2006435</v>
      </c>
      <c r="N141" s="3">
        <f>SUM(N10:N140)</f>
        <v>-164829</v>
      </c>
      <c r="O141" s="3"/>
      <c r="P141" s="12"/>
      <c r="Q141" s="2">
        <f>COUNTIF(Q10:Q140,"X")</f>
        <v>0</v>
      </c>
      <c r="R141" s="2">
        <f>COUNTIF(R10:R140,"X")</f>
        <v>6</v>
      </c>
      <c r="S141" s="2">
        <f>COUNTIF(S10:S140,"X")</f>
        <v>0</v>
      </c>
    </row>
    <row r="142" spans="1:22" x14ac:dyDescent="0.25">
      <c r="N142" s="76">
        <f>N141/M141</f>
        <v>-8.2150181790090385E-2</v>
      </c>
    </row>
  </sheetData>
  <pageMargins left="0.25" right="0.25" top="0.62" bottom="0.57999999999999996" header="0.46" footer="0.2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41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9" width="7.88671875" style="13"/>
    <col min="40" max="249" width="8.88671875" customWidth="1"/>
  </cols>
  <sheetData>
    <row r="1" spans="1:39" ht="17.399999999999999" x14ac:dyDescent="0.3">
      <c r="A1" s="52" t="s">
        <v>0</v>
      </c>
    </row>
    <row r="2" spans="1:39" ht="20.25" customHeight="1" x14ac:dyDescent="0.25">
      <c r="A2" s="73" t="s">
        <v>26</v>
      </c>
    </row>
    <row r="3" spans="1:39" ht="15.6" x14ac:dyDescent="0.3">
      <c r="A3" s="53" t="s">
        <v>27</v>
      </c>
      <c r="C3" s="10">
        <f>L8</f>
        <v>37057</v>
      </c>
      <c r="D3" s="9"/>
    </row>
    <row r="4" spans="1:39" ht="15.6" x14ac:dyDescent="0.3">
      <c r="A4" s="53" t="s">
        <v>28</v>
      </c>
      <c r="C4" s="4" t="s">
        <v>29</v>
      </c>
      <c r="E4" s="78" t="s">
        <v>54</v>
      </c>
      <c r="G4" s="4" t="s">
        <v>31</v>
      </c>
    </row>
    <row r="5" spans="1:39" ht="16.2" thickBot="1" x14ac:dyDescent="0.35">
      <c r="A5" s="53" t="s">
        <v>32</v>
      </c>
      <c r="C5" s="4" t="s">
        <v>49</v>
      </c>
      <c r="E5" s="53"/>
    </row>
    <row r="6" spans="1:39" ht="21.75" customHeight="1" thickBot="1" x14ac:dyDescent="0.3">
      <c r="R6" s="91" t="s">
        <v>34</v>
      </c>
      <c r="S6" s="92"/>
    </row>
    <row r="7" spans="1:39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" customHeight="1" thickBot="1" x14ac:dyDescent="0.3">
      <c r="A8" s="110"/>
      <c r="B8" s="111"/>
      <c r="C8" s="114">
        <f>C9</f>
        <v>37054</v>
      </c>
      <c r="D8" s="112"/>
      <c r="E8" s="113" t="str">
        <f>TEXT(WEEKDAY(C8),"dddd")</f>
        <v>Tuesday</v>
      </c>
      <c r="F8" s="114">
        <f>F9</f>
        <v>37055</v>
      </c>
      <c r="G8" s="112"/>
      <c r="H8" s="113" t="str">
        <f>TEXT(WEEKDAY(F8),"dddd")</f>
        <v>Wednesday</v>
      </c>
      <c r="I8" s="114">
        <f>I9</f>
        <v>37056</v>
      </c>
      <c r="J8" s="112"/>
      <c r="K8" s="113" t="str">
        <f>TEXT(WEEKDAY(I8),"dddd")</f>
        <v>Thursday</v>
      </c>
      <c r="L8" s="114">
        <f>L9</f>
        <v>37057</v>
      </c>
      <c r="M8" s="112"/>
      <c r="N8" s="113" t="str">
        <f>TEXT(WEEKDAY(L8),"dddd")</f>
        <v>Friday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.6" hidden="1" x14ac:dyDescent="0.25">
      <c r="A9" s="26"/>
      <c r="B9" s="51"/>
      <c r="C9" s="94">
        <v>37054</v>
      </c>
      <c r="D9" s="96">
        <v>37054</v>
      </c>
      <c r="E9" s="96">
        <v>37054</v>
      </c>
      <c r="F9" s="97">
        <v>37055</v>
      </c>
      <c r="G9" s="96">
        <v>37055</v>
      </c>
      <c r="H9" s="96">
        <v>37055</v>
      </c>
      <c r="I9" s="97">
        <v>37056</v>
      </c>
      <c r="J9" s="96">
        <v>37056</v>
      </c>
      <c r="K9" s="96">
        <v>37056</v>
      </c>
      <c r="L9" s="97">
        <v>37057</v>
      </c>
      <c r="M9" s="96">
        <v>37057</v>
      </c>
      <c r="N9" s="96">
        <v>37057</v>
      </c>
      <c r="O9" s="6">
        <f t="shared" ref="O9:O35" si="0">K9+H9+E9</f>
        <v>111165</v>
      </c>
      <c r="P9" s="64"/>
      <c r="Q9" s="61"/>
      <c r="R9" s="59"/>
      <c r="S9" s="65"/>
      <c r="T9" s="61"/>
      <c r="U9" s="60"/>
    </row>
    <row r="10" spans="1:39" x14ac:dyDescent="0.25">
      <c r="A10" s="26">
        <v>1117</v>
      </c>
      <c r="B10" s="51" t="s">
        <v>14</v>
      </c>
      <c r="C10" s="6">
        <v>75</v>
      </c>
      <c r="D10" s="5">
        <v>105</v>
      </c>
      <c r="E10" s="5">
        <v>-30</v>
      </c>
      <c r="F10" s="6">
        <v>110</v>
      </c>
      <c r="G10" s="5">
        <v>98</v>
      </c>
      <c r="H10" s="5">
        <v>12</v>
      </c>
      <c r="I10" s="6">
        <v>90</v>
      </c>
      <c r="J10" s="5">
        <v>95</v>
      </c>
      <c r="K10" s="5">
        <v>-5</v>
      </c>
      <c r="L10" s="6">
        <v>75</v>
      </c>
      <c r="M10" s="5">
        <v>90</v>
      </c>
      <c r="N10" s="5">
        <v>-15</v>
      </c>
      <c r="O10" s="6">
        <f t="shared" si="0"/>
        <v>-23</v>
      </c>
      <c r="P10" s="66">
        <f t="shared" ref="P10:P36" si="1">O10/(J10+G10+D10+1)</f>
        <v>-7.6923076923076927E-2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39" x14ac:dyDescent="0.25">
      <c r="A11" s="26">
        <v>1126</v>
      </c>
      <c r="B11" s="51" t="s">
        <v>14</v>
      </c>
      <c r="C11" s="6">
        <v>600</v>
      </c>
      <c r="D11" s="5">
        <v>688</v>
      </c>
      <c r="E11" s="5">
        <v>-88</v>
      </c>
      <c r="F11" s="6">
        <v>600</v>
      </c>
      <c r="G11" s="5">
        <v>595</v>
      </c>
      <c r="H11" s="5">
        <v>5</v>
      </c>
      <c r="I11" s="6">
        <v>500</v>
      </c>
      <c r="J11" s="5">
        <v>582</v>
      </c>
      <c r="K11" s="5">
        <v>-82</v>
      </c>
      <c r="L11" s="6">
        <v>500</v>
      </c>
      <c r="M11" s="5">
        <v>536</v>
      </c>
      <c r="N11" s="5">
        <v>-36</v>
      </c>
      <c r="O11" s="6">
        <f t="shared" si="0"/>
        <v>-165</v>
      </c>
      <c r="P11" s="66">
        <f t="shared" si="1"/>
        <v>-8.8424437299035374E-2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5">
      <c r="A12" s="26">
        <v>1157</v>
      </c>
      <c r="B12" s="51" t="s">
        <v>14</v>
      </c>
      <c r="C12" s="6">
        <v>100</v>
      </c>
      <c r="D12" s="5">
        <v>121</v>
      </c>
      <c r="E12" s="5">
        <v>-21</v>
      </c>
      <c r="F12" s="6">
        <v>100</v>
      </c>
      <c r="G12" s="5">
        <v>106</v>
      </c>
      <c r="H12" s="5">
        <v>-6</v>
      </c>
      <c r="I12" s="6">
        <v>100</v>
      </c>
      <c r="J12" s="5">
        <v>101</v>
      </c>
      <c r="K12" s="5">
        <v>-1</v>
      </c>
      <c r="L12" s="6">
        <v>100</v>
      </c>
      <c r="M12" s="5">
        <v>93</v>
      </c>
      <c r="N12" s="5">
        <v>7</v>
      </c>
      <c r="O12" s="6">
        <f t="shared" si="0"/>
        <v>-28</v>
      </c>
      <c r="P12" s="66">
        <f t="shared" si="1"/>
        <v>-8.5106382978723402E-2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5">
      <c r="A13" s="26">
        <v>1780</v>
      </c>
      <c r="B13" s="51" t="s">
        <v>14</v>
      </c>
      <c r="C13" s="6">
        <v>1263</v>
      </c>
      <c r="D13" s="5">
        <v>1169</v>
      </c>
      <c r="E13" s="5">
        <v>94</v>
      </c>
      <c r="F13" s="6">
        <v>1263</v>
      </c>
      <c r="G13" s="5">
        <v>1048</v>
      </c>
      <c r="H13" s="5">
        <v>215</v>
      </c>
      <c r="I13" s="6">
        <v>1035</v>
      </c>
      <c r="J13" s="5">
        <v>1000</v>
      </c>
      <c r="K13" s="5">
        <v>35</v>
      </c>
      <c r="L13" s="6">
        <v>965</v>
      </c>
      <c r="M13" s="5">
        <v>895</v>
      </c>
      <c r="N13" s="5">
        <v>70</v>
      </c>
      <c r="O13" s="6">
        <f t="shared" si="0"/>
        <v>344</v>
      </c>
      <c r="P13" s="66">
        <f t="shared" si="1"/>
        <v>0.10689869484151647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</row>
    <row r="14" spans="1:39" x14ac:dyDescent="0.25">
      <c r="A14" s="26">
        <v>2280</v>
      </c>
      <c r="B14" s="51" t="s">
        <v>14</v>
      </c>
      <c r="C14" s="6">
        <v>586</v>
      </c>
      <c r="D14" s="5">
        <v>533</v>
      </c>
      <c r="E14" s="5">
        <v>53</v>
      </c>
      <c r="F14" s="6">
        <v>586</v>
      </c>
      <c r="G14" s="5">
        <v>514</v>
      </c>
      <c r="H14" s="5">
        <v>72</v>
      </c>
      <c r="I14" s="6">
        <v>564</v>
      </c>
      <c r="J14" s="5">
        <v>504</v>
      </c>
      <c r="K14" s="5">
        <v>60</v>
      </c>
      <c r="L14" s="6">
        <v>586</v>
      </c>
      <c r="M14" s="5">
        <v>483</v>
      </c>
      <c r="N14" s="5">
        <v>103</v>
      </c>
      <c r="O14" s="6">
        <f t="shared" si="0"/>
        <v>185</v>
      </c>
      <c r="P14" s="66">
        <f t="shared" si="1"/>
        <v>0.11920103092783506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>X</v>
      </c>
      <c r="V14" t="str">
        <f t="shared" si="2"/>
        <v xml:space="preserve"> </v>
      </c>
    </row>
    <row r="15" spans="1:39" x14ac:dyDescent="0.25">
      <c r="A15" s="26">
        <v>2584</v>
      </c>
      <c r="B15" s="51" t="s">
        <v>14</v>
      </c>
      <c r="C15" s="6">
        <v>3598</v>
      </c>
      <c r="D15" s="5">
        <v>3138</v>
      </c>
      <c r="E15" s="5">
        <v>460</v>
      </c>
      <c r="F15" s="6">
        <v>3598</v>
      </c>
      <c r="G15" s="5">
        <v>2982</v>
      </c>
      <c r="H15" s="5">
        <v>616</v>
      </c>
      <c r="I15" s="6">
        <v>3030</v>
      </c>
      <c r="J15" s="5">
        <v>2916</v>
      </c>
      <c r="K15" s="5">
        <v>114</v>
      </c>
      <c r="L15" s="6">
        <v>2990</v>
      </c>
      <c r="M15" s="5">
        <v>2774</v>
      </c>
      <c r="N15" s="5">
        <v>216</v>
      </c>
      <c r="O15" s="6">
        <f t="shared" si="0"/>
        <v>1190</v>
      </c>
      <c r="P15" s="66">
        <f t="shared" si="1"/>
        <v>0.13168086754453912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5">
      <c r="A16" s="26">
        <v>2771</v>
      </c>
      <c r="B16" s="51" t="s">
        <v>14</v>
      </c>
      <c r="C16" s="6">
        <v>6000</v>
      </c>
      <c r="D16" s="5">
        <v>6434</v>
      </c>
      <c r="E16" s="5">
        <v>-434</v>
      </c>
      <c r="F16" s="6">
        <v>6000</v>
      </c>
      <c r="G16" s="5">
        <v>6083</v>
      </c>
      <c r="H16" s="5">
        <v>-83</v>
      </c>
      <c r="I16" s="6">
        <v>6000</v>
      </c>
      <c r="J16" s="5">
        <v>5963</v>
      </c>
      <c r="K16" s="5">
        <v>37</v>
      </c>
      <c r="L16" s="6">
        <v>6000</v>
      </c>
      <c r="M16" s="5">
        <v>5688</v>
      </c>
      <c r="N16" s="5">
        <v>312</v>
      </c>
      <c r="O16" s="6">
        <f t="shared" si="0"/>
        <v>-480</v>
      </c>
      <c r="P16" s="66">
        <f t="shared" si="1"/>
        <v>-2.5972620529192143E-2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0</v>
      </c>
      <c r="D17" s="5">
        <v>363</v>
      </c>
      <c r="E17" s="5">
        <v>-363</v>
      </c>
      <c r="F17" s="6">
        <v>0</v>
      </c>
      <c r="G17" s="5">
        <v>348</v>
      </c>
      <c r="H17" s="5">
        <v>-348</v>
      </c>
      <c r="I17" s="6">
        <v>0</v>
      </c>
      <c r="J17" s="5">
        <v>341</v>
      </c>
      <c r="K17" s="5">
        <v>-341</v>
      </c>
      <c r="L17" s="6">
        <v>0</v>
      </c>
      <c r="M17" s="5">
        <v>323</v>
      </c>
      <c r="N17" s="5">
        <v>-323</v>
      </c>
      <c r="O17" s="6">
        <f t="shared" si="0"/>
        <v>-1052</v>
      </c>
      <c r="P17" s="66">
        <f t="shared" si="1"/>
        <v>-0.9990503323836657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4349</v>
      </c>
      <c r="D18" s="5">
        <v>3401</v>
      </c>
      <c r="E18" s="5">
        <v>948</v>
      </c>
      <c r="F18" s="6">
        <v>4350</v>
      </c>
      <c r="G18" s="5">
        <v>3274</v>
      </c>
      <c r="H18" s="5">
        <v>1076</v>
      </c>
      <c r="I18" s="6">
        <v>3350</v>
      </c>
      <c r="J18" s="5">
        <v>3220</v>
      </c>
      <c r="K18" s="5">
        <v>130</v>
      </c>
      <c r="L18" s="6">
        <v>4270</v>
      </c>
      <c r="M18" s="5">
        <v>3104</v>
      </c>
      <c r="N18" s="5">
        <v>1166</v>
      </c>
      <c r="O18" s="6">
        <f t="shared" si="0"/>
        <v>2154</v>
      </c>
      <c r="P18" s="66">
        <f t="shared" si="1"/>
        <v>0.21766370250606307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3356</v>
      </c>
      <c r="D19" s="5">
        <v>3408</v>
      </c>
      <c r="E19" s="5">
        <v>-52</v>
      </c>
      <c r="F19" s="6">
        <v>3356</v>
      </c>
      <c r="G19" s="5">
        <v>2932</v>
      </c>
      <c r="H19" s="5">
        <v>424</v>
      </c>
      <c r="I19" s="6">
        <v>2875</v>
      </c>
      <c r="J19" s="5">
        <v>2767</v>
      </c>
      <c r="K19" s="5">
        <v>108</v>
      </c>
      <c r="L19" s="6">
        <v>2585</v>
      </c>
      <c r="M19" s="5">
        <v>2398</v>
      </c>
      <c r="N19" s="5">
        <v>187</v>
      </c>
      <c r="O19" s="6">
        <f t="shared" si="0"/>
        <v>480</v>
      </c>
      <c r="P19" s="66">
        <f t="shared" si="1"/>
        <v>5.2700922266139656E-2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499061</v>
      </c>
      <c r="D20" s="5">
        <v>477514</v>
      </c>
      <c r="E20" s="5">
        <v>21547</v>
      </c>
      <c r="F20" s="6">
        <v>471061</v>
      </c>
      <c r="G20" s="5">
        <v>409518</v>
      </c>
      <c r="H20" s="5">
        <v>61543</v>
      </c>
      <c r="I20" s="6">
        <v>396166</v>
      </c>
      <c r="J20" s="5">
        <v>382037</v>
      </c>
      <c r="K20" s="5">
        <v>14129</v>
      </c>
      <c r="L20" s="6">
        <v>338102</v>
      </c>
      <c r="M20" s="5">
        <v>322021</v>
      </c>
      <c r="N20" s="5">
        <v>16081</v>
      </c>
      <c r="O20" s="6">
        <f t="shared" si="0"/>
        <v>97219</v>
      </c>
      <c r="P20" s="66">
        <f t="shared" si="1"/>
        <v>7.6606491367694457E-2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1044</v>
      </c>
      <c r="D21" s="5">
        <v>1234</v>
      </c>
      <c r="E21" s="5">
        <v>-190</v>
      </c>
      <c r="F21" s="6">
        <v>1044</v>
      </c>
      <c r="G21" s="5">
        <v>1141</v>
      </c>
      <c r="H21" s="5">
        <v>-97</v>
      </c>
      <c r="I21" s="6">
        <v>385</v>
      </c>
      <c r="J21" s="5">
        <v>1094</v>
      </c>
      <c r="K21" s="5">
        <v>-709</v>
      </c>
      <c r="L21" s="6">
        <v>1044</v>
      </c>
      <c r="M21" s="5">
        <v>993</v>
      </c>
      <c r="N21" s="5">
        <v>51</v>
      </c>
      <c r="O21" s="6">
        <f t="shared" si="0"/>
        <v>-996</v>
      </c>
      <c r="P21" s="66">
        <f t="shared" si="1"/>
        <v>-0.28703170028818442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750</v>
      </c>
      <c r="D22" s="5">
        <v>670</v>
      </c>
      <c r="E22" s="5">
        <v>80</v>
      </c>
      <c r="F22" s="6">
        <v>750</v>
      </c>
      <c r="G22" s="5">
        <v>544</v>
      </c>
      <c r="H22" s="5">
        <v>206</v>
      </c>
      <c r="I22" s="6">
        <v>500</v>
      </c>
      <c r="J22" s="5">
        <v>493</v>
      </c>
      <c r="K22" s="5">
        <v>7</v>
      </c>
      <c r="L22" s="6">
        <v>417</v>
      </c>
      <c r="M22" s="5">
        <v>385</v>
      </c>
      <c r="N22" s="5">
        <v>32</v>
      </c>
      <c r="O22" s="6">
        <f t="shared" si="0"/>
        <v>293</v>
      </c>
      <c r="P22" s="66">
        <f t="shared" si="1"/>
        <v>0.17154566744730679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350</v>
      </c>
      <c r="D23" s="5">
        <v>416</v>
      </c>
      <c r="E23" s="5">
        <v>-66</v>
      </c>
      <c r="F23" s="6">
        <v>350</v>
      </c>
      <c r="G23" s="5">
        <v>363</v>
      </c>
      <c r="H23" s="5">
        <v>-13</v>
      </c>
      <c r="I23" s="6">
        <v>350</v>
      </c>
      <c r="J23" s="5">
        <v>339</v>
      </c>
      <c r="K23" s="5">
        <v>11</v>
      </c>
      <c r="L23" s="6">
        <v>305</v>
      </c>
      <c r="M23" s="5">
        <v>287</v>
      </c>
      <c r="N23" s="5">
        <v>18</v>
      </c>
      <c r="O23" s="6">
        <f t="shared" si="0"/>
        <v>-68</v>
      </c>
      <c r="P23" s="66">
        <f t="shared" si="1"/>
        <v>-6.076854334226988E-2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43084</v>
      </c>
      <c r="D24" s="5">
        <v>64626</v>
      </c>
      <c r="E24" s="5">
        <v>-21542</v>
      </c>
      <c r="F24" s="6">
        <v>43464</v>
      </c>
      <c r="G24" s="5">
        <v>64942</v>
      </c>
      <c r="H24" s="5">
        <v>-21478</v>
      </c>
      <c r="I24" s="6">
        <v>42146</v>
      </c>
      <c r="J24" s="5">
        <v>60399</v>
      </c>
      <c r="K24" s="5">
        <v>-18253</v>
      </c>
      <c r="L24" s="6">
        <v>46216</v>
      </c>
      <c r="M24" s="5">
        <v>47995</v>
      </c>
      <c r="N24" s="5">
        <v>-1779</v>
      </c>
      <c r="O24" s="6">
        <f t="shared" si="0"/>
        <v>-61273</v>
      </c>
      <c r="P24" s="66">
        <f t="shared" si="1"/>
        <v>-0.32254379684999579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26500</v>
      </c>
      <c r="D25" s="5">
        <v>25380</v>
      </c>
      <c r="E25" s="5">
        <v>1120</v>
      </c>
      <c r="F25" s="6">
        <v>26500</v>
      </c>
      <c r="G25" s="5">
        <v>25711</v>
      </c>
      <c r="H25" s="5">
        <v>789</v>
      </c>
      <c r="I25" s="6">
        <v>24918</v>
      </c>
      <c r="J25" s="5">
        <v>24836</v>
      </c>
      <c r="K25" s="5">
        <v>82</v>
      </c>
      <c r="L25" s="6">
        <v>26500</v>
      </c>
      <c r="M25" s="5">
        <v>25051</v>
      </c>
      <c r="N25" s="5">
        <v>1449</v>
      </c>
      <c r="O25" s="6">
        <f t="shared" si="0"/>
        <v>1991</v>
      </c>
      <c r="P25" s="66">
        <f t="shared" si="1"/>
        <v>2.6222210515224949E-2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169800</v>
      </c>
      <c r="D26" s="5">
        <v>157761</v>
      </c>
      <c r="E26" s="5">
        <v>12039</v>
      </c>
      <c r="F26" s="6">
        <v>215802</v>
      </c>
      <c r="G26" s="5">
        <v>145746</v>
      </c>
      <c r="H26" s="5">
        <v>70056</v>
      </c>
      <c r="I26" s="6">
        <v>137466</v>
      </c>
      <c r="J26" s="5">
        <v>144609</v>
      </c>
      <c r="K26" s="5">
        <v>-7143</v>
      </c>
      <c r="L26" s="6">
        <v>135802</v>
      </c>
      <c r="M26" s="5">
        <v>146747</v>
      </c>
      <c r="N26" s="5">
        <v>-10945</v>
      </c>
      <c r="O26" s="6">
        <f t="shared" si="0"/>
        <v>74952</v>
      </c>
      <c r="P26" s="66">
        <f t="shared" si="1"/>
        <v>0.16725988971630176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24215</v>
      </c>
      <c r="D27" s="5">
        <v>24915</v>
      </c>
      <c r="E27" s="5">
        <v>-700</v>
      </c>
      <c r="F27" s="6">
        <v>25773</v>
      </c>
      <c r="G27" s="5">
        <v>24051</v>
      </c>
      <c r="H27" s="5">
        <v>1722</v>
      </c>
      <c r="I27" s="6">
        <v>20556</v>
      </c>
      <c r="J27" s="5">
        <v>22352</v>
      </c>
      <c r="K27" s="5">
        <v>-1796</v>
      </c>
      <c r="L27" s="6">
        <v>11416</v>
      </c>
      <c r="M27" s="5">
        <v>22083</v>
      </c>
      <c r="N27" s="5">
        <v>-10667</v>
      </c>
      <c r="O27" s="6">
        <f t="shared" si="0"/>
        <v>-774</v>
      </c>
      <c r="P27" s="66">
        <f t="shared" si="1"/>
        <v>-1.0852647961973667E-2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103859</v>
      </c>
      <c r="D28" s="5">
        <v>101213</v>
      </c>
      <c r="E28" s="5">
        <v>2646</v>
      </c>
      <c r="F28" s="6">
        <v>114254</v>
      </c>
      <c r="G28" s="5">
        <v>93939</v>
      </c>
      <c r="H28" s="5">
        <v>20315</v>
      </c>
      <c r="I28" s="6">
        <v>97662</v>
      </c>
      <c r="J28" s="5">
        <v>92445</v>
      </c>
      <c r="K28" s="5">
        <v>5217</v>
      </c>
      <c r="L28" s="6">
        <v>80545</v>
      </c>
      <c r="M28" s="5">
        <v>102987</v>
      </c>
      <c r="N28" s="5">
        <v>-22442</v>
      </c>
      <c r="O28" s="6">
        <f t="shared" si="0"/>
        <v>28178</v>
      </c>
      <c r="P28" s="66">
        <f t="shared" si="1"/>
        <v>9.7977037392471433E-2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30000</v>
      </c>
      <c r="D29" s="5">
        <v>22809</v>
      </c>
      <c r="E29" s="5">
        <v>7191</v>
      </c>
      <c r="F29" s="6">
        <v>43949</v>
      </c>
      <c r="G29" s="5">
        <v>15566</v>
      </c>
      <c r="H29" s="5">
        <v>28383</v>
      </c>
      <c r="I29" s="6">
        <v>19999</v>
      </c>
      <c r="J29" s="5">
        <v>21802</v>
      </c>
      <c r="K29" s="5">
        <v>-1803</v>
      </c>
      <c r="L29" s="6">
        <v>24500</v>
      </c>
      <c r="M29" s="5">
        <v>23597</v>
      </c>
      <c r="N29" s="5">
        <v>903</v>
      </c>
      <c r="O29" s="6">
        <f t="shared" si="0"/>
        <v>33771</v>
      </c>
      <c r="P29" s="66">
        <f t="shared" si="1"/>
        <v>0.56118515071953201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427068</v>
      </c>
      <c r="D30" s="5">
        <v>413050</v>
      </c>
      <c r="E30" s="5">
        <v>14018</v>
      </c>
      <c r="F30" s="6">
        <v>434552</v>
      </c>
      <c r="G30" s="5">
        <v>406827</v>
      </c>
      <c r="H30" s="5">
        <v>27725</v>
      </c>
      <c r="I30" s="6">
        <v>387809</v>
      </c>
      <c r="J30" s="5">
        <v>398437</v>
      </c>
      <c r="K30" s="5">
        <v>-10628</v>
      </c>
      <c r="L30" s="6">
        <v>413477</v>
      </c>
      <c r="M30" s="5">
        <v>394816</v>
      </c>
      <c r="N30" s="5">
        <v>18661</v>
      </c>
      <c r="O30" s="6">
        <f t="shared" si="0"/>
        <v>31115</v>
      </c>
      <c r="P30" s="66">
        <f t="shared" si="1"/>
        <v>2.5539372001493865E-2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11870</v>
      </c>
      <c r="D31" s="5">
        <v>28380</v>
      </c>
      <c r="E31" s="5">
        <v>-16510</v>
      </c>
      <c r="F31" s="6">
        <v>11870</v>
      </c>
      <c r="G31" s="5">
        <v>30246</v>
      </c>
      <c r="H31" s="5">
        <v>-18376</v>
      </c>
      <c r="I31" s="6">
        <v>17593</v>
      </c>
      <c r="J31" s="5">
        <v>29931</v>
      </c>
      <c r="K31" s="5">
        <v>-12338</v>
      </c>
      <c r="L31" s="6">
        <v>21451</v>
      </c>
      <c r="M31" s="5">
        <v>28107</v>
      </c>
      <c r="N31" s="5">
        <v>-6656</v>
      </c>
      <c r="O31" s="6">
        <f t="shared" si="0"/>
        <v>-47224</v>
      </c>
      <c r="P31" s="66">
        <f t="shared" si="1"/>
        <v>-0.53325504189344841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14696</v>
      </c>
      <c r="D32" s="5">
        <v>18266</v>
      </c>
      <c r="E32" s="5">
        <v>-3570</v>
      </c>
      <c r="F32" s="6">
        <v>17703</v>
      </c>
      <c r="G32" s="5">
        <v>15819</v>
      </c>
      <c r="H32" s="5">
        <v>1884</v>
      </c>
      <c r="I32" s="6">
        <v>13044</v>
      </c>
      <c r="J32" s="5">
        <v>16468</v>
      </c>
      <c r="K32" s="5">
        <v>-3424</v>
      </c>
      <c r="L32" s="6">
        <v>12500</v>
      </c>
      <c r="M32" s="5">
        <v>17226</v>
      </c>
      <c r="N32" s="5">
        <v>-4726</v>
      </c>
      <c r="O32" s="6">
        <f t="shared" si="0"/>
        <v>-5110</v>
      </c>
      <c r="P32" s="66">
        <f t="shared" si="1"/>
        <v>-0.10108003323179175</v>
      </c>
      <c r="Q32" s="123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9728</v>
      </c>
      <c r="D33" s="104">
        <v>11410</v>
      </c>
      <c r="E33" s="104">
        <v>-1682</v>
      </c>
      <c r="F33" s="103">
        <v>9728</v>
      </c>
      <c r="G33" s="104">
        <v>10986</v>
      </c>
      <c r="H33" s="104">
        <v>-1258</v>
      </c>
      <c r="I33" s="103">
        <v>9728</v>
      </c>
      <c r="J33" s="104">
        <v>10881</v>
      </c>
      <c r="K33" s="104">
        <v>-1153</v>
      </c>
      <c r="L33" s="103">
        <v>4866</v>
      </c>
      <c r="M33" s="104">
        <v>9554</v>
      </c>
      <c r="N33" s="104">
        <v>-4688</v>
      </c>
      <c r="O33" s="6">
        <f t="shared" si="0"/>
        <v>-4093</v>
      </c>
      <c r="P33" s="66">
        <f t="shared" si="1"/>
        <v>-0.12299417032273574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51107</v>
      </c>
      <c r="D34" s="5">
        <v>53758</v>
      </c>
      <c r="E34" s="5">
        <v>-2651</v>
      </c>
      <c r="F34" s="6">
        <v>71104</v>
      </c>
      <c r="G34" s="5">
        <v>50872</v>
      </c>
      <c r="H34" s="5">
        <v>20232</v>
      </c>
      <c r="I34" s="6">
        <v>52884</v>
      </c>
      <c r="J34" s="5">
        <v>50014</v>
      </c>
      <c r="K34" s="5">
        <v>2870</v>
      </c>
      <c r="L34" s="6">
        <v>53329</v>
      </c>
      <c r="M34" s="5">
        <v>52937</v>
      </c>
      <c r="N34" s="5">
        <v>392</v>
      </c>
      <c r="O34" s="6">
        <f t="shared" si="0"/>
        <v>20451</v>
      </c>
      <c r="P34" s="66">
        <f t="shared" si="1"/>
        <v>0.13224481877849267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34963</v>
      </c>
      <c r="D35" s="5">
        <v>36816</v>
      </c>
      <c r="E35" s="5">
        <v>-1853</v>
      </c>
      <c r="F35" s="6">
        <v>51459</v>
      </c>
      <c r="G35" s="5">
        <v>36344</v>
      </c>
      <c r="H35" s="5">
        <v>15115</v>
      </c>
      <c r="I35" s="6">
        <v>40822</v>
      </c>
      <c r="J35" s="5">
        <v>35798</v>
      </c>
      <c r="K35" s="5">
        <v>5024</v>
      </c>
      <c r="L35" s="6">
        <v>35929</v>
      </c>
      <c r="M35" s="5">
        <v>33831</v>
      </c>
      <c r="N35" s="5">
        <v>2098</v>
      </c>
      <c r="O35" s="6">
        <f t="shared" si="0"/>
        <v>18286</v>
      </c>
      <c r="P35" s="66">
        <f t="shared" si="1"/>
        <v>0.16782459457227031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1454</v>
      </c>
      <c r="E36" s="5">
        <v>-1454</v>
      </c>
      <c r="F36" s="6">
        <v>0</v>
      </c>
      <c r="G36" s="5">
        <v>1293</v>
      </c>
      <c r="H36" s="5">
        <v>-1293</v>
      </c>
      <c r="I36" s="6">
        <v>0</v>
      </c>
      <c r="J36" s="5">
        <v>1181</v>
      </c>
      <c r="K36" s="5">
        <v>-1181</v>
      </c>
      <c r="L36" s="6">
        <v>0</v>
      </c>
      <c r="M36" s="5">
        <v>967</v>
      </c>
      <c r="N36" s="5">
        <v>-967</v>
      </c>
      <c r="O36" s="6">
        <f t="shared" ref="O36:O51" si="3">K36+H36+E36</f>
        <v>-3928</v>
      </c>
      <c r="P36" s="66">
        <f t="shared" si="1"/>
        <v>-0.99974548231102056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357</v>
      </c>
      <c r="D37" s="5">
        <v>384</v>
      </c>
      <c r="E37" s="5">
        <v>-27</v>
      </c>
      <c r="F37" s="6">
        <v>357</v>
      </c>
      <c r="G37" s="5">
        <v>410</v>
      </c>
      <c r="H37" s="5">
        <v>-53</v>
      </c>
      <c r="I37" s="6">
        <v>357</v>
      </c>
      <c r="J37" s="5">
        <v>402</v>
      </c>
      <c r="K37" s="5">
        <v>-45</v>
      </c>
      <c r="L37" s="6">
        <v>437</v>
      </c>
      <c r="M37" s="5">
        <v>382</v>
      </c>
      <c r="N37" s="5">
        <v>55</v>
      </c>
      <c r="O37" s="6">
        <f t="shared" si="3"/>
        <v>-125</v>
      </c>
      <c r="P37" s="66">
        <f t="shared" ref="P37:P51" si="4">O37/(J37+G37+D37+1)</f>
        <v>-0.10442773600668337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50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4876</v>
      </c>
      <c r="D38" s="5">
        <v>17953</v>
      </c>
      <c r="E38" s="5">
        <v>-13077</v>
      </c>
      <c r="F38" s="6">
        <v>14876</v>
      </c>
      <c r="G38" s="5">
        <v>16364</v>
      </c>
      <c r="H38" s="5">
        <v>-1488</v>
      </c>
      <c r="I38" s="6">
        <v>14876</v>
      </c>
      <c r="J38" s="5">
        <v>18516</v>
      </c>
      <c r="K38" s="5">
        <v>-3640</v>
      </c>
      <c r="L38" s="6">
        <v>9876</v>
      </c>
      <c r="M38" s="5">
        <v>18679</v>
      </c>
      <c r="N38" s="5">
        <v>-8803</v>
      </c>
      <c r="O38" s="6">
        <f t="shared" si="3"/>
        <v>-18205</v>
      </c>
      <c r="P38" s="66">
        <f t="shared" si="4"/>
        <v>-0.3445697846083961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6040</v>
      </c>
      <c r="D39" s="5">
        <v>18096</v>
      </c>
      <c r="E39" s="5">
        <v>-12056</v>
      </c>
      <c r="F39" s="6">
        <v>12140</v>
      </c>
      <c r="G39" s="5">
        <v>6981</v>
      </c>
      <c r="H39" s="5">
        <v>5159</v>
      </c>
      <c r="I39" s="6">
        <v>6920</v>
      </c>
      <c r="J39" s="5">
        <v>6607</v>
      </c>
      <c r="K39" s="5">
        <v>313</v>
      </c>
      <c r="L39" s="6">
        <v>6040</v>
      </c>
      <c r="M39" s="5">
        <v>8196</v>
      </c>
      <c r="N39" s="5">
        <v>-2156</v>
      </c>
      <c r="O39" s="6">
        <f t="shared" si="3"/>
        <v>-6584</v>
      </c>
      <c r="P39" s="66">
        <f t="shared" si="4"/>
        <v>-0.20779548682341803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12500</v>
      </c>
      <c r="D40" s="5">
        <v>6522</v>
      </c>
      <c r="E40" s="5">
        <v>5978</v>
      </c>
      <c r="F40" s="6">
        <v>6235</v>
      </c>
      <c r="G40" s="5">
        <v>6379</v>
      </c>
      <c r="H40" s="5">
        <v>-144</v>
      </c>
      <c r="I40" s="6">
        <v>5825</v>
      </c>
      <c r="J40" s="5">
        <v>6422</v>
      </c>
      <c r="K40" s="5">
        <v>-597</v>
      </c>
      <c r="L40" s="6">
        <v>5825</v>
      </c>
      <c r="M40" s="5">
        <v>6315</v>
      </c>
      <c r="N40" s="5">
        <v>-490</v>
      </c>
      <c r="O40" s="6">
        <f t="shared" si="3"/>
        <v>5237</v>
      </c>
      <c r="P40" s="66">
        <f t="shared" si="4"/>
        <v>0.27101014282757191</v>
      </c>
      <c r="Q40" s="123"/>
      <c r="R40" s="62" t="s">
        <v>44</v>
      </c>
      <c r="S40" s="72" t="s">
        <v>15</v>
      </c>
      <c r="T40" s="8" t="str">
        <f>IF($C$4="High Inventory",IF(AND($O40&gt;=Summary!$C$149,$P40&gt;=0%),"X"," "),IF(AND($O40&lt;=-Summary!$C$149,$P40&lt;=0%),"X"," "))</f>
        <v>X</v>
      </c>
      <c r="U40" s="11" t="str">
        <f>IF($C$4="High Inventory",IF(AND($O40&gt;=0,$P40&gt;=Summary!$C$150),"X"," "),IF(AND($O40&lt;=0,$P40&lt;=-Summary!$C$150),"X"," "))</f>
        <v>X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348423</v>
      </c>
      <c r="D41" s="5">
        <v>282310</v>
      </c>
      <c r="E41" s="5">
        <v>66113</v>
      </c>
      <c r="F41" s="6">
        <v>342567</v>
      </c>
      <c r="G41" s="5">
        <v>312512</v>
      </c>
      <c r="H41" s="5">
        <v>30055</v>
      </c>
      <c r="I41" s="6">
        <v>339345</v>
      </c>
      <c r="J41" s="5">
        <v>385482</v>
      </c>
      <c r="K41" s="5">
        <v>-46137</v>
      </c>
      <c r="L41" s="6">
        <v>315892</v>
      </c>
      <c r="M41" s="5">
        <v>367851</v>
      </c>
      <c r="N41" s="5">
        <v>-51959</v>
      </c>
      <c r="O41" s="6">
        <f t="shared" si="3"/>
        <v>50031</v>
      </c>
      <c r="P41" s="66">
        <f t="shared" si="4"/>
        <v>5.1036157114367466E-2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430</v>
      </c>
      <c r="D42" s="5">
        <v>410</v>
      </c>
      <c r="E42" s="5">
        <v>20</v>
      </c>
      <c r="F42" s="6">
        <v>430</v>
      </c>
      <c r="G42" s="5">
        <v>439</v>
      </c>
      <c r="H42" s="5">
        <v>-9</v>
      </c>
      <c r="I42" s="6">
        <v>430</v>
      </c>
      <c r="J42" s="5">
        <v>419</v>
      </c>
      <c r="K42" s="5">
        <v>11</v>
      </c>
      <c r="L42" s="6">
        <v>430</v>
      </c>
      <c r="M42" s="5">
        <v>416</v>
      </c>
      <c r="N42" s="5">
        <v>14</v>
      </c>
      <c r="O42" s="6">
        <f t="shared" si="3"/>
        <v>22</v>
      </c>
      <c r="P42" s="66">
        <f t="shared" si="4"/>
        <v>1.7336485421591805E-2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11671</v>
      </c>
      <c r="E43" s="5">
        <v>-671</v>
      </c>
      <c r="F43" s="6">
        <v>11000</v>
      </c>
      <c r="G43" s="5">
        <v>12769</v>
      </c>
      <c r="H43" s="5">
        <v>-1769</v>
      </c>
      <c r="I43" s="6">
        <v>11000</v>
      </c>
      <c r="J43" s="5">
        <v>10740</v>
      </c>
      <c r="K43" s="5">
        <v>260</v>
      </c>
      <c r="L43" s="6">
        <v>11000</v>
      </c>
      <c r="M43" s="5">
        <v>10677</v>
      </c>
      <c r="N43" s="5">
        <v>323</v>
      </c>
      <c r="O43" s="6">
        <f t="shared" si="3"/>
        <v>-2180</v>
      </c>
      <c r="P43" s="66">
        <f t="shared" si="4"/>
        <v>-6.1965265342088058E-2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4415</v>
      </c>
      <c r="D44" s="5">
        <v>4062</v>
      </c>
      <c r="E44" s="5">
        <v>353</v>
      </c>
      <c r="F44" s="6">
        <v>4415</v>
      </c>
      <c r="G44" s="5">
        <v>4232</v>
      </c>
      <c r="H44" s="5">
        <v>183</v>
      </c>
      <c r="I44" s="6">
        <v>143</v>
      </c>
      <c r="J44" s="5">
        <v>3854</v>
      </c>
      <c r="K44" s="5">
        <v>-3711</v>
      </c>
      <c r="L44" s="6">
        <v>3796</v>
      </c>
      <c r="M44" s="5">
        <v>3464</v>
      </c>
      <c r="N44" s="5">
        <v>332</v>
      </c>
      <c r="O44" s="6">
        <f t="shared" si="3"/>
        <v>-3175</v>
      </c>
      <c r="P44" s="66">
        <f t="shared" si="4"/>
        <v>-0.26133838175981561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143640</v>
      </c>
      <c r="D45" s="5">
        <v>65302</v>
      </c>
      <c r="E45" s="5">
        <v>78338</v>
      </c>
      <c r="F45" s="6">
        <v>92360</v>
      </c>
      <c r="G45" s="5">
        <v>105929</v>
      </c>
      <c r="H45" s="5">
        <v>-13569</v>
      </c>
      <c r="I45" s="6">
        <v>67522</v>
      </c>
      <c r="J45" s="5">
        <v>113477</v>
      </c>
      <c r="K45" s="5">
        <v>-45955</v>
      </c>
      <c r="L45" s="6">
        <v>65396</v>
      </c>
      <c r="M45" s="5">
        <v>76845</v>
      </c>
      <c r="N45" s="5">
        <v>-11449</v>
      </c>
      <c r="O45" s="6">
        <f t="shared" si="3"/>
        <v>18814</v>
      </c>
      <c r="P45" s="66">
        <f t="shared" si="4"/>
        <v>6.6081507785142019E-2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310</v>
      </c>
      <c r="D46" s="5">
        <v>348</v>
      </c>
      <c r="E46" s="5">
        <v>-38</v>
      </c>
      <c r="F46" s="6">
        <v>310</v>
      </c>
      <c r="G46" s="5">
        <v>325</v>
      </c>
      <c r="H46" s="5">
        <v>-15</v>
      </c>
      <c r="I46" s="6">
        <v>310</v>
      </c>
      <c r="J46" s="5">
        <v>326</v>
      </c>
      <c r="K46" s="5">
        <v>-16</v>
      </c>
      <c r="L46" s="6">
        <v>310</v>
      </c>
      <c r="M46" s="5">
        <v>308</v>
      </c>
      <c r="N46" s="5">
        <v>2</v>
      </c>
      <c r="O46" s="6">
        <f t="shared" si="3"/>
        <v>-69</v>
      </c>
      <c r="P46" s="66">
        <f t="shared" si="4"/>
        <v>-6.9000000000000006E-2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8495</v>
      </c>
      <c r="D47" s="5">
        <v>10338</v>
      </c>
      <c r="E47" s="5">
        <v>-1843</v>
      </c>
      <c r="F47" s="6">
        <v>9776</v>
      </c>
      <c r="G47" s="5">
        <v>10150</v>
      </c>
      <c r="H47" s="5">
        <v>-374</v>
      </c>
      <c r="I47" s="6">
        <v>10000</v>
      </c>
      <c r="J47" s="5">
        <v>10078</v>
      </c>
      <c r="K47" s="5">
        <v>-78</v>
      </c>
      <c r="L47" s="6">
        <v>9777</v>
      </c>
      <c r="M47" s="5">
        <v>9885</v>
      </c>
      <c r="N47" s="5">
        <v>-108</v>
      </c>
      <c r="O47" s="6">
        <f t="shared" si="3"/>
        <v>-2295</v>
      </c>
      <c r="P47" s="66">
        <f t="shared" si="4"/>
        <v>-7.5080969673176956E-2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66">
        <f t="shared" si="4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5"/>
        <v xml:space="preserve"> </v>
      </c>
    </row>
    <row r="51" spans="1:22" x14ac:dyDescent="0.25">
      <c r="A51" s="26">
        <v>82</v>
      </c>
      <c r="B51" s="99" t="s">
        <v>17</v>
      </c>
      <c r="C51" s="6">
        <v>0</v>
      </c>
      <c r="D51" s="5">
        <v>2</v>
      </c>
      <c r="E51" s="98">
        <v>-2</v>
      </c>
      <c r="F51" s="6">
        <v>0</v>
      </c>
      <c r="G51" s="5">
        <v>2</v>
      </c>
      <c r="H51" s="98">
        <v>-2</v>
      </c>
      <c r="I51" s="6">
        <v>0</v>
      </c>
      <c r="J51" s="5">
        <v>1</v>
      </c>
      <c r="K51" s="98">
        <v>-1</v>
      </c>
      <c r="L51" s="6">
        <v>0</v>
      </c>
      <c r="M51" s="5">
        <v>0</v>
      </c>
      <c r="N51" s="98">
        <v>0</v>
      </c>
      <c r="O51" s="6">
        <f t="shared" si="3"/>
        <v>-5</v>
      </c>
      <c r="P51" s="74">
        <f t="shared" si="4"/>
        <v>-0.83333333333333337</v>
      </c>
      <c r="Q51" s="123"/>
      <c r="R51" s="62" t="s">
        <v>15</v>
      </c>
      <c r="S51" s="72" t="s">
        <v>15</v>
      </c>
      <c r="T51" s="2" t="str">
        <f>IF($C$4="High Inventory",IF(AND($O51&gt;=Summary!$C$149,$P51&gt;=0%),"X"," "),IF(AND($O51&lt;=-Summary!$C$149,$P51&lt;=0%),"X"," "))</f>
        <v xml:space="preserve"> </v>
      </c>
      <c r="U51" s="2" t="str">
        <f>IF($C$4="High Inventory",IF(AND($O51&gt;=0,$P51&gt;=Summary!$C$150),"X"," "),IF(AND($O51&lt;=0,$P51&lt;=-Summary!$C$150),"X"," "))</f>
        <v xml:space="preserve"> </v>
      </c>
      <c r="V51" t="str">
        <f>IF(S51 = "X",L51-I51," ")</f>
        <v xml:space="preserve"> </v>
      </c>
    </row>
    <row r="52" spans="1:22" x14ac:dyDescent="0.25">
      <c r="A52" s="26">
        <v>100</v>
      </c>
      <c r="B52" s="99" t="s">
        <v>17</v>
      </c>
      <c r="C52" s="6">
        <v>0</v>
      </c>
      <c r="D52" s="5">
        <v>0</v>
      </c>
      <c r="E52" s="98">
        <v>0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ref="O52:O83" si="6">K52+H52+E52</f>
        <v>0</v>
      </c>
      <c r="P52" s="66">
        <f t="shared" ref="P52:P83" si="7">O52/(J52+G52+D52+1)</f>
        <v>0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ref="V52:V83" si="8">IF(S52 = "X",L52-I52," ")</f>
        <v xml:space="preserve"> </v>
      </c>
    </row>
    <row r="53" spans="1:22" x14ac:dyDescent="0.25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117</v>
      </c>
      <c r="B55" s="99" t="s">
        <v>17</v>
      </c>
      <c r="C55" s="6">
        <v>0</v>
      </c>
      <c r="D55" s="5">
        <v>421</v>
      </c>
      <c r="E55" s="98">
        <v>-421</v>
      </c>
      <c r="F55" s="6">
        <v>0</v>
      </c>
      <c r="G55" s="5">
        <v>250</v>
      </c>
      <c r="H55" s="98">
        <v>-250</v>
      </c>
      <c r="I55" s="6">
        <v>0</v>
      </c>
      <c r="J55" s="5">
        <v>253</v>
      </c>
      <c r="K55" s="98">
        <v>-253</v>
      </c>
      <c r="L55" s="6">
        <v>0</v>
      </c>
      <c r="M55" s="5">
        <v>0</v>
      </c>
      <c r="N55" s="98">
        <v>0</v>
      </c>
      <c r="O55" s="6">
        <f t="shared" si="6"/>
        <v>-924</v>
      </c>
      <c r="P55" s="66">
        <f t="shared" si="7"/>
        <v>-0.99891891891891893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127</v>
      </c>
      <c r="B56" s="99" t="s">
        <v>17</v>
      </c>
      <c r="C56" s="6">
        <v>0</v>
      </c>
      <c r="D56" s="5">
        <v>6</v>
      </c>
      <c r="E56" s="98">
        <v>-6</v>
      </c>
      <c r="F56" s="6">
        <v>0</v>
      </c>
      <c r="G56" s="5">
        <v>5</v>
      </c>
      <c r="H56" s="98">
        <v>-5</v>
      </c>
      <c r="I56" s="6">
        <v>0</v>
      </c>
      <c r="J56" s="5">
        <v>6</v>
      </c>
      <c r="K56" s="98">
        <v>-6</v>
      </c>
      <c r="L56" s="6">
        <v>0</v>
      </c>
      <c r="M56" s="5">
        <v>6</v>
      </c>
      <c r="N56" s="98">
        <v>-6</v>
      </c>
      <c r="O56" s="6">
        <f t="shared" si="6"/>
        <v>-17</v>
      </c>
      <c r="P56" s="66">
        <f t="shared" si="7"/>
        <v>-0.94444444444444442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0</v>
      </c>
      <c r="H57" s="98">
        <v>0</v>
      </c>
      <c r="I57" s="6">
        <v>0</v>
      </c>
      <c r="J57" s="5">
        <v>0</v>
      </c>
      <c r="K57" s="98">
        <v>0</v>
      </c>
      <c r="L57" s="6">
        <v>0</v>
      </c>
      <c r="M57" s="5">
        <v>1</v>
      </c>
      <c r="N57" s="98">
        <v>-1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0</v>
      </c>
      <c r="H61" s="98">
        <v>0</v>
      </c>
      <c r="I61" s="6">
        <v>0</v>
      </c>
      <c r="J61" s="5">
        <v>0</v>
      </c>
      <c r="K61" s="98">
        <v>0</v>
      </c>
      <c r="L61" s="6">
        <v>0</v>
      </c>
      <c r="M61" s="5">
        <v>0</v>
      </c>
      <c r="N61" s="98">
        <v>0</v>
      </c>
      <c r="O61" s="6">
        <f t="shared" si="6"/>
        <v>0</v>
      </c>
      <c r="P61" s="66">
        <f t="shared" si="7"/>
        <v>0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195</v>
      </c>
      <c r="B64" s="99" t="s">
        <v>17</v>
      </c>
      <c r="C64" s="6">
        <v>0</v>
      </c>
      <c r="D64" s="5">
        <v>7</v>
      </c>
      <c r="E64" s="98">
        <v>-7</v>
      </c>
      <c r="F64" s="6">
        <v>0</v>
      </c>
      <c r="G64" s="5">
        <v>64</v>
      </c>
      <c r="H64" s="98">
        <v>-64</v>
      </c>
      <c r="I64" s="6">
        <v>0</v>
      </c>
      <c r="J64" s="5">
        <v>0</v>
      </c>
      <c r="K64" s="98">
        <v>0</v>
      </c>
      <c r="L64" s="6">
        <v>0</v>
      </c>
      <c r="M64" s="5">
        <v>150</v>
      </c>
      <c r="N64" s="98">
        <v>-150</v>
      </c>
      <c r="O64" s="6">
        <f t="shared" si="6"/>
        <v>-71</v>
      </c>
      <c r="P64" s="66">
        <f t="shared" si="7"/>
        <v>-0.98611111111111116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197</v>
      </c>
      <c r="B66" s="99" t="s">
        <v>17</v>
      </c>
      <c r="C66" s="6">
        <v>0</v>
      </c>
      <c r="D66" s="5">
        <v>290</v>
      </c>
      <c r="E66" s="98">
        <v>-290</v>
      </c>
      <c r="F66" s="6">
        <v>0</v>
      </c>
      <c r="G66" s="5">
        <v>1042</v>
      </c>
      <c r="H66" s="98">
        <v>-1042</v>
      </c>
      <c r="I66" s="6">
        <v>0</v>
      </c>
      <c r="J66" s="5">
        <v>566</v>
      </c>
      <c r="K66" s="98">
        <v>-566</v>
      </c>
      <c r="L66" s="6">
        <v>0</v>
      </c>
      <c r="M66" s="5">
        <v>777</v>
      </c>
      <c r="N66" s="98">
        <v>-777</v>
      </c>
      <c r="O66" s="6">
        <f t="shared" si="6"/>
        <v>-1898</v>
      </c>
      <c r="P66" s="66">
        <f t="shared" si="7"/>
        <v>-0.99947340705634546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213</v>
      </c>
      <c r="B67" s="99" t="s">
        <v>17</v>
      </c>
      <c r="C67" s="6">
        <v>0</v>
      </c>
      <c r="D67" s="5">
        <v>723</v>
      </c>
      <c r="E67" s="98">
        <v>-723</v>
      </c>
      <c r="F67" s="6">
        <v>0</v>
      </c>
      <c r="G67" s="5">
        <v>707</v>
      </c>
      <c r="H67" s="98">
        <v>-707</v>
      </c>
      <c r="I67" s="6">
        <v>0</v>
      </c>
      <c r="J67" s="5">
        <v>717</v>
      </c>
      <c r="K67" s="98">
        <v>-717</v>
      </c>
      <c r="L67" s="6"/>
      <c r="M67" s="5"/>
      <c r="N67" s="98"/>
      <c r="O67" s="6">
        <f t="shared" si="6"/>
        <v>-2147</v>
      </c>
      <c r="P67" s="66">
        <f t="shared" si="7"/>
        <v>-0.99953445065176905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254</v>
      </c>
      <c r="B68" s="99" t="s">
        <v>17</v>
      </c>
      <c r="C68" s="6">
        <v>14400</v>
      </c>
      <c r="D68" s="5">
        <v>15195</v>
      </c>
      <c r="E68" s="98">
        <v>-795</v>
      </c>
      <c r="F68" s="6">
        <v>14400</v>
      </c>
      <c r="G68" s="5">
        <v>9832</v>
      </c>
      <c r="H68" s="98">
        <v>4568</v>
      </c>
      <c r="I68" s="6">
        <v>14396</v>
      </c>
      <c r="J68" s="5">
        <v>14501</v>
      </c>
      <c r="K68" s="98">
        <v>-105</v>
      </c>
      <c r="L68" s="6">
        <v>10306</v>
      </c>
      <c r="M68" s="5">
        <v>14842</v>
      </c>
      <c r="N68" s="98">
        <v>-4536</v>
      </c>
      <c r="O68" s="6">
        <f t="shared" si="6"/>
        <v>3668</v>
      </c>
      <c r="P68" s="66">
        <f t="shared" si="7"/>
        <v>9.2792633256596424E-2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282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283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288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295</v>
      </c>
      <c r="B72" s="99" t="s">
        <v>17</v>
      </c>
      <c r="C72" s="6">
        <v>0</v>
      </c>
      <c r="D72" s="5">
        <v>0</v>
      </c>
      <c r="E72" s="98">
        <v>0</v>
      </c>
      <c r="F72" s="6">
        <v>0</v>
      </c>
      <c r="G72" s="5">
        <v>0</v>
      </c>
      <c r="H72" s="98">
        <v>0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0</v>
      </c>
      <c r="P72" s="66">
        <f t="shared" si="7"/>
        <v>0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303</v>
      </c>
      <c r="B73" s="99" t="s">
        <v>17</v>
      </c>
      <c r="C73" s="6">
        <v>0</v>
      </c>
      <c r="D73" s="5">
        <v>4</v>
      </c>
      <c r="E73" s="98">
        <v>-4</v>
      </c>
      <c r="F73" s="6">
        <v>0</v>
      </c>
      <c r="G73" s="5">
        <v>0</v>
      </c>
      <c r="H73" s="98">
        <v>0</v>
      </c>
      <c r="I73" s="6">
        <v>0</v>
      </c>
      <c r="J73" s="5">
        <v>0</v>
      </c>
      <c r="K73" s="98">
        <v>0</v>
      </c>
      <c r="L73" s="6">
        <v>0</v>
      </c>
      <c r="M73" s="5">
        <v>0</v>
      </c>
      <c r="N73" s="98">
        <v>0</v>
      </c>
      <c r="O73" s="6">
        <f t="shared" si="6"/>
        <v>-4</v>
      </c>
      <c r="P73" s="66">
        <f t="shared" si="7"/>
        <v>-0.8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308</v>
      </c>
      <c r="B74" s="99" t="s">
        <v>17</v>
      </c>
      <c r="C74" s="6">
        <v>0</v>
      </c>
      <c r="D74" s="5">
        <v>0</v>
      </c>
      <c r="E74" s="98">
        <v>0</v>
      </c>
      <c r="F74" s="6">
        <v>750</v>
      </c>
      <c r="G74" s="5">
        <v>0</v>
      </c>
      <c r="H74" s="98">
        <v>750</v>
      </c>
      <c r="I74" s="6">
        <v>0</v>
      </c>
      <c r="J74" s="5">
        <v>193</v>
      </c>
      <c r="K74" s="98">
        <v>-193</v>
      </c>
      <c r="L74" s="6">
        <v>0</v>
      </c>
      <c r="M74" s="5">
        <v>107</v>
      </c>
      <c r="N74" s="98">
        <v>-107</v>
      </c>
      <c r="O74" s="6">
        <f t="shared" si="6"/>
        <v>557</v>
      </c>
      <c r="P74" s="66">
        <f t="shared" si="7"/>
        <v>2.8711340206185567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>X</v>
      </c>
      <c r="V74" t="str">
        <f t="shared" si="8"/>
        <v xml:space="preserve"> </v>
      </c>
    </row>
    <row r="75" spans="1:22" x14ac:dyDescent="0.25">
      <c r="A75" s="26">
        <v>341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</row>
    <row r="76" spans="1:22" x14ac:dyDescent="0.25">
      <c r="A76" s="26">
        <v>376</v>
      </c>
      <c r="B76" s="99" t="s">
        <v>17</v>
      </c>
      <c r="C76" s="6">
        <v>0</v>
      </c>
      <c r="D76" s="5">
        <v>0</v>
      </c>
      <c r="E76" s="98">
        <v>0</v>
      </c>
      <c r="F76" s="6">
        <v>0</v>
      </c>
      <c r="G76" s="5">
        <v>0</v>
      </c>
      <c r="H76" s="98">
        <v>0</v>
      </c>
      <c r="I76" s="6">
        <v>0</v>
      </c>
      <c r="J76" s="5">
        <v>0</v>
      </c>
      <c r="K76" s="98">
        <v>0</v>
      </c>
      <c r="L76" s="6">
        <v>0</v>
      </c>
      <c r="M76" s="5">
        <v>0</v>
      </c>
      <c r="N76" s="98">
        <v>0</v>
      </c>
      <c r="O76" s="6">
        <f t="shared" si="6"/>
        <v>0</v>
      </c>
      <c r="P76" s="66">
        <f t="shared" si="7"/>
        <v>0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399</v>
      </c>
      <c r="B77" s="99" t="s">
        <v>17</v>
      </c>
      <c r="C77" s="6">
        <v>100</v>
      </c>
      <c r="D77" s="5">
        <v>131</v>
      </c>
      <c r="E77" s="98">
        <v>-31</v>
      </c>
      <c r="F77" s="6">
        <v>100</v>
      </c>
      <c r="G77" s="5">
        <v>127</v>
      </c>
      <c r="H77" s="98">
        <v>-27</v>
      </c>
      <c r="I77" s="6">
        <v>100</v>
      </c>
      <c r="J77" s="5">
        <v>121</v>
      </c>
      <c r="K77" s="98">
        <v>-21</v>
      </c>
      <c r="L77" s="6">
        <v>100</v>
      </c>
      <c r="M77" s="5">
        <v>131</v>
      </c>
      <c r="N77" s="98">
        <v>-31</v>
      </c>
      <c r="O77" s="6">
        <f t="shared" si="6"/>
        <v>-79</v>
      </c>
      <c r="P77" s="66">
        <f t="shared" si="7"/>
        <v>-0.20789473684210527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 xml:space="preserve"> </v>
      </c>
      <c r="V77" t="str">
        <f t="shared" si="8"/>
        <v xml:space="preserve"> </v>
      </c>
    </row>
    <row r="78" spans="1:22" x14ac:dyDescent="0.25">
      <c r="A78" s="26">
        <v>442</v>
      </c>
      <c r="B78" s="99" t="s">
        <v>17</v>
      </c>
      <c r="C78" s="6">
        <v>40</v>
      </c>
      <c r="D78" s="5">
        <v>0</v>
      </c>
      <c r="E78" s="98">
        <v>40</v>
      </c>
      <c r="F78" s="6">
        <v>110</v>
      </c>
      <c r="G78" s="5">
        <v>0</v>
      </c>
      <c r="H78" s="98">
        <v>110</v>
      </c>
      <c r="I78" s="6">
        <v>100</v>
      </c>
      <c r="J78" s="5">
        <v>0</v>
      </c>
      <c r="K78" s="98">
        <v>100</v>
      </c>
      <c r="L78" s="6">
        <v>100</v>
      </c>
      <c r="M78" s="5">
        <v>0</v>
      </c>
      <c r="N78" s="98">
        <v>100</v>
      </c>
      <c r="O78" s="6">
        <f t="shared" si="6"/>
        <v>250</v>
      </c>
      <c r="P78" s="66">
        <f t="shared" si="7"/>
        <v>250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>X</v>
      </c>
      <c r="V78" t="str">
        <f t="shared" si="8"/>
        <v xml:space="preserve"> </v>
      </c>
    </row>
    <row r="79" spans="1:22" x14ac:dyDescent="0.25">
      <c r="A79" s="26">
        <v>447</v>
      </c>
      <c r="B79" s="99" t="s">
        <v>17</v>
      </c>
      <c r="C79" s="6">
        <v>0</v>
      </c>
      <c r="D79" s="5">
        <v>33</v>
      </c>
      <c r="E79" s="98">
        <v>-33</v>
      </c>
      <c r="F79" s="6">
        <v>0</v>
      </c>
      <c r="G79" s="5">
        <v>47</v>
      </c>
      <c r="H79" s="98">
        <v>-47</v>
      </c>
      <c r="I79" s="6">
        <v>0</v>
      </c>
      <c r="J79" s="5">
        <v>74</v>
      </c>
      <c r="K79" s="98">
        <v>-74</v>
      </c>
      <c r="L79" s="6">
        <v>0</v>
      </c>
      <c r="M79" s="5">
        <v>74</v>
      </c>
      <c r="N79" s="98">
        <v>-74</v>
      </c>
      <c r="O79" s="6">
        <f t="shared" si="6"/>
        <v>-154</v>
      </c>
      <c r="P79" s="66">
        <f t="shared" si="7"/>
        <v>-0.99354838709677418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5">
      <c r="A80" s="26">
        <v>483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5">
      <c r="A81" s="26">
        <v>535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5">
      <c r="A82" s="26">
        <v>536</v>
      </c>
      <c r="B82" s="99" t="s">
        <v>17</v>
      </c>
      <c r="C82" s="6">
        <v>0</v>
      </c>
      <c r="D82" s="5">
        <v>0</v>
      </c>
      <c r="E82" s="98">
        <v>0</v>
      </c>
      <c r="F82" s="6">
        <v>0</v>
      </c>
      <c r="G82" s="5">
        <v>0</v>
      </c>
      <c r="H82" s="98">
        <v>0</v>
      </c>
      <c r="I82" s="6">
        <v>0</v>
      </c>
      <c r="J82" s="5">
        <v>0</v>
      </c>
      <c r="K82" s="98">
        <v>0</v>
      </c>
      <c r="L82" s="6">
        <v>0</v>
      </c>
      <c r="M82" s="5">
        <v>0</v>
      </c>
      <c r="N82" s="98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5">
      <c r="A83" s="26">
        <v>543</v>
      </c>
      <c r="B83" s="99" t="s">
        <v>17</v>
      </c>
      <c r="C83" s="6">
        <v>0</v>
      </c>
      <c r="D83" s="5">
        <v>588</v>
      </c>
      <c r="E83" s="98">
        <v>-588</v>
      </c>
      <c r="F83" s="6">
        <v>2000</v>
      </c>
      <c r="G83" s="5">
        <v>555</v>
      </c>
      <c r="H83" s="98">
        <v>1445</v>
      </c>
      <c r="I83" s="6">
        <v>500</v>
      </c>
      <c r="J83" s="5">
        <v>606</v>
      </c>
      <c r="K83" s="98">
        <v>-106</v>
      </c>
      <c r="L83" s="6">
        <v>450</v>
      </c>
      <c r="M83" s="5">
        <v>419</v>
      </c>
      <c r="N83" s="98">
        <v>31</v>
      </c>
      <c r="O83" s="6">
        <f t="shared" si="6"/>
        <v>751</v>
      </c>
      <c r="P83" s="66">
        <f t="shared" si="7"/>
        <v>0.42914285714285716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>X</v>
      </c>
      <c r="V83" t="str">
        <f t="shared" si="8"/>
        <v xml:space="preserve"> </v>
      </c>
    </row>
    <row r="84" spans="1:22" x14ac:dyDescent="0.25">
      <c r="A84" s="26">
        <v>544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0</v>
      </c>
      <c r="K84" s="98">
        <v>0</v>
      </c>
      <c r="L84" s="6">
        <v>0</v>
      </c>
      <c r="M84" s="5">
        <v>0</v>
      </c>
      <c r="N84" s="98">
        <v>0</v>
      </c>
      <c r="O84" s="6">
        <f t="shared" ref="O84:O113" si="9">K84+H84+E84</f>
        <v>0</v>
      </c>
      <c r="P84" s="66">
        <f t="shared" ref="P84:P113" si="10">O84/(J84+G84+D84+1)</f>
        <v>0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ref="V84:V113" si="11">IF(S84 = "X",L84-I84," ")</f>
        <v xml:space="preserve"> </v>
      </c>
    </row>
    <row r="85" spans="1:22" x14ac:dyDescent="0.25">
      <c r="A85" s="26">
        <v>545</v>
      </c>
      <c r="B85" s="99" t="s">
        <v>17</v>
      </c>
      <c r="C85" s="6">
        <v>0</v>
      </c>
      <c r="D85" s="5">
        <v>0</v>
      </c>
      <c r="E85" s="98">
        <v>0</v>
      </c>
      <c r="F85" s="6">
        <v>0</v>
      </c>
      <c r="G85" s="5">
        <v>0</v>
      </c>
      <c r="H85" s="98">
        <v>0</v>
      </c>
      <c r="I85" s="6">
        <v>0</v>
      </c>
      <c r="J85" s="5">
        <v>0</v>
      </c>
      <c r="K85" s="98">
        <v>0</v>
      </c>
      <c r="L85" s="6">
        <v>0</v>
      </c>
      <c r="M85" s="5">
        <v>0</v>
      </c>
      <c r="N85" s="98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598</v>
      </c>
      <c r="B86" s="99" t="s">
        <v>17</v>
      </c>
      <c r="C86" s="6">
        <v>0</v>
      </c>
      <c r="D86" s="5">
        <v>102</v>
      </c>
      <c r="E86" s="98">
        <v>-102</v>
      </c>
      <c r="F86" s="6">
        <v>0</v>
      </c>
      <c r="G86" s="5">
        <v>80</v>
      </c>
      <c r="H86" s="98">
        <v>-80</v>
      </c>
      <c r="I86" s="6">
        <v>0</v>
      </c>
      <c r="J86" s="5">
        <v>48</v>
      </c>
      <c r="K86" s="98">
        <v>-48</v>
      </c>
      <c r="L86" s="6">
        <v>0</v>
      </c>
      <c r="M86" s="5">
        <v>49</v>
      </c>
      <c r="N86" s="98">
        <v>-49</v>
      </c>
      <c r="O86" s="6">
        <f t="shared" si="9"/>
        <v>-230</v>
      </c>
      <c r="P86" s="66">
        <f t="shared" si="10"/>
        <v>-0.99567099567099571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635</v>
      </c>
      <c r="B87" s="99" t="s">
        <v>17</v>
      </c>
      <c r="C87" s="6">
        <v>700</v>
      </c>
      <c r="D87" s="5">
        <v>845</v>
      </c>
      <c r="E87" s="98">
        <v>-145</v>
      </c>
      <c r="F87" s="6">
        <v>1000</v>
      </c>
      <c r="G87" s="5">
        <v>543</v>
      </c>
      <c r="H87" s="98">
        <v>457</v>
      </c>
      <c r="I87" s="6">
        <v>750</v>
      </c>
      <c r="J87" s="5">
        <v>710</v>
      </c>
      <c r="K87" s="98">
        <v>40</v>
      </c>
      <c r="L87" s="6">
        <v>550</v>
      </c>
      <c r="M87" s="5">
        <v>892</v>
      </c>
      <c r="N87" s="98">
        <v>-342</v>
      </c>
      <c r="O87" s="6">
        <f t="shared" si="9"/>
        <v>352</v>
      </c>
      <c r="P87" s="66">
        <f t="shared" si="10"/>
        <v>0.16769890424011433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1"/>
        <v xml:space="preserve"> </v>
      </c>
    </row>
    <row r="88" spans="1:22" x14ac:dyDescent="0.25">
      <c r="A88" s="26">
        <v>650</v>
      </c>
      <c r="B88" s="99" t="s">
        <v>17</v>
      </c>
      <c r="C88" s="6">
        <v>0</v>
      </c>
      <c r="D88" s="5">
        <v>0</v>
      </c>
      <c r="E88" s="98">
        <v>0</v>
      </c>
      <c r="F88" s="6">
        <v>0</v>
      </c>
      <c r="G88" s="5">
        <v>0</v>
      </c>
      <c r="H88" s="98">
        <v>0</v>
      </c>
      <c r="I88" s="6">
        <v>0</v>
      </c>
      <c r="J88" s="5">
        <v>0</v>
      </c>
      <c r="K88" s="98">
        <v>0</v>
      </c>
      <c r="L88" s="6">
        <v>0</v>
      </c>
      <c r="M88" s="5">
        <v>0</v>
      </c>
      <c r="N88" s="98">
        <v>0</v>
      </c>
      <c r="O88" s="6">
        <f t="shared" si="9"/>
        <v>0</v>
      </c>
      <c r="P88" s="66">
        <f t="shared" si="10"/>
        <v>0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654</v>
      </c>
      <c r="B89" s="99" t="s">
        <v>17</v>
      </c>
      <c r="C89" s="6">
        <v>396</v>
      </c>
      <c r="D89" s="5">
        <v>283</v>
      </c>
      <c r="E89" s="98">
        <v>113</v>
      </c>
      <c r="F89" s="6">
        <v>400</v>
      </c>
      <c r="G89" s="5">
        <v>402</v>
      </c>
      <c r="H89" s="98">
        <v>-2</v>
      </c>
      <c r="I89" s="6">
        <v>300</v>
      </c>
      <c r="J89" s="5">
        <v>550</v>
      </c>
      <c r="K89" s="98">
        <v>-250</v>
      </c>
      <c r="L89" s="6">
        <v>200</v>
      </c>
      <c r="M89" s="5">
        <v>704</v>
      </c>
      <c r="N89" s="98">
        <v>-504</v>
      </c>
      <c r="O89" s="6">
        <f t="shared" si="9"/>
        <v>-139</v>
      </c>
      <c r="P89" s="66">
        <f t="shared" si="10"/>
        <v>-0.11245954692556634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713</v>
      </c>
      <c r="B90" s="99" t="s">
        <v>17</v>
      </c>
      <c r="C90" s="6">
        <v>0</v>
      </c>
      <c r="D90" s="5">
        <v>13</v>
      </c>
      <c r="E90" s="98">
        <v>-13</v>
      </c>
      <c r="F90" s="6">
        <v>0</v>
      </c>
      <c r="G90" s="5">
        <v>13</v>
      </c>
      <c r="H90" s="98">
        <v>-13</v>
      </c>
      <c r="I90" s="6">
        <v>0</v>
      </c>
      <c r="J90" s="5">
        <v>13</v>
      </c>
      <c r="K90" s="98">
        <v>-13</v>
      </c>
      <c r="L90" s="6"/>
      <c r="M90" s="5"/>
      <c r="N90" s="98"/>
      <c r="O90" s="6">
        <f t="shared" si="9"/>
        <v>-39</v>
      </c>
      <c r="P90" s="66">
        <f t="shared" si="10"/>
        <v>-0.97499999999999998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755</v>
      </c>
      <c r="B91" s="99" t="s">
        <v>17</v>
      </c>
      <c r="C91" s="6">
        <v>50</v>
      </c>
      <c r="D91" s="5">
        <v>56</v>
      </c>
      <c r="E91" s="98">
        <v>-6</v>
      </c>
      <c r="F91" s="6">
        <v>50</v>
      </c>
      <c r="G91" s="5">
        <v>56</v>
      </c>
      <c r="H91" s="98">
        <v>-6</v>
      </c>
      <c r="I91" s="6">
        <v>50</v>
      </c>
      <c r="J91" s="5">
        <v>56</v>
      </c>
      <c r="K91" s="98">
        <v>-6</v>
      </c>
      <c r="L91" s="6">
        <v>50</v>
      </c>
      <c r="M91" s="5">
        <v>56</v>
      </c>
      <c r="N91" s="98">
        <v>-6</v>
      </c>
      <c r="O91" s="6">
        <f t="shared" si="9"/>
        <v>-18</v>
      </c>
      <c r="P91" s="66">
        <f t="shared" si="10"/>
        <v>-0.10650887573964497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779</v>
      </c>
      <c r="B92" s="99" t="s">
        <v>17</v>
      </c>
      <c r="C92" s="6">
        <v>800</v>
      </c>
      <c r="D92" s="5">
        <v>1198</v>
      </c>
      <c r="E92" s="98">
        <v>-398</v>
      </c>
      <c r="F92" s="6">
        <v>800</v>
      </c>
      <c r="G92" s="5">
        <v>1230</v>
      </c>
      <c r="H92" s="98">
        <v>-430</v>
      </c>
      <c r="I92" s="6">
        <v>800</v>
      </c>
      <c r="J92" s="5">
        <v>1268</v>
      </c>
      <c r="K92" s="98">
        <v>-468</v>
      </c>
      <c r="L92" s="6">
        <v>800</v>
      </c>
      <c r="M92" s="5">
        <v>1181</v>
      </c>
      <c r="N92" s="98">
        <v>-381</v>
      </c>
      <c r="O92" s="6">
        <f t="shared" si="9"/>
        <v>-1296</v>
      </c>
      <c r="P92" s="66">
        <f t="shared" si="10"/>
        <v>-0.35055450365160939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854</v>
      </c>
      <c r="B93" s="99" t="s">
        <v>17</v>
      </c>
      <c r="C93" s="6">
        <v>0</v>
      </c>
      <c r="D93" s="5">
        <v>0</v>
      </c>
      <c r="E93" s="98">
        <v>0</v>
      </c>
      <c r="F93" s="6">
        <v>0</v>
      </c>
      <c r="G93" s="5">
        <v>0</v>
      </c>
      <c r="H93" s="98">
        <v>0</v>
      </c>
      <c r="I93" s="6">
        <v>0</v>
      </c>
      <c r="J93" s="5">
        <v>0</v>
      </c>
      <c r="K93" s="98">
        <v>0</v>
      </c>
      <c r="L93" s="6">
        <v>0</v>
      </c>
      <c r="M93" s="5">
        <v>0</v>
      </c>
      <c r="N93" s="98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858</v>
      </c>
      <c r="B94" s="99" t="s">
        <v>17</v>
      </c>
      <c r="C94" s="6">
        <v>0</v>
      </c>
      <c r="D94" s="5">
        <v>1264</v>
      </c>
      <c r="E94" s="98">
        <v>-1264</v>
      </c>
      <c r="F94" s="6">
        <v>0</v>
      </c>
      <c r="G94" s="5">
        <v>1244</v>
      </c>
      <c r="H94" s="98">
        <v>-1244</v>
      </c>
      <c r="I94" s="6">
        <v>1000</v>
      </c>
      <c r="J94" s="5">
        <v>1228</v>
      </c>
      <c r="K94" s="98">
        <v>-228</v>
      </c>
      <c r="L94" s="6">
        <v>1000</v>
      </c>
      <c r="M94" s="5">
        <v>1197</v>
      </c>
      <c r="N94" s="98">
        <v>-197</v>
      </c>
      <c r="O94" s="6">
        <f t="shared" si="9"/>
        <v>-2736</v>
      </c>
      <c r="P94" s="66">
        <f t="shared" si="10"/>
        <v>-0.73213807867273217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886</v>
      </c>
      <c r="B95" s="99" t="s">
        <v>17</v>
      </c>
      <c r="C95" s="6">
        <v>530</v>
      </c>
      <c r="D95" s="5">
        <v>619</v>
      </c>
      <c r="E95" s="98">
        <v>-89</v>
      </c>
      <c r="F95" s="6">
        <v>700</v>
      </c>
      <c r="G95" s="5">
        <v>1049</v>
      </c>
      <c r="H95" s="98">
        <v>-349</v>
      </c>
      <c r="I95" s="6">
        <v>450</v>
      </c>
      <c r="J95" s="5">
        <v>1118</v>
      </c>
      <c r="K95" s="98">
        <v>-668</v>
      </c>
      <c r="L95" s="6">
        <v>400</v>
      </c>
      <c r="M95" s="5">
        <v>982</v>
      </c>
      <c r="N95" s="98">
        <v>-582</v>
      </c>
      <c r="O95" s="6">
        <f t="shared" si="9"/>
        <v>-1106</v>
      </c>
      <c r="P95" s="66">
        <f t="shared" si="10"/>
        <v>-0.39684248295658414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915</v>
      </c>
      <c r="B96" s="99" t="s">
        <v>17</v>
      </c>
      <c r="C96" s="6">
        <v>0</v>
      </c>
      <c r="D96" s="5">
        <v>0</v>
      </c>
      <c r="E96" s="98">
        <v>0</v>
      </c>
      <c r="F96" s="6">
        <v>0</v>
      </c>
      <c r="G96" s="5">
        <v>0</v>
      </c>
      <c r="H96" s="98">
        <v>0</v>
      </c>
      <c r="I96" s="6">
        <v>0</v>
      </c>
      <c r="J96" s="5">
        <v>0</v>
      </c>
      <c r="K96" s="98">
        <v>0</v>
      </c>
      <c r="L96" s="6">
        <v>0</v>
      </c>
      <c r="M96" s="5">
        <v>0</v>
      </c>
      <c r="N96" s="98">
        <v>0</v>
      </c>
      <c r="O96" s="6">
        <f t="shared" si="9"/>
        <v>0</v>
      </c>
      <c r="P96" s="66">
        <f t="shared" si="10"/>
        <v>0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</row>
    <row r="97" spans="1:22" x14ac:dyDescent="0.25">
      <c r="A97" s="26">
        <v>938</v>
      </c>
      <c r="B97" s="99" t="s">
        <v>17</v>
      </c>
      <c r="C97" s="6">
        <v>0</v>
      </c>
      <c r="D97" s="5">
        <v>29</v>
      </c>
      <c r="E97" s="98">
        <v>-29</v>
      </c>
      <c r="F97" s="6">
        <v>0</v>
      </c>
      <c r="G97" s="5">
        <v>0</v>
      </c>
      <c r="H97" s="98">
        <v>0</v>
      </c>
      <c r="I97" s="6">
        <v>0</v>
      </c>
      <c r="J97" s="5">
        <v>0</v>
      </c>
      <c r="K97" s="98">
        <v>0</v>
      </c>
      <c r="L97" s="6">
        <v>0</v>
      </c>
      <c r="M97" s="5">
        <v>0</v>
      </c>
      <c r="N97" s="98">
        <v>0</v>
      </c>
      <c r="O97" s="6">
        <f t="shared" si="9"/>
        <v>-29</v>
      </c>
      <c r="P97" s="66">
        <f t="shared" si="10"/>
        <v>-0.96666666666666667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1"/>
        <v xml:space="preserve"> </v>
      </c>
    </row>
    <row r="98" spans="1:22" x14ac:dyDescent="0.25">
      <c r="A98" s="26">
        <v>944</v>
      </c>
      <c r="B98" s="99" t="s">
        <v>17</v>
      </c>
      <c r="C98" s="6">
        <v>2400</v>
      </c>
      <c r="D98" s="5">
        <v>2685</v>
      </c>
      <c r="E98" s="98">
        <v>-285</v>
      </c>
      <c r="F98" s="6">
        <v>2900</v>
      </c>
      <c r="G98" s="5">
        <v>2684</v>
      </c>
      <c r="H98" s="98">
        <v>216</v>
      </c>
      <c r="I98" s="6">
        <v>2550</v>
      </c>
      <c r="J98" s="5">
        <v>2329</v>
      </c>
      <c r="K98" s="98">
        <v>221</v>
      </c>
      <c r="L98" s="6">
        <v>2500</v>
      </c>
      <c r="M98" s="5">
        <v>2402</v>
      </c>
      <c r="N98" s="98">
        <v>98</v>
      </c>
      <c r="O98" s="6">
        <f t="shared" si="9"/>
        <v>152</v>
      </c>
      <c r="P98" s="66">
        <f t="shared" si="10"/>
        <v>1.9742823743343293E-2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949</v>
      </c>
      <c r="B99" s="99" t="s">
        <v>17</v>
      </c>
      <c r="C99" s="6">
        <v>0</v>
      </c>
      <c r="D99" s="5">
        <v>107</v>
      </c>
      <c r="E99" s="98">
        <v>-107</v>
      </c>
      <c r="F99" s="6">
        <v>100</v>
      </c>
      <c r="G99" s="5">
        <v>128</v>
      </c>
      <c r="H99" s="98">
        <v>-28</v>
      </c>
      <c r="I99" s="6">
        <v>50</v>
      </c>
      <c r="J99" s="5">
        <v>30</v>
      </c>
      <c r="K99" s="98">
        <v>20</v>
      </c>
      <c r="L99" s="6">
        <v>50</v>
      </c>
      <c r="M99" s="5">
        <v>29</v>
      </c>
      <c r="N99" s="98">
        <v>21</v>
      </c>
      <c r="O99" s="6">
        <f t="shared" si="9"/>
        <v>-115</v>
      </c>
      <c r="P99" s="66">
        <f t="shared" si="10"/>
        <v>-0.43233082706766918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988</v>
      </c>
      <c r="B100" s="99" t="s">
        <v>17</v>
      </c>
      <c r="C100" s="6">
        <v>0</v>
      </c>
      <c r="D100" s="5">
        <v>0</v>
      </c>
      <c r="E100" s="98">
        <v>0</v>
      </c>
      <c r="F100" s="6">
        <v>0</v>
      </c>
      <c r="G100" s="5">
        <v>0</v>
      </c>
      <c r="H100" s="98">
        <v>0</v>
      </c>
      <c r="I100" s="6">
        <v>0</v>
      </c>
      <c r="J100" s="5">
        <v>0</v>
      </c>
      <c r="K100" s="98">
        <v>0</v>
      </c>
      <c r="L100" s="6">
        <v>0</v>
      </c>
      <c r="M100" s="5">
        <v>0</v>
      </c>
      <c r="N100" s="98">
        <v>0</v>
      </c>
      <c r="O100" s="6">
        <f t="shared" si="9"/>
        <v>0</v>
      </c>
      <c r="P100" s="66">
        <f t="shared" si="10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</row>
    <row r="101" spans="1:22" x14ac:dyDescent="0.25">
      <c r="A101" s="26">
        <v>995</v>
      </c>
      <c r="B101" s="99" t="s">
        <v>17</v>
      </c>
      <c r="C101" s="6">
        <v>0</v>
      </c>
      <c r="D101" s="5">
        <v>1212</v>
      </c>
      <c r="E101" s="98">
        <v>-1212</v>
      </c>
      <c r="F101" s="6">
        <v>1500</v>
      </c>
      <c r="G101" s="5">
        <v>988</v>
      </c>
      <c r="H101" s="98">
        <v>512</v>
      </c>
      <c r="I101" s="6">
        <v>1200</v>
      </c>
      <c r="J101" s="5">
        <v>1302</v>
      </c>
      <c r="K101" s="98">
        <v>-102</v>
      </c>
      <c r="L101" s="6">
        <v>850</v>
      </c>
      <c r="M101" s="5">
        <v>951</v>
      </c>
      <c r="N101" s="98">
        <v>-101</v>
      </c>
      <c r="O101" s="6">
        <f t="shared" si="9"/>
        <v>-802</v>
      </c>
      <c r="P101" s="66">
        <f t="shared" si="10"/>
        <v>-0.22894661718526976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1011</v>
      </c>
      <c r="B102" s="99" t="s">
        <v>17</v>
      </c>
      <c r="C102" s="6">
        <v>0</v>
      </c>
      <c r="D102" s="5">
        <v>1033</v>
      </c>
      <c r="E102" s="98">
        <v>-1033</v>
      </c>
      <c r="F102" s="6">
        <v>1500</v>
      </c>
      <c r="G102" s="5">
        <v>1265</v>
      </c>
      <c r="H102" s="98">
        <v>235</v>
      </c>
      <c r="I102" s="6">
        <v>1000</v>
      </c>
      <c r="J102" s="5">
        <v>1055</v>
      </c>
      <c r="K102" s="98">
        <v>-55</v>
      </c>
      <c r="L102" s="6">
        <v>825</v>
      </c>
      <c r="M102" s="5">
        <v>65</v>
      </c>
      <c r="N102" s="98">
        <v>760</v>
      </c>
      <c r="O102" s="6">
        <f t="shared" si="9"/>
        <v>-853</v>
      </c>
      <c r="P102" s="66">
        <f t="shared" si="10"/>
        <v>-0.25432319618366128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1015</v>
      </c>
      <c r="B103" s="99" t="s">
        <v>17</v>
      </c>
      <c r="C103" s="6">
        <v>0</v>
      </c>
      <c r="D103" s="5">
        <v>0</v>
      </c>
      <c r="E103" s="98">
        <v>0</v>
      </c>
      <c r="F103" s="6">
        <v>0</v>
      </c>
      <c r="G103" s="5">
        <v>0</v>
      </c>
      <c r="H103" s="98">
        <v>0</v>
      </c>
      <c r="I103" s="6">
        <v>0</v>
      </c>
      <c r="J103" s="5">
        <v>0</v>
      </c>
      <c r="K103" s="98">
        <v>0</v>
      </c>
      <c r="L103" s="6">
        <v>0</v>
      </c>
      <c r="M103" s="5">
        <v>0</v>
      </c>
      <c r="N103" s="98">
        <v>0</v>
      </c>
      <c r="O103" s="6">
        <f t="shared" si="9"/>
        <v>0</v>
      </c>
      <c r="P103" s="66">
        <f t="shared" si="10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5328</v>
      </c>
      <c r="B104" s="99" t="s">
        <v>17</v>
      </c>
      <c r="C104" s="6">
        <v>0</v>
      </c>
      <c r="D104" s="5">
        <v>0</v>
      </c>
      <c r="E104" s="98">
        <v>0</v>
      </c>
      <c r="F104" s="6">
        <v>0</v>
      </c>
      <c r="G104" s="5">
        <v>0</v>
      </c>
      <c r="H104" s="98">
        <v>0</v>
      </c>
      <c r="I104" s="6">
        <v>0</v>
      </c>
      <c r="J104" s="5">
        <v>0</v>
      </c>
      <c r="K104" s="98">
        <v>0</v>
      </c>
      <c r="L104" s="6">
        <v>0</v>
      </c>
      <c r="M104" s="5">
        <v>0</v>
      </c>
      <c r="N104" s="98">
        <v>0</v>
      </c>
      <c r="O104" s="6">
        <f t="shared" si="9"/>
        <v>0</v>
      </c>
      <c r="P104" s="66">
        <f t="shared" si="10"/>
        <v>0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5361</v>
      </c>
      <c r="B105" s="99" t="s">
        <v>17</v>
      </c>
      <c r="C105" s="6">
        <v>9500</v>
      </c>
      <c r="D105" s="5">
        <v>6558</v>
      </c>
      <c r="E105" s="98">
        <v>2942</v>
      </c>
      <c r="F105" s="6">
        <v>6400</v>
      </c>
      <c r="G105" s="5">
        <v>6016</v>
      </c>
      <c r="H105" s="98">
        <v>384</v>
      </c>
      <c r="I105" s="6">
        <v>6200</v>
      </c>
      <c r="J105" s="5">
        <v>6137</v>
      </c>
      <c r="K105" s="98">
        <v>63</v>
      </c>
      <c r="L105" s="6">
        <v>6300</v>
      </c>
      <c r="M105" s="5">
        <v>5863</v>
      </c>
      <c r="N105" s="98">
        <v>437</v>
      </c>
      <c r="O105" s="6">
        <f t="shared" si="9"/>
        <v>3389</v>
      </c>
      <c r="P105" s="66">
        <f t="shared" si="10"/>
        <v>0.18111372381359556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>X</v>
      </c>
      <c r="V105" t="str">
        <f t="shared" si="11"/>
        <v xml:space="preserve"> </v>
      </c>
    </row>
    <row r="106" spans="1:22" x14ac:dyDescent="0.25">
      <c r="A106" s="26">
        <v>5370</v>
      </c>
      <c r="B106" s="99" t="s">
        <v>17</v>
      </c>
      <c r="C106" s="6">
        <v>0</v>
      </c>
      <c r="D106" s="5">
        <v>14</v>
      </c>
      <c r="E106" s="98">
        <v>-14</v>
      </c>
      <c r="F106" s="6">
        <v>0</v>
      </c>
      <c r="G106" s="5">
        <v>0</v>
      </c>
      <c r="H106" s="98">
        <v>0</v>
      </c>
      <c r="I106" s="6"/>
      <c r="J106" s="5"/>
      <c r="K106" s="98"/>
      <c r="L106" s="6"/>
      <c r="M106" s="5"/>
      <c r="N106" s="98"/>
      <c r="O106" s="6">
        <f t="shared" si="9"/>
        <v>-14</v>
      </c>
      <c r="P106" s="66">
        <f t="shared" si="10"/>
        <v>-0.93333333333333335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5973</v>
      </c>
      <c r="B107" s="99" t="s">
        <v>17</v>
      </c>
      <c r="C107" s="6">
        <v>166</v>
      </c>
      <c r="D107" s="5">
        <v>156</v>
      </c>
      <c r="E107" s="98">
        <v>10</v>
      </c>
      <c r="F107" s="6">
        <v>166</v>
      </c>
      <c r="G107" s="5">
        <v>234</v>
      </c>
      <c r="H107" s="98">
        <v>-68</v>
      </c>
      <c r="I107" s="6">
        <v>166</v>
      </c>
      <c r="J107" s="5">
        <v>253</v>
      </c>
      <c r="K107" s="98">
        <v>-87</v>
      </c>
      <c r="L107" s="6">
        <v>166</v>
      </c>
      <c r="M107" s="5">
        <v>273</v>
      </c>
      <c r="N107" s="98">
        <v>-107</v>
      </c>
      <c r="O107" s="6">
        <f t="shared" si="9"/>
        <v>-145</v>
      </c>
      <c r="P107" s="66">
        <f t="shared" si="10"/>
        <v>-0.2251552795031056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6063</v>
      </c>
      <c r="B108" s="99" t="s">
        <v>17</v>
      </c>
      <c r="C108" s="6">
        <v>0</v>
      </c>
      <c r="D108" s="5">
        <v>0</v>
      </c>
      <c r="E108" s="98">
        <v>0</v>
      </c>
      <c r="F108" s="6">
        <v>0</v>
      </c>
      <c r="G108" s="5">
        <v>0</v>
      </c>
      <c r="H108" s="98">
        <v>0</v>
      </c>
      <c r="I108" s="6">
        <v>0</v>
      </c>
      <c r="J108" s="5">
        <v>0</v>
      </c>
      <c r="K108" s="98">
        <v>0</v>
      </c>
      <c r="L108" s="6">
        <v>0</v>
      </c>
      <c r="M108" s="5">
        <v>0</v>
      </c>
      <c r="N108" s="98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6583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7602</v>
      </c>
      <c r="B110" s="99" t="s">
        <v>17</v>
      </c>
      <c r="C110" s="6">
        <v>47616</v>
      </c>
      <c r="D110" s="5">
        <v>44118</v>
      </c>
      <c r="E110" s="98">
        <v>3498</v>
      </c>
      <c r="F110" s="6">
        <v>48171</v>
      </c>
      <c r="G110" s="5">
        <v>43764</v>
      </c>
      <c r="H110" s="98">
        <v>4407</v>
      </c>
      <c r="I110" s="6">
        <v>42125</v>
      </c>
      <c r="J110" s="5">
        <v>43745</v>
      </c>
      <c r="K110" s="98">
        <v>-1620</v>
      </c>
      <c r="L110" s="6">
        <v>40221</v>
      </c>
      <c r="M110" s="5">
        <v>43924</v>
      </c>
      <c r="N110" s="98">
        <v>-3703</v>
      </c>
      <c r="O110" s="6">
        <f t="shared" si="9"/>
        <v>6285</v>
      </c>
      <c r="P110" s="66">
        <f t="shared" si="10"/>
        <v>4.7748199471237124E-2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>X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</row>
    <row r="111" spans="1:22" x14ac:dyDescent="0.25">
      <c r="A111" s="26">
        <v>7604</v>
      </c>
      <c r="B111" s="99" t="s">
        <v>17</v>
      </c>
      <c r="C111" s="6">
        <v>50589</v>
      </c>
      <c r="D111" s="5">
        <v>45457</v>
      </c>
      <c r="E111" s="98">
        <v>5132</v>
      </c>
      <c r="F111" s="6">
        <v>52515</v>
      </c>
      <c r="G111" s="5">
        <v>52844</v>
      </c>
      <c r="H111" s="98">
        <v>-329</v>
      </c>
      <c r="I111" s="6">
        <v>33149</v>
      </c>
      <c r="J111" s="5">
        <v>60269</v>
      </c>
      <c r="K111" s="98">
        <v>-27120</v>
      </c>
      <c r="L111" s="6">
        <v>48188</v>
      </c>
      <c r="M111" s="5">
        <v>59201</v>
      </c>
      <c r="N111" s="98">
        <v>-11013</v>
      </c>
      <c r="O111" s="6">
        <f t="shared" si="9"/>
        <v>-22317</v>
      </c>
      <c r="P111" s="66">
        <f t="shared" si="10"/>
        <v>-0.14073821821140056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</row>
    <row r="112" spans="1:22" x14ac:dyDescent="0.25">
      <c r="A112" s="26">
        <v>7610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5">
      <c r="A113" s="26">
        <v>7614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5">
      <c r="A114" s="26">
        <v>8556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45</v>
      </c>
      <c r="N114" s="98">
        <v>-45</v>
      </c>
      <c r="O114" s="6">
        <f t="shared" ref="O114:O139" si="12">K114+H114+E114</f>
        <v>0</v>
      </c>
      <c r="P114" s="66">
        <f t="shared" ref="P114:P139" si="13">O114/(J114+G114+D114+1)</f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>IF(S114 = "X",L114-I114," ")</f>
        <v xml:space="preserve"> </v>
      </c>
    </row>
    <row r="115" spans="1:22" x14ac:dyDescent="0.25">
      <c r="A115" s="26">
        <v>8576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12"/>
        <v>0</v>
      </c>
      <c r="P115" s="66">
        <f t="shared" si="13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>IF(S115 = "X",L115-I115," ")</f>
        <v xml:space="preserve"> </v>
      </c>
    </row>
    <row r="116" spans="1:22" x14ac:dyDescent="0.25">
      <c r="A116" s="26">
        <v>8577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6"/>
      <c r="U116" s="98"/>
    </row>
    <row r="117" spans="1:22" x14ac:dyDescent="0.25">
      <c r="A117" s="26">
        <v>8578</v>
      </c>
      <c r="B117" s="99" t="s">
        <v>17</v>
      </c>
      <c r="C117" s="6">
        <v>0</v>
      </c>
      <c r="D117" s="5">
        <v>0</v>
      </c>
      <c r="E117" s="98">
        <v>0</v>
      </c>
      <c r="F117" s="6">
        <v>0</v>
      </c>
      <c r="G117" s="5">
        <v>0</v>
      </c>
      <c r="H117" s="98">
        <v>0</v>
      </c>
      <c r="I117" s="6">
        <v>0</v>
      </c>
      <c r="J117" s="5">
        <v>0</v>
      </c>
      <c r="K117" s="98">
        <v>0</v>
      </c>
      <c r="L117" s="6">
        <v>0</v>
      </c>
      <c r="M117" s="5">
        <v>0</v>
      </c>
      <c r="N117" s="98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ref="V117:V139" si="14">IF(S117 = "X",L117-I117," ")</f>
        <v xml:space="preserve"> </v>
      </c>
    </row>
    <row r="118" spans="1:22" x14ac:dyDescent="0.25">
      <c r="A118" s="26">
        <v>8579</v>
      </c>
      <c r="B118" s="99" t="s">
        <v>17</v>
      </c>
      <c r="C118" s="6">
        <v>0</v>
      </c>
      <c r="D118" s="5">
        <v>0</v>
      </c>
      <c r="E118" s="98">
        <v>0</v>
      </c>
      <c r="F118" s="6">
        <v>0</v>
      </c>
      <c r="G118" s="5">
        <v>0</v>
      </c>
      <c r="H118" s="98">
        <v>0</v>
      </c>
      <c r="I118" s="6">
        <v>0</v>
      </c>
      <c r="J118" s="5">
        <v>0</v>
      </c>
      <c r="K118" s="98">
        <v>0</v>
      </c>
      <c r="L118" s="6">
        <v>0</v>
      </c>
      <c r="M118" s="5">
        <v>0</v>
      </c>
      <c r="N118" s="98">
        <v>0</v>
      </c>
      <c r="O118" s="6">
        <f t="shared" si="12"/>
        <v>0</v>
      </c>
      <c r="P118" s="66">
        <f t="shared" si="13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4"/>
        <v xml:space="preserve"> </v>
      </c>
    </row>
    <row r="119" spans="1:22" x14ac:dyDescent="0.25">
      <c r="A119" s="26">
        <v>8580</v>
      </c>
      <c r="B119" s="99" t="s">
        <v>17</v>
      </c>
      <c r="C119" s="6">
        <v>0</v>
      </c>
      <c r="D119" s="5">
        <v>0</v>
      </c>
      <c r="E119" s="98">
        <v>0</v>
      </c>
      <c r="F119" s="6">
        <v>0</v>
      </c>
      <c r="G119" s="5">
        <v>0</v>
      </c>
      <c r="H119" s="98">
        <v>0</v>
      </c>
      <c r="I119" s="6">
        <v>0</v>
      </c>
      <c r="J119" s="5">
        <v>0</v>
      </c>
      <c r="K119" s="98">
        <v>0</v>
      </c>
      <c r="L119" s="6">
        <v>0</v>
      </c>
      <c r="M119" s="5">
        <v>0</v>
      </c>
      <c r="N119" s="98">
        <v>0</v>
      </c>
      <c r="O119" s="6">
        <f t="shared" si="12"/>
        <v>0</v>
      </c>
      <c r="P119" s="66">
        <f t="shared" si="13"/>
        <v>0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8916</v>
      </c>
      <c r="B120" s="99" t="s">
        <v>17</v>
      </c>
      <c r="C120" s="6">
        <v>0</v>
      </c>
      <c r="D120" s="5">
        <v>1</v>
      </c>
      <c r="E120" s="98">
        <v>-1</v>
      </c>
      <c r="F120" s="6">
        <v>0</v>
      </c>
      <c r="G120" s="5">
        <v>0</v>
      </c>
      <c r="H120" s="98">
        <v>0</v>
      </c>
      <c r="I120" s="6">
        <v>0</v>
      </c>
      <c r="J120" s="5">
        <v>2</v>
      </c>
      <c r="K120" s="98">
        <v>-2</v>
      </c>
      <c r="L120" s="6">
        <v>0</v>
      </c>
      <c r="M120" s="5">
        <v>0</v>
      </c>
      <c r="N120" s="98">
        <v>0</v>
      </c>
      <c r="O120" s="6">
        <f t="shared" si="12"/>
        <v>-3</v>
      </c>
      <c r="P120" s="66">
        <f t="shared" si="13"/>
        <v>-0.75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10556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51</v>
      </c>
      <c r="N121" s="98">
        <v>-51</v>
      </c>
      <c r="O121" s="6">
        <f t="shared" si="12"/>
        <v>0</v>
      </c>
      <c r="P121" s="66">
        <f t="shared" si="13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13556</v>
      </c>
      <c r="B122" s="99" t="s">
        <v>17</v>
      </c>
      <c r="C122" s="6">
        <v>70</v>
      </c>
      <c r="D122" s="5">
        <v>96</v>
      </c>
      <c r="E122" s="98">
        <v>-26</v>
      </c>
      <c r="F122" s="6">
        <v>70</v>
      </c>
      <c r="G122" s="5">
        <v>95</v>
      </c>
      <c r="H122" s="98">
        <v>-25</v>
      </c>
      <c r="I122" s="6">
        <v>70</v>
      </c>
      <c r="J122" s="5">
        <v>37</v>
      </c>
      <c r="K122" s="98">
        <v>33</v>
      </c>
      <c r="L122" s="6">
        <v>70</v>
      </c>
      <c r="M122" s="5">
        <v>0</v>
      </c>
      <c r="N122" s="98">
        <v>70</v>
      </c>
      <c r="O122" s="6">
        <f t="shared" si="12"/>
        <v>-18</v>
      </c>
      <c r="P122" s="66">
        <f t="shared" si="13"/>
        <v>-7.8602620087336247E-2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18287</v>
      </c>
      <c r="B123" s="99" t="s">
        <v>17</v>
      </c>
      <c r="C123" s="6">
        <v>0</v>
      </c>
      <c r="D123" s="5">
        <v>5</v>
      </c>
      <c r="E123" s="98">
        <v>-5</v>
      </c>
      <c r="F123" s="6">
        <v>0</v>
      </c>
      <c r="G123" s="5">
        <v>7</v>
      </c>
      <c r="H123" s="98">
        <v>-7</v>
      </c>
      <c r="I123" s="6">
        <v>0</v>
      </c>
      <c r="J123" s="5">
        <v>7</v>
      </c>
      <c r="K123" s="98">
        <v>-7</v>
      </c>
      <c r="L123" s="6">
        <v>0</v>
      </c>
      <c r="M123" s="5">
        <v>5</v>
      </c>
      <c r="N123" s="98">
        <v>-5</v>
      </c>
      <c r="O123" s="6">
        <f t="shared" si="12"/>
        <v>-19</v>
      </c>
      <c r="P123" s="66">
        <f t="shared" si="13"/>
        <v>-0.95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18586</v>
      </c>
      <c r="B124" s="99" t="s">
        <v>17</v>
      </c>
      <c r="C124" s="6">
        <v>0</v>
      </c>
      <c r="D124" s="5">
        <v>0</v>
      </c>
      <c r="E124" s="98">
        <v>0</v>
      </c>
      <c r="F124" s="6">
        <v>0</v>
      </c>
      <c r="G124" s="5">
        <v>0</v>
      </c>
      <c r="H124" s="98">
        <v>0</v>
      </c>
      <c r="I124" s="6">
        <v>0</v>
      </c>
      <c r="J124" s="5">
        <v>0</v>
      </c>
      <c r="K124" s="98">
        <v>0</v>
      </c>
      <c r="L124" s="6">
        <v>0</v>
      </c>
      <c r="M124" s="5">
        <v>0</v>
      </c>
      <c r="N124" s="98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5">
      <c r="A125" s="26">
        <v>19307</v>
      </c>
      <c r="B125" s="99" t="s">
        <v>17</v>
      </c>
      <c r="C125" s="6">
        <v>0</v>
      </c>
      <c r="D125" s="5">
        <v>165</v>
      </c>
      <c r="E125" s="98">
        <v>-165</v>
      </c>
      <c r="F125" s="6">
        <v>300</v>
      </c>
      <c r="G125" s="5">
        <v>89</v>
      </c>
      <c r="H125" s="98">
        <v>211</v>
      </c>
      <c r="I125" s="6">
        <v>100</v>
      </c>
      <c r="J125" s="5">
        <v>180</v>
      </c>
      <c r="K125" s="98">
        <v>-80</v>
      </c>
      <c r="L125" s="6">
        <v>50</v>
      </c>
      <c r="M125" s="5">
        <v>157</v>
      </c>
      <c r="N125" s="98">
        <v>-107</v>
      </c>
      <c r="O125" s="6">
        <f t="shared" si="12"/>
        <v>-34</v>
      </c>
      <c r="P125" s="66">
        <f t="shared" si="13"/>
        <v>-7.8160919540229884E-2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5">
      <c r="A126" s="26">
        <v>20206</v>
      </c>
      <c r="B126" s="99" t="s">
        <v>17</v>
      </c>
      <c r="C126" s="6">
        <v>0</v>
      </c>
      <c r="D126" s="5">
        <v>76</v>
      </c>
      <c r="E126" s="98">
        <v>-76</v>
      </c>
      <c r="F126" s="6">
        <v>0</v>
      </c>
      <c r="G126" s="5">
        <v>71</v>
      </c>
      <c r="H126" s="98">
        <v>-71</v>
      </c>
      <c r="I126" s="6">
        <v>0</v>
      </c>
      <c r="J126" s="5">
        <v>73</v>
      </c>
      <c r="K126" s="98">
        <v>-73</v>
      </c>
      <c r="L126" s="6">
        <v>0</v>
      </c>
      <c r="M126" s="5">
        <v>74</v>
      </c>
      <c r="N126" s="98">
        <v>-74</v>
      </c>
      <c r="O126" s="6">
        <f t="shared" si="12"/>
        <v>-220</v>
      </c>
      <c r="P126" s="66">
        <f t="shared" si="13"/>
        <v>-0.99547511312217196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5">
      <c r="A127" s="26">
        <v>26909</v>
      </c>
      <c r="B127" s="99" t="s">
        <v>17</v>
      </c>
      <c r="C127" s="6">
        <v>0</v>
      </c>
      <c r="D127" s="5">
        <v>112</v>
      </c>
      <c r="E127" s="98">
        <v>-112</v>
      </c>
      <c r="F127" s="6">
        <v>0</v>
      </c>
      <c r="G127" s="5">
        <v>156</v>
      </c>
      <c r="H127" s="98">
        <v>-156</v>
      </c>
      <c r="I127" s="6">
        <v>0</v>
      </c>
      <c r="J127" s="5">
        <v>189</v>
      </c>
      <c r="K127" s="98">
        <v>-189</v>
      </c>
      <c r="L127" s="6">
        <v>100</v>
      </c>
      <c r="M127" s="5">
        <v>214</v>
      </c>
      <c r="N127" s="98">
        <v>-114</v>
      </c>
      <c r="O127" s="6">
        <f t="shared" si="12"/>
        <v>-457</v>
      </c>
      <c r="P127" s="66">
        <f t="shared" si="13"/>
        <v>-0.99781659388646293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5">
      <c r="A128" s="26">
        <v>29329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1</v>
      </c>
      <c r="N128" s="98">
        <v>-1</v>
      </c>
      <c r="O128" s="6">
        <f t="shared" si="12"/>
        <v>0</v>
      </c>
      <c r="P128" s="66">
        <f t="shared" si="13"/>
        <v>0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</row>
    <row r="129" spans="1:22" x14ac:dyDescent="0.25">
      <c r="A129" s="26">
        <v>30511</v>
      </c>
      <c r="B129" s="99" t="s">
        <v>17</v>
      </c>
      <c r="C129" s="6">
        <v>96</v>
      </c>
      <c r="D129" s="5">
        <v>129</v>
      </c>
      <c r="E129" s="98">
        <v>-33</v>
      </c>
      <c r="F129" s="6">
        <v>96</v>
      </c>
      <c r="G129" s="5">
        <v>0</v>
      </c>
      <c r="H129" s="98">
        <v>96</v>
      </c>
      <c r="I129" s="6">
        <v>0</v>
      </c>
      <c r="J129" s="5">
        <v>0</v>
      </c>
      <c r="K129" s="98">
        <v>0</v>
      </c>
      <c r="L129" s="6">
        <v>0</v>
      </c>
      <c r="M129" s="5">
        <v>170</v>
      </c>
      <c r="N129" s="98">
        <v>-170</v>
      </c>
      <c r="O129" s="6">
        <f t="shared" si="12"/>
        <v>63</v>
      </c>
      <c r="P129" s="66">
        <f t="shared" si="13"/>
        <v>0.48461538461538461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4"/>
        <v xml:space="preserve"> </v>
      </c>
    </row>
    <row r="130" spans="1:22" x14ac:dyDescent="0.25">
      <c r="A130" s="26">
        <v>30889</v>
      </c>
      <c r="B130" s="99" t="s">
        <v>17</v>
      </c>
      <c r="C130" s="6">
        <v>0</v>
      </c>
      <c r="D130" s="5">
        <v>200</v>
      </c>
      <c r="E130" s="98">
        <v>-200</v>
      </c>
      <c r="F130" s="6">
        <v>0</v>
      </c>
      <c r="G130" s="5">
        <v>200</v>
      </c>
      <c r="H130" s="98">
        <v>-200</v>
      </c>
      <c r="I130" s="6">
        <v>0</v>
      </c>
      <c r="J130" s="5">
        <v>200</v>
      </c>
      <c r="K130" s="98">
        <v>-200</v>
      </c>
      <c r="L130" s="6">
        <v>0</v>
      </c>
      <c r="M130" s="5">
        <v>200</v>
      </c>
      <c r="N130" s="98">
        <v>-200</v>
      </c>
      <c r="O130" s="6">
        <f t="shared" si="12"/>
        <v>-600</v>
      </c>
      <c r="P130" s="66">
        <f t="shared" si="13"/>
        <v>-0.99833610648918469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</row>
    <row r="131" spans="1:22" x14ac:dyDescent="0.25">
      <c r="A131" s="26">
        <v>32594</v>
      </c>
      <c r="B131" s="99" t="s">
        <v>17</v>
      </c>
      <c r="C131" s="6">
        <v>0</v>
      </c>
      <c r="D131" s="5">
        <v>0</v>
      </c>
      <c r="E131" s="98">
        <v>0</v>
      </c>
      <c r="F131" s="6">
        <v>0</v>
      </c>
      <c r="G131" s="5">
        <v>0</v>
      </c>
      <c r="H131" s="98">
        <v>0</v>
      </c>
      <c r="I131" s="6">
        <v>0</v>
      </c>
      <c r="J131" s="5">
        <v>0</v>
      </c>
      <c r="K131" s="98">
        <v>0</v>
      </c>
      <c r="L131" s="6">
        <v>0</v>
      </c>
      <c r="M131" s="5">
        <v>0</v>
      </c>
      <c r="N131" s="98">
        <v>0</v>
      </c>
      <c r="O131" s="6">
        <f t="shared" si="12"/>
        <v>0</v>
      </c>
      <c r="P131" s="66">
        <f t="shared" si="13"/>
        <v>0</v>
      </c>
      <c r="Q131" s="123"/>
      <c r="R131" s="62" t="s">
        <v>15</v>
      </c>
      <c r="S131" s="72" t="s">
        <v>15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</row>
    <row r="132" spans="1:22" x14ac:dyDescent="0.25">
      <c r="A132" s="26">
        <v>33353</v>
      </c>
      <c r="B132" s="99" t="s">
        <v>17</v>
      </c>
      <c r="C132" s="6">
        <v>0</v>
      </c>
      <c r="D132" s="5">
        <v>0</v>
      </c>
      <c r="E132" s="98">
        <v>0</v>
      </c>
      <c r="F132" s="6">
        <v>0</v>
      </c>
      <c r="G132" s="5">
        <v>0</v>
      </c>
      <c r="H132" s="98">
        <v>0</v>
      </c>
      <c r="I132" s="6">
        <v>0</v>
      </c>
      <c r="J132" s="5">
        <v>0</v>
      </c>
      <c r="K132" s="98">
        <v>0</v>
      </c>
      <c r="L132" s="6">
        <v>0</v>
      </c>
      <c r="M132" s="5">
        <v>0</v>
      </c>
      <c r="N132" s="98">
        <v>0</v>
      </c>
      <c r="O132" s="6">
        <f t="shared" si="12"/>
        <v>0</v>
      </c>
      <c r="P132" s="66">
        <f t="shared" si="13"/>
        <v>0</v>
      </c>
      <c r="Q132" s="123"/>
      <c r="R132" s="62" t="s">
        <v>15</v>
      </c>
      <c r="S132" s="72" t="s">
        <v>15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</row>
    <row r="133" spans="1:22" x14ac:dyDescent="0.25">
      <c r="A133" s="26">
        <v>34866</v>
      </c>
      <c r="B133" s="99" t="s">
        <v>17</v>
      </c>
      <c r="C133" s="6">
        <v>0</v>
      </c>
      <c r="D133" s="5">
        <v>0</v>
      </c>
      <c r="E133" s="98">
        <v>0</v>
      </c>
      <c r="F133" s="6">
        <v>0</v>
      </c>
      <c r="G133" s="5">
        <v>0</v>
      </c>
      <c r="H133" s="98">
        <v>0</v>
      </c>
      <c r="I133" s="6">
        <v>0</v>
      </c>
      <c r="J133" s="5">
        <v>0</v>
      </c>
      <c r="K133" s="98">
        <v>0</v>
      </c>
      <c r="L133" s="6">
        <v>0</v>
      </c>
      <c r="M133" s="5">
        <v>0</v>
      </c>
      <c r="N133" s="98">
        <v>0</v>
      </c>
      <c r="O133" s="6">
        <f t="shared" si="12"/>
        <v>0</v>
      </c>
      <c r="P133" s="66">
        <f t="shared" si="13"/>
        <v>0</v>
      </c>
      <c r="Q133" s="123"/>
      <c r="R133" s="62" t="s">
        <v>15</v>
      </c>
      <c r="S133" s="72" t="s">
        <v>15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4"/>
        <v xml:space="preserve"> </v>
      </c>
    </row>
    <row r="134" spans="1:22" x14ac:dyDescent="0.25">
      <c r="A134" s="26">
        <v>35930</v>
      </c>
      <c r="B134" s="99" t="s">
        <v>17</v>
      </c>
      <c r="C134" s="6">
        <v>184</v>
      </c>
      <c r="D134" s="5">
        <v>116</v>
      </c>
      <c r="E134" s="98">
        <v>68</v>
      </c>
      <c r="F134" s="6">
        <v>190</v>
      </c>
      <c r="G134" s="5">
        <v>182</v>
      </c>
      <c r="H134" s="98">
        <v>8</v>
      </c>
      <c r="I134" s="6">
        <v>100</v>
      </c>
      <c r="J134" s="5">
        <v>124</v>
      </c>
      <c r="K134" s="98">
        <v>-24</v>
      </c>
      <c r="L134" s="6">
        <v>100</v>
      </c>
      <c r="M134" s="5">
        <v>94</v>
      </c>
      <c r="N134" s="98">
        <v>6</v>
      </c>
      <c r="O134" s="6">
        <f t="shared" si="12"/>
        <v>52</v>
      </c>
      <c r="P134" s="66">
        <f t="shared" si="13"/>
        <v>0.12293144208037825</v>
      </c>
      <c r="Q134" s="123"/>
      <c r="R134" s="62" t="s">
        <v>15</v>
      </c>
      <c r="S134" s="72" t="s">
        <v>15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>X</v>
      </c>
      <c r="V134" t="str">
        <f t="shared" si="14"/>
        <v xml:space="preserve"> </v>
      </c>
    </row>
    <row r="135" spans="1:22" x14ac:dyDescent="0.25">
      <c r="A135" s="26">
        <v>40016</v>
      </c>
      <c r="B135" s="99" t="s">
        <v>17</v>
      </c>
      <c r="C135" s="6">
        <v>0</v>
      </c>
      <c r="D135" s="5">
        <v>313</v>
      </c>
      <c r="E135" s="98">
        <v>-313</v>
      </c>
      <c r="F135" s="6">
        <v>300</v>
      </c>
      <c r="G135" s="5">
        <v>268</v>
      </c>
      <c r="H135" s="98">
        <v>32</v>
      </c>
      <c r="I135" s="6">
        <v>150</v>
      </c>
      <c r="J135" s="5">
        <v>264</v>
      </c>
      <c r="K135" s="98">
        <v>-114</v>
      </c>
      <c r="L135" s="6">
        <v>175</v>
      </c>
      <c r="M135" s="5">
        <v>73</v>
      </c>
      <c r="N135" s="98">
        <v>102</v>
      </c>
      <c r="O135" s="6">
        <f t="shared" si="12"/>
        <v>-395</v>
      </c>
      <c r="P135" s="66">
        <f t="shared" si="13"/>
        <v>-0.46690307328605202</v>
      </c>
      <c r="Q135" s="123"/>
      <c r="R135" s="62" t="s">
        <v>15</v>
      </c>
      <c r="S135" s="72" t="s">
        <v>15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4"/>
        <v xml:space="preserve"> </v>
      </c>
    </row>
    <row r="136" spans="1:22" x14ac:dyDescent="0.25">
      <c r="A136" s="26">
        <v>42288</v>
      </c>
      <c r="B136" s="99" t="s">
        <v>17</v>
      </c>
      <c r="C136" s="6">
        <v>0</v>
      </c>
      <c r="D136" s="5">
        <v>13</v>
      </c>
      <c r="E136" s="98">
        <v>-13</v>
      </c>
      <c r="F136" s="6">
        <v>0</v>
      </c>
      <c r="G136" s="5">
        <v>13</v>
      </c>
      <c r="H136" s="98">
        <v>-13</v>
      </c>
      <c r="I136" s="6">
        <v>0</v>
      </c>
      <c r="J136" s="5">
        <v>12</v>
      </c>
      <c r="K136" s="98">
        <v>-12</v>
      </c>
      <c r="L136" s="6">
        <v>0</v>
      </c>
      <c r="M136" s="5">
        <v>14</v>
      </c>
      <c r="N136" s="98">
        <v>-14</v>
      </c>
      <c r="O136" s="6">
        <f t="shared" si="12"/>
        <v>-38</v>
      </c>
      <c r="P136" s="66">
        <f t="shared" si="13"/>
        <v>-0.97435897435897434</v>
      </c>
      <c r="Q136" s="123"/>
      <c r="R136" s="62" t="s">
        <v>15</v>
      </c>
      <c r="S136" s="72" t="s">
        <v>15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4"/>
        <v xml:space="preserve"> </v>
      </c>
    </row>
    <row r="137" spans="1:22" x14ac:dyDescent="0.25">
      <c r="A137" s="26">
        <v>42988</v>
      </c>
      <c r="B137" s="99" t="s">
        <v>17</v>
      </c>
      <c r="C137" s="6">
        <v>6000</v>
      </c>
      <c r="D137" s="5">
        <v>0</v>
      </c>
      <c r="E137" s="98">
        <v>6000</v>
      </c>
      <c r="F137" s="6">
        <v>4000</v>
      </c>
      <c r="G137" s="5">
        <v>0</v>
      </c>
      <c r="H137" s="98">
        <v>4000</v>
      </c>
      <c r="I137" s="6">
        <v>0</v>
      </c>
      <c r="J137" s="5">
        <v>0</v>
      </c>
      <c r="K137" s="98">
        <v>0</v>
      </c>
      <c r="L137" s="6">
        <v>3500</v>
      </c>
      <c r="M137" s="5">
        <v>0</v>
      </c>
      <c r="N137" s="98">
        <v>3500</v>
      </c>
      <c r="O137" s="6">
        <f t="shared" si="12"/>
        <v>10000</v>
      </c>
      <c r="P137" s="66">
        <f t="shared" si="13"/>
        <v>10000</v>
      </c>
      <c r="Q137" s="123"/>
      <c r="R137" s="62" t="s">
        <v>44</v>
      </c>
      <c r="S137" s="72" t="s">
        <v>15</v>
      </c>
      <c r="T137" s="8" t="str">
        <f>IF($C$4="High Inventory",IF(AND($O137&gt;=Summary!$C$149,$P137&gt;=0%),"X"," "),IF(AND($O137&lt;=-Summary!$C$149,$P137&lt;=0%),"X"," "))</f>
        <v>X</v>
      </c>
      <c r="U137" s="11" t="str">
        <f>IF($C$4="High Inventory",IF(AND($O137&gt;=0,$P137&gt;=Summary!$C$150),"X"," "),IF(AND($O137&lt;=0,$P137&lt;=-Summary!$C$150),"X"," "))</f>
        <v>X</v>
      </c>
      <c r="V137" t="str">
        <f t="shared" si="14"/>
        <v xml:space="preserve"> </v>
      </c>
    </row>
    <row r="138" spans="1:22" x14ac:dyDescent="0.25">
      <c r="A138" s="26">
        <v>43069</v>
      </c>
      <c r="B138" s="99" t="s">
        <v>17</v>
      </c>
      <c r="C138" s="6">
        <v>0</v>
      </c>
      <c r="D138" s="5">
        <v>1335</v>
      </c>
      <c r="E138" s="98">
        <v>-1335</v>
      </c>
      <c r="F138" s="6">
        <v>0</v>
      </c>
      <c r="G138" s="5">
        <v>1372</v>
      </c>
      <c r="H138" s="98">
        <v>-1372</v>
      </c>
      <c r="I138" s="6">
        <v>0</v>
      </c>
      <c r="J138" s="5">
        <v>1198</v>
      </c>
      <c r="K138" s="98">
        <v>-1198</v>
      </c>
      <c r="L138" s="6">
        <v>0</v>
      </c>
      <c r="M138" s="5">
        <v>1139</v>
      </c>
      <c r="N138" s="98">
        <v>-1139</v>
      </c>
      <c r="O138" s="6">
        <f t="shared" si="12"/>
        <v>-3905</v>
      </c>
      <c r="P138" s="66">
        <f t="shared" si="13"/>
        <v>-0.99974398361495131</v>
      </c>
      <c r="Q138" s="123"/>
      <c r="R138" s="62" t="s">
        <v>15</v>
      </c>
      <c r="S138" s="72" t="s">
        <v>15</v>
      </c>
      <c r="T138" s="8" t="str">
        <f>IF($C$4="High Inventory",IF(AND($O138&gt;=Summary!$C$149,$P138&gt;=0%),"X"," "),IF(AND($O138&lt;=-Summary!$C$149,$P138&lt;=0%),"X"," "))</f>
        <v xml:space="preserve"> </v>
      </c>
      <c r="U138" s="11" t="str">
        <f>IF($C$4="High Inventory",IF(AND($O138&gt;=0,$P138&gt;=Summary!$C$150),"X"," "),IF(AND($O138&lt;=0,$P138&lt;=-Summary!$C$150),"X"," "))</f>
        <v xml:space="preserve"> </v>
      </c>
      <c r="V138" t="str">
        <f t="shared" si="14"/>
        <v xml:space="preserve"> </v>
      </c>
    </row>
    <row r="139" spans="1:22" x14ac:dyDescent="0.25">
      <c r="A139" s="26">
        <v>43268</v>
      </c>
      <c r="B139" s="99" t="s">
        <v>17</v>
      </c>
      <c r="C139" s="6">
        <v>0</v>
      </c>
      <c r="D139" s="5">
        <v>21</v>
      </c>
      <c r="E139" s="98">
        <v>-21</v>
      </c>
      <c r="F139" s="6">
        <v>200</v>
      </c>
      <c r="G139" s="5">
        <v>22</v>
      </c>
      <c r="H139" s="98">
        <v>178</v>
      </c>
      <c r="I139" s="6">
        <v>0</v>
      </c>
      <c r="J139" s="5">
        <v>18</v>
      </c>
      <c r="K139" s="98">
        <v>-18</v>
      </c>
      <c r="L139" s="6">
        <v>0</v>
      </c>
      <c r="M139" s="5">
        <v>18</v>
      </c>
      <c r="N139" s="98">
        <v>-18</v>
      </c>
      <c r="O139" s="6">
        <f t="shared" si="12"/>
        <v>139</v>
      </c>
      <c r="P139" s="66">
        <f t="shared" si="13"/>
        <v>2.2419354838709675</v>
      </c>
      <c r="Q139" s="123"/>
      <c r="R139" s="62" t="s">
        <v>15</v>
      </c>
      <c r="S139" s="72" t="s">
        <v>15</v>
      </c>
      <c r="T139" s="8" t="str">
        <f>IF($C$4="High Inventory",IF(AND($O139&gt;=Summary!$C$149,$P139&gt;=0%),"X"," "),IF(AND($O139&lt;=-Summary!$C$149,$P139&lt;=0%),"X"," "))</f>
        <v xml:space="preserve"> </v>
      </c>
      <c r="U139" s="11" t="str">
        <f>IF($C$4="High Inventory",IF(AND($O139&gt;=0,$P139&gt;=Summary!$C$150),"X"," "),IF(AND($O139&lt;=0,$P139&lt;=-Summary!$C$150),"X"," "))</f>
        <v>X</v>
      </c>
      <c r="V139" t="str">
        <f t="shared" si="14"/>
        <v xml:space="preserve"> </v>
      </c>
    </row>
    <row r="140" spans="1:22" x14ac:dyDescent="0.25">
      <c r="A140" s="2" t="s">
        <v>18</v>
      </c>
      <c r="B140" s="2"/>
      <c r="C140" s="3"/>
      <c r="D140" s="3"/>
      <c r="E140" s="3">
        <f>SUM(E10:E139)</f>
        <v>139932</v>
      </c>
      <c r="F140" s="3"/>
      <c r="G140" s="3"/>
      <c r="H140" s="3">
        <f>SUM(H10:H139)</f>
        <v>236432</v>
      </c>
      <c r="I140" s="3"/>
      <c r="J140" s="3"/>
      <c r="K140" s="3">
        <f>SUM(K10:K139)</f>
        <v>-164829</v>
      </c>
      <c r="L140" s="3"/>
      <c r="M140" s="3">
        <f>SUM(M10:M139)</f>
        <v>1885571</v>
      </c>
      <c r="N140" s="3">
        <f>SUM(N10:N139)</f>
        <v>-115271</v>
      </c>
      <c r="O140" s="3"/>
      <c r="P140" s="12"/>
      <c r="Q140" s="2">
        <f>COUNTIF(Q10:Q139,"X")</f>
        <v>0</v>
      </c>
      <c r="R140" s="2">
        <f>COUNTIF(R10:R139,"X")</f>
        <v>6</v>
      </c>
      <c r="S140" s="2">
        <f>COUNTIF(S10:S139,"X")</f>
        <v>0</v>
      </c>
    </row>
    <row r="141" spans="1:22" x14ac:dyDescent="0.25">
      <c r="N141" s="76">
        <f>N140/M140</f>
        <v>-6.1133205803440976E-2</v>
      </c>
    </row>
  </sheetData>
  <pageMargins left="0.25" right="0.25" top="0.62" bottom="0.6" header="0.46" footer="0.27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37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E4" sqref="E4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42" width="7.88671875" style="13"/>
    <col min="43" max="252" width="8.88671875" customWidth="1"/>
  </cols>
  <sheetData>
    <row r="1" spans="1:42" ht="17.399999999999999" x14ac:dyDescent="0.3">
      <c r="A1" s="52" t="s">
        <v>0</v>
      </c>
    </row>
    <row r="2" spans="1:42" ht="20.25" customHeight="1" x14ac:dyDescent="0.25">
      <c r="A2" s="73" t="s">
        <v>26</v>
      </c>
    </row>
    <row r="3" spans="1:42" ht="15.6" x14ac:dyDescent="0.3">
      <c r="A3" s="53" t="s">
        <v>27</v>
      </c>
      <c r="C3" s="10">
        <f>L8</f>
        <v>37072</v>
      </c>
      <c r="D3" s="9"/>
    </row>
    <row r="4" spans="1:42" ht="15.6" x14ac:dyDescent="0.3">
      <c r="A4" s="53" t="s">
        <v>28</v>
      </c>
      <c r="C4" s="4" t="s">
        <v>29</v>
      </c>
      <c r="E4" s="78" t="s">
        <v>56</v>
      </c>
      <c r="G4" s="4" t="s">
        <v>59</v>
      </c>
    </row>
    <row r="5" spans="1:42" ht="16.2" thickBot="1" x14ac:dyDescent="0.35">
      <c r="A5" s="53" t="s">
        <v>32</v>
      </c>
      <c r="C5" s="4" t="s">
        <v>49</v>
      </c>
      <c r="E5" s="53"/>
    </row>
    <row r="6" spans="1:42" ht="21.75" customHeight="1" thickBot="1" x14ac:dyDescent="0.3">
      <c r="R6" s="91" t="s">
        <v>34</v>
      </c>
      <c r="S6" s="92"/>
    </row>
    <row r="7" spans="1:42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77"/>
      <c r="AO7" s="77"/>
      <c r="AP7" s="77"/>
    </row>
    <row r="8" spans="1:42" s="109" customFormat="1" ht="15.9" customHeight="1" thickBot="1" x14ac:dyDescent="0.3">
      <c r="A8" s="110"/>
      <c r="B8" s="111"/>
      <c r="C8" s="114">
        <f>C9</f>
        <v>37069</v>
      </c>
      <c r="D8" s="112"/>
      <c r="E8" s="113" t="str">
        <f>TEXT(WEEKDAY(C8),"dddd")</f>
        <v>Wednesday</v>
      </c>
      <c r="F8" s="114">
        <f>F9</f>
        <v>37070</v>
      </c>
      <c r="G8" s="112"/>
      <c r="H8" s="113" t="str">
        <f>TEXT(WEEKDAY(F8),"dddd")</f>
        <v>Thursday</v>
      </c>
      <c r="I8" s="114">
        <f>I9</f>
        <v>37071</v>
      </c>
      <c r="J8" s="112"/>
      <c r="K8" s="113" t="str">
        <f>TEXT(WEEKDAY(I8),"dddd")</f>
        <v>Friday</v>
      </c>
      <c r="L8" s="114">
        <f>L9</f>
        <v>37072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</row>
    <row r="9" spans="1:42" ht="48.6" hidden="1" x14ac:dyDescent="0.25">
      <c r="A9" s="26"/>
      <c r="B9" s="51"/>
      <c r="C9" s="94">
        <v>37069</v>
      </c>
      <c r="D9" s="96">
        <v>37069</v>
      </c>
      <c r="E9" s="96">
        <v>37069</v>
      </c>
      <c r="F9" s="97">
        <v>37070</v>
      </c>
      <c r="G9" s="96">
        <v>37070</v>
      </c>
      <c r="H9" s="96">
        <v>37070</v>
      </c>
      <c r="I9" s="97">
        <v>37071</v>
      </c>
      <c r="J9" s="96">
        <v>37071</v>
      </c>
      <c r="K9" s="96">
        <v>37071</v>
      </c>
      <c r="L9" s="97">
        <v>37072</v>
      </c>
      <c r="M9" s="96">
        <v>37072</v>
      </c>
      <c r="N9" s="96">
        <v>37072</v>
      </c>
      <c r="O9" s="6">
        <f t="shared" ref="O9:O35" si="0">K9+H9+E9</f>
        <v>111210</v>
      </c>
      <c r="P9" s="64"/>
      <c r="Q9" s="61"/>
      <c r="R9" s="59"/>
      <c r="S9" s="65"/>
      <c r="T9" s="61"/>
      <c r="U9" s="60"/>
    </row>
    <row r="10" spans="1:42" x14ac:dyDescent="0.25">
      <c r="A10" s="26">
        <v>1117</v>
      </c>
      <c r="B10" s="51" t="s">
        <v>14</v>
      </c>
      <c r="C10" s="6">
        <v>110</v>
      </c>
      <c r="D10" s="5">
        <v>98</v>
      </c>
      <c r="E10" s="5">
        <v>12</v>
      </c>
      <c r="F10" s="6">
        <v>110</v>
      </c>
      <c r="G10" s="5">
        <v>99</v>
      </c>
      <c r="H10" s="5">
        <v>11</v>
      </c>
      <c r="I10" s="6">
        <v>110</v>
      </c>
      <c r="J10" s="5">
        <v>98</v>
      </c>
      <c r="K10" s="5">
        <v>12</v>
      </c>
      <c r="L10" s="6">
        <v>50</v>
      </c>
      <c r="M10" s="5">
        <v>92</v>
      </c>
      <c r="N10" s="5">
        <v>-42</v>
      </c>
      <c r="O10" s="6">
        <f t="shared" si="0"/>
        <v>35</v>
      </c>
      <c r="P10" s="66">
        <f t="shared" ref="P10:P36" si="1">O10/(J10+G10+D10+1)</f>
        <v>0.11824324324324324</v>
      </c>
      <c r="Q10" s="123"/>
      <c r="R10" s="62" t="str">
        <f>IF($C$4="High Inventory",IF(AND(O10&gt;=Summary!$C$149,P10&gt;=Summary!$C$150),"X"," "),IF(AND(O10&lt;=-Summary!$C$149,P10&lt;=-Summary!$C$150),"X"," "))</f>
        <v xml:space="preserve"> </v>
      </c>
      <c r="S10" s="72" t="str">
        <f>IF($C$5="System-Wide"," ",IF($C$4="High Inventory",IF(AND(L10-I10&gt;=Summary!$C$153,N10-K10&gt;Summary!$C$153,N10&gt;0),"X"," "),IF(AND(I10-L10&gt;=Summary!$C$153,K10-N10&gt;Summary!$C$153,N10&lt;0),"X"," ")))</f>
        <v xml:space="preserve"> 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36" si="2">IF(S10 = "X",L10-I10," ")</f>
        <v xml:space="preserve"> </v>
      </c>
      <c r="W10"/>
      <c r="X10"/>
    </row>
    <row r="11" spans="1:42" x14ac:dyDescent="0.25">
      <c r="A11" s="26">
        <v>1126</v>
      </c>
      <c r="B11" s="51" t="s">
        <v>14</v>
      </c>
      <c r="C11" s="6">
        <v>500</v>
      </c>
      <c r="D11" s="5">
        <v>579</v>
      </c>
      <c r="E11" s="5">
        <v>-79</v>
      </c>
      <c r="F11" s="6">
        <v>500</v>
      </c>
      <c r="G11" s="5">
        <v>629</v>
      </c>
      <c r="H11" s="5">
        <v>-129</v>
      </c>
      <c r="I11" s="6">
        <v>500</v>
      </c>
      <c r="J11" s="5">
        <v>591</v>
      </c>
      <c r="K11" s="5">
        <v>-91</v>
      </c>
      <c r="L11" s="6">
        <v>500</v>
      </c>
      <c r="M11" s="5">
        <v>529</v>
      </c>
      <c r="N11" s="5">
        <v>-29</v>
      </c>
      <c r="O11" s="6">
        <f t="shared" si="0"/>
        <v>-299</v>
      </c>
      <c r="P11" s="66">
        <f t="shared" si="1"/>
        <v>-0.1661111111111111</v>
      </c>
      <c r="Q11" s="123"/>
      <c r="R11" s="62" t="str">
        <f>IF($C$4="High Inventory",IF(AND(O11&gt;=Summary!$C$149,P11&gt;=Summary!$C$150),"X"," "),IF(AND(O11&lt;=-Summary!$C$149,P11&lt;=-Summary!$C$150),"X"," "))</f>
        <v xml:space="preserve"> </v>
      </c>
      <c r="S11" s="72" t="str">
        <f>IF($C$5="System-Wide"," ",IF($C$4="High Inventory",IF(AND(L11-I11&gt;=Summary!$C$153,N11-K11&gt;Summary!$C$153,N11&gt;0),"X"," "),IF(AND(I11-L11&gt;=Summary!$C$153,K11-N11&gt;Summary!$C$153,N11&lt;0),"X"," ")))</f>
        <v xml:space="preserve"> 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  <c r="W11"/>
      <c r="X11"/>
    </row>
    <row r="12" spans="1:42" x14ac:dyDescent="0.25">
      <c r="A12" s="26">
        <v>1157</v>
      </c>
      <c r="B12" s="51" t="s">
        <v>14</v>
      </c>
      <c r="C12" s="6">
        <v>100</v>
      </c>
      <c r="D12" s="5">
        <v>106</v>
      </c>
      <c r="E12" s="5">
        <v>-6</v>
      </c>
      <c r="F12" s="6">
        <v>100</v>
      </c>
      <c r="G12" s="5">
        <v>107</v>
      </c>
      <c r="H12" s="5">
        <v>-7</v>
      </c>
      <c r="I12" s="6">
        <v>100</v>
      </c>
      <c r="J12" s="5">
        <v>105</v>
      </c>
      <c r="K12" s="5">
        <v>-5</v>
      </c>
      <c r="L12" s="6">
        <v>100</v>
      </c>
      <c r="M12" s="5">
        <v>98</v>
      </c>
      <c r="N12" s="5">
        <v>2</v>
      </c>
      <c r="O12" s="6">
        <f t="shared" si="0"/>
        <v>-18</v>
      </c>
      <c r="P12" s="66">
        <f t="shared" si="1"/>
        <v>-5.6426332288401257E-2</v>
      </c>
      <c r="Q12" s="123"/>
      <c r="R12" s="62" t="str">
        <f>IF($C$4="High Inventory",IF(AND(O12&gt;=Summary!$C$149,P12&gt;=Summary!$C$150),"X"," "),IF(AND(O12&lt;=-Summary!$C$149,P12&lt;=-Summary!$C$150),"X"," "))</f>
        <v xml:space="preserve"> </v>
      </c>
      <c r="S12" s="72" t="str">
        <f>IF($C$5="System-Wide"," ",IF($C$4="High Inventory",IF(AND(L12-I12&gt;=Summary!$C$153,N12-K12&gt;Summary!$C$153,N12&gt;0),"X"," "),IF(AND(I12-L12&gt;=Summary!$C$153,K12-N12&gt;Summary!$C$153,N12&lt;0),"X"," ")))</f>
        <v xml:space="preserve"> 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  <c r="W12"/>
      <c r="X12"/>
    </row>
    <row r="13" spans="1:42" x14ac:dyDescent="0.25">
      <c r="A13" s="26">
        <v>1780</v>
      </c>
      <c r="B13" s="51" t="s">
        <v>14</v>
      </c>
      <c r="C13" s="6">
        <v>1263</v>
      </c>
      <c r="D13" s="5">
        <v>1065</v>
      </c>
      <c r="E13" s="5">
        <v>198</v>
      </c>
      <c r="F13" s="6">
        <v>1466</v>
      </c>
      <c r="G13" s="5">
        <v>1066</v>
      </c>
      <c r="H13" s="5">
        <v>400</v>
      </c>
      <c r="I13" s="6">
        <v>1466</v>
      </c>
      <c r="J13" s="5">
        <v>1041</v>
      </c>
      <c r="K13" s="5">
        <v>425</v>
      </c>
      <c r="L13" s="6">
        <v>993</v>
      </c>
      <c r="M13" s="5">
        <v>949</v>
      </c>
      <c r="N13" s="5">
        <v>44</v>
      </c>
      <c r="O13" s="6">
        <f t="shared" si="0"/>
        <v>1023</v>
      </c>
      <c r="P13" s="66">
        <f t="shared" si="1"/>
        <v>0.32240781594705326</v>
      </c>
      <c r="Q13" s="123"/>
      <c r="R13" s="62" t="str">
        <f>IF($C$4="High Inventory",IF(AND(O13&gt;=Summary!$C$149,P13&gt;=Summary!$C$150),"X"," "),IF(AND(O13&lt;=-Summary!$C$149,P13&lt;=-Summary!$C$150),"X"," "))</f>
        <v xml:space="preserve"> </v>
      </c>
      <c r="S13" s="72" t="str">
        <f>IF($C$5="System-Wide"," ",IF($C$4="High Inventory",IF(AND(L13-I13&gt;=Summary!$C$153,N13-K13&gt;Summary!$C$153,N13&gt;0),"X"," "),IF(AND(I13-L13&gt;=Summary!$C$153,K13-N13&gt;Summary!$C$153,N13&lt;0),"X"," ")))</f>
        <v xml:space="preserve"> 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>X</v>
      </c>
      <c r="V13" t="str">
        <f t="shared" si="2"/>
        <v xml:space="preserve"> </v>
      </c>
      <c r="W13"/>
      <c r="X13"/>
    </row>
    <row r="14" spans="1:42" x14ac:dyDescent="0.25">
      <c r="A14" s="26">
        <v>2280</v>
      </c>
      <c r="B14" s="51" t="s">
        <v>14</v>
      </c>
      <c r="C14" s="6">
        <v>572</v>
      </c>
      <c r="D14" s="5">
        <v>515</v>
      </c>
      <c r="E14" s="5">
        <v>57</v>
      </c>
      <c r="F14" s="6">
        <v>586</v>
      </c>
      <c r="G14" s="5">
        <v>518</v>
      </c>
      <c r="H14" s="5">
        <v>68</v>
      </c>
      <c r="I14" s="6">
        <v>586</v>
      </c>
      <c r="J14" s="5">
        <v>513</v>
      </c>
      <c r="K14" s="5">
        <v>73</v>
      </c>
      <c r="L14" s="6">
        <v>586</v>
      </c>
      <c r="M14" s="5">
        <v>494</v>
      </c>
      <c r="N14" s="5">
        <v>92</v>
      </c>
      <c r="O14" s="6">
        <f t="shared" si="0"/>
        <v>198</v>
      </c>
      <c r="P14" s="66">
        <f t="shared" si="1"/>
        <v>0.1279896574014221</v>
      </c>
      <c r="Q14" s="123"/>
      <c r="R14" s="62" t="str">
        <f>IF($C$4="High Inventory",IF(AND(O14&gt;=Summary!$C$149,P14&gt;=Summary!$C$150),"X"," "),IF(AND(O14&lt;=-Summary!$C$149,P14&lt;=-Summary!$C$150),"X"," "))</f>
        <v xml:space="preserve"> </v>
      </c>
      <c r="S14" s="72" t="str">
        <f>IF($C$5="System-Wide"," ",IF($C$4="High Inventory",IF(AND(L14-I14&gt;=Summary!$C$153,N14-K14&gt;Summary!$C$153,N14&gt;0),"X"," "),IF(AND(I14-L14&gt;=Summary!$C$153,K14-N14&gt;Summary!$C$153,N14&lt;0),"X"," ")))</f>
        <v xml:space="preserve"> 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>X</v>
      </c>
      <c r="V14" t="str">
        <f t="shared" si="2"/>
        <v xml:space="preserve"> </v>
      </c>
      <c r="W14"/>
      <c r="X14"/>
    </row>
    <row r="15" spans="1:42" x14ac:dyDescent="0.25">
      <c r="A15" s="26">
        <v>2584</v>
      </c>
      <c r="B15" s="51" t="s">
        <v>14</v>
      </c>
      <c r="C15" s="6">
        <v>3398</v>
      </c>
      <c r="D15" s="5">
        <v>2992</v>
      </c>
      <c r="E15" s="5">
        <v>406</v>
      </c>
      <c r="F15" s="6">
        <v>3398</v>
      </c>
      <c r="G15" s="5">
        <v>3011</v>
      </c>
      <c r="H15" s="5">
        <v>387</v>
      </c>
      <c r="I15" s="6">
        <v>3398</v>
      </c>
      <c r="J15" s="5">
        <v>2972</v>
      </c>
      <c r="K15" s="5">
        <v>426</v>
      </c>
      <c r="L15" s="6">
        <v>2972</v>
      </c>
      <c r="M15" s="5">
        <v>2842</v>
      </c>
      <c r="N15" s="5">
        <v>130</v>
      </c>
      <c r="O15" s="6">
        <f t="shared" si="0"/>
        <v>1219</v>
      </c>
      <c r="P15" s="66">
        <f t="shared" si="1"/>
        <v>0.13580659536541889</v>
      </c>
      <c r="Q15" s="123"/>
      <c r="R15" s="62" t="str">
        <f>IF($C$4="High Inventory",IF(AND(O15&gt;=Summary!$C$149,P15&gt;=Summary!$C$150),"X"," "),IF(AND(O15&lt;=-Summary!$C$149,P15&lt;=-Summary!$C$150),"X"," "))</f>
        <v xml:space="preserve"> </v>
      </c>
      <c r="S15" s="72" t="str">
        <f>IF($C$5="System-Wide"," ",IF($C$4="High Inventory",IF(AND(L15-I15&gt;=Summary!$C$153,N15-K15&gt;Summary!$C$153,N15&gt;0),"X"," "),IF(AND(I15-L15&gt;=Summary!$C$153,K15-N15&gt;Summary!$C$153,N15&lt;0),"X"," ")))</f>
        <v xml:space="preserve"> 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  <c r="W15"/>
      <c r="X15"/>
    </row>
    <row r="16" spans="1:42" x14ac:dyDescent="0.25">
      <c r="A16" s="26">
        <v>2771</v>
      </c>
      <c r="B16" s="51" t="s">
        <v>14</v>
      </c>
      <c r="C16" s="6">
        <v>5000</v>
      </c>
      <c r="D16" s="5">
        <v>6082</v>
      </c>
      <c r="E16" s="5">
        <v>-1082</v>
      </c>
      <c r="F16" s="6">
        <v>5000</v>
      </c>
      <c r="G16" s="5">
        <v>6154</v>
      </c>
      <c r="H16" s="5">
        <v>-1154</v>
      </c>
      <c r="I16" s="6">
        <v>5000</v>
      </c>
      <c r="J16" s="5">
        <v>6064</v>
      </c>
      <c r="K16" s="5">
        <v>-1064</v>
      </c>
      <c r="L16" s="6">
        <v>5000</v>
      </c>
      <c r="M16" s="5">
        <v>5802</v>
      </c>
      <c r="N16" s="5">
        <v>-802</v>
      </c>
      <c r="O16" s="6">
        <f t="shared" si="0"/>
        <v>-3300</v>
      </c>
      <c r="P16" s="66">
        <f t="shared" si="1"/>
        <v>-0.18031801540899403</v>
      </c>
      <c r="Q16" s="123"/>
      <c r="R16" s="62" t="str">
        <f>IF($C$4="High Inventory",IF(AND(O16&gt;=Summary!$C$149,P16&gt;=Summary!$C$150),"X"," "),IF(AND(O16&lt;=-Summary!$C$149,P16&lt;=-Summary!$C$150),"X"," "))</f>
        <v xml:space="preserve"> </v>
      </c>
      <c r="S16" s="72" t="str">
        <f>IF($C$5="System-Wide"," ",IF($C$4="High Inventory",IF(AND(L16-I16&gt;=Summary!$C$153,N16-K16&gt;Summary!$C$153,N16&gt;0),"X"," "),IF(AND(I16-L16&gt;=Summary!$C$153,K16-N16&gt;Summary!$C$153,N16&lt;0),"X"," ")))</f>
        <v xml:space="preserve"> 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  <c r="W16"/>
      <c r="X16"/>
    </row>
    <row r="17" spans="1:24" x14ac:dyDescent="0.25">
      <c r="A17" s="26">
        <v>2832</v>
      </c>
      <c r="B17" s="51" t="s">
        <v>14</v>
      </c>
      <c r="C17" s="6">
        <v>400</v>
      </c>
      <c r="D17" s="5">
        <v>349</v>
      </c>
      <c r="E17" s="5">
        <v>51</v>
      </c>
      <c r="F17" s="6">
        <v>205</v>
      </c>
      <c r="G17" s="5">
        <v>351</v>
      </c>
      <c r="H17" s="5">
        <v>-146</v>
      </c>
      <c r="I17" s="6">
        <v>300</v>
      </c>
      <c r="J17" s="5">
        <v>347</v>
      </c>
      <c r="K17" s="5">
        <v>-47</v>
      </c>
      <c r="L17" s="6">
        <v>300</v>
      </c>
      <c r="M17" s="5">
        <v>333</v>
      </c>
      <c r="N17" s="5">
        <v>-33</v>
      </c>
      <c r="O17" s="6">
        <f t="shared" si="0"/>
        <v>-142</v>
      </c>
      <c r="P17" s="66">
        <f t="shared" si="1"/>
        <v>-0.13549618320610687</v>
      </c>
      <c r="Q17" s="123"/>
      <c r="R17" s="62" t="str">
        <f>IF($C$4="High Inventory",IF(AND(O17&gt;=Summary!$C$149,P17&gt;=Summary!$C$150),"X"," "),IF(AND(O17&lt;=-Summary!$C$149,P17&lt;=-Summary!$C$150),"X"," "))</f>
        <v xml:space="preserve"> </v>
      </c>
      <c r="S17" s="72" t="str">
        <f>IF($C$5="System-Wide"," ",IF($C$4="High Inventory",IF(AND(L17-I17&gt;=Summary!$C$153,N17-K17&gt;Summary!$C$153,N17&gt;0),"X"," "),IF(AND(I17-L17&gt;=Summary!$C$153,K17-N17&gt;Summary!$C$153,N17&lt;0),"X"," ")))</f>
        <v xml:space="preserve"> 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  <c r="W17"/>
      <c r="X17"/>
    </row>
    <row r="18" spans="1:24" x14ac:dyDescent="0.25">
      <c r="A18" s="26">
        <v>2892</v>
      </c>
      <c r="B18" s="51" t="s">
        <v>14</v>
      </c>
      <c r="C18" s="6">
        <v>4345</v>
      </c>
      <c r="D18" s="5">
        <v>3287</v>
      </c>
      <c r="E18" s="5">
        <v>1058</v>
      </c>
      <c r="F18" s="6">
        <v>4349</v>
      </c>
      <c r="G18" s="5">
        <v>3294</v>
      </c>
      <c r="H18" s="5">
        <v>1055</v>
      </c>
      <c r="I18" s="6">
        <v>4350</v>
      </c>
      <c r="J18" s="5">
        <v>3266</v>
      </c>
      <c r="K18" s="5">
        <v>1084</v>
      </c>
      <c r="L18" s="6">
        <v>4346</v>
      </c>
      <c r="M18" s="5">
        <v>3163</v>
      </c>
      <c r="N18" s="5">
        <v>1183</v>
      </c>
      <c r="O18" s="6">
        <f t="shared" si="0"/>
        <v>3197</v>
      </c>
      <c r="P18" s="66">
        <f t="shared" si="1"/>
        <v>0.3246344435418359</v>
      </c>
      <c r="Q18" s="123"/>
      <c r="R18" s="62" t="str">
        <f>IF($C$4="High Inventory",IF(AND(O18&gt;=Summary!$C$149,P18&gt;=Summary!$C$150),"X"," "),IF(AND(O18&lt;=-Summary!$C$149,P18&lt;=-Summary!$C$150),"X"," "))</f>
        <v xml:space="preserve"> </v>
      </c>
      <c r="S18" s="72" t="str">
        <f>IF($C$5="System-Wide"," ",IF($C$4="High Inventory",IF(AND(L18-I18&gt;=Summary!$C$153,N18-K18&gt;Summary!$C$153,N18&gt;0),"X"," "),IF(AND(I18-L18&gt;=Summary!$C$153,K18-N18&gt;Summary!$C$153,N18&lt;0),"X"," ")))</f>
        <v xml:space="preserve"> 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  <c r="W18"/>
      <c r="X18"/>
    </row>
    <row r="19" spans="1:24" x14ac:dyDescent="0.25">
      <c r="A19" s="26">
        <v>3152</v>
      </c>
      <c r="B19" s="51" t="s">
        <v>14</v>
      </c>
      <c r="C19" s="6">
        <v>8826</v>
      </c>
      <c r="D19" s="5">
        <v>2951</v>
      </c>
      <c r="E19" s="5">
        <v>5875</v>
      </c>
      <c r="F19" s="6">
        <v>3826</v>
      </c>
      <c r="G19" s="5">
        <v>3017</v>
      </c>
      <c r="H19" s="5">
        <v>809</v>
      </c>
      <c r="I19" s="6">
        <v>3826</v>
      </c>
      <c r="J19" s="5">
        <v>2907</v>
      </c>
      <c r="K19" s="5">
        <v>919</v>
      </c>
      <c r="L19" s="6">
        <v>2681</v>
      </c>
      <c r="M19" s="5">
        <v>2564</v>
      </c>
      <c r="N19" s="5">
        <v>117</v>
      </c>
      <c r="O19" s="6">
        <f t="shared" si="0"/>
        <v>7603</v>
      </c>
      <c r="P19" s="66">
        <f t="shared" si="1"/>
        <v>0.8565795403334836</v>
      </c>
      <c r="Q19" s="123"/>
      <c r="R19" s="62" t="str">
        <f>IF($C$4="High Inventory",IF(AND(O19&gt;=Summary!$C$149,P19&gt;=Summary!$C$150),"X"," "),IF(AND(O19&lt;=-Summary!$C$149,P19&lt;=-Summary!$C$150),"X"," "))</f>
        <v>X</v>
      </c>
      <c r="S19" s="72" t="str">
        <f>IF($C$5="System-Wide"," ",IF($C$4="High Inventory",IF(AND(L19-I19&gt;=Summary!$C$153,N19-K19&gt;Summary!$C$153,N19&gt;0),"X"," "),IF(AND(I19-L19&gt;=Summary!$C$153,K19-N19&gt;Summary!$C$153,N19&lt;0),"X"," ")))</f>
        <v xml:space="preserve"> </v>
      </c>
      <c r="T19" s="8" t="str">
        <f>IF($C$4="High Inventory",IF(AND($O19&gt;=Summary!$C$149,$P19&gt;=0%),"X"," "),IF(AND($O19&lt;=-Summary!$C$149,$P19&lt;=0%),"X"," "))</f>
        <v>X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  <c r="W19"/>
      <c r="X19"/>
    </row>
    <row r="20" spans="1:24" x14ac:dyDescent="0.25">
      <c r="A20" s="26">
        <v>6500</v>
      </c>
      <c r="B20" s="51" t="s">
        <v>14</v>
      </c>
      <c r="C20" s="6">
        <v>451544</v>
      </c>
      <c r="D20" s="5">
        <v>415873</v>
      </c>
      <c r="E20" s="5">
        <v>35671</v>
      </c>
      <c r="F20" s="6">
        <v>454365</v>
      </c>
      <c r="G20" s="5">
        <v>420819</v>
      </c>
      <c r="H20" s="5">
        <v>33546</v>
      </c>
      <c r="I20" s="6">
        <v>401625</v>
      </c>
      <c r="J20" s="5">
        <v>405647</v>
      </c>
      <c r="K20" s="5">
        <v>-4022</v>
      </c>
      <c r="L20" s="6">
        <v>374572</v>
      </c>
      <c r="M20" s="5">
        <v>351884</v>
      </c>
      <c r="N20" s="5">
        <v>22688</v>
      </c>
      <c r="O20" s="6">
        <f t="shared" si="0"/>
        <v>65195</v>
      </c>
      <c r="P20" s="66">
        <f t="shared" si="1"/>
        <v>5.2477582626334174E-2</v>
      </c>
      <c r="Q20" s="123"/>
      <c r="R20" s="62" t="str">
        <f>IF($C$4="High Inventory",IF(AND(O20&gt;=Summary!$C$149,P20&gt;=Summary!$C$150),"X"," "),IF(AND(O20&lt;=-Summary!$C$149,P20&lt;=-Summary!$C$150),"X"," "))</f>
        <v xml:space="preserve"> </v>
      </c>
      <c r="S20" s="72" t="str">
        <f>IF($C$5="System-Wide"," ",IF($C$4="High Inventory",IF(AND(L20-I20&gt;=Summary!$C$153,N20-K20&gt;Summary!$C$153,N20&gt;0),"X"," "),IF(AND(I20-L20&gt;=Summary!$C$153,K20-N20&gt;Summary!$C$153,N20&lt;0),"X"," ")))</f>
        <v xml:space="preserve"> 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  <c r="W20"/>
      <c r="X20"/>
    </row>
    <row r="21" spans="1:24" x14ac:dyDescent="0.25">
      <c r="A21" s="26">
        <v>12296</v>
      </c>
      <c r="B21" s="51" t="s">
        <v>14</v>
      </c>
      <c r="C21" s="6">
        <v>1044</v>
      </c>
      <c r="D21" s="5">
        <v>1150</v>
      </c>
      <c r="E21" s="5">
        <v>-106</v>
      </c>
      <c r="F21" s="6">
        <v>1044</v>
      </c>
      <c r="G21" s="5">
        <v>1158</v>
      </c>
      <c r="H21" s="5">
        <v>-114</v>
      </c>
      <c r="I21" s="6">
        <v>1044</v>
      </c>
      <c r="J21" s="5">
        <v>1134</v>
      </c>
      <c r="K21" s="5">
        <v>-90</v>
      </c>
      <c r="L21" s="6">
        <v>1044</v>
      </c>
      <c r="M21" s="5">
        <v>1046</v>
      </c>
      <c r="N21" s="5">
        <v>-2</v>
      </c>
      <c r="O21" s="6">
        <f t="shared" si="0"/>
        <v>-310</v>
      </c>
      <c r="P21" s="66">
        <f t="shared" si="1"/>
        <v>-9.0037757769387161E-2</v>
      </c>
      <c r="Q21" s="123"/>
      <c r="R21" s="62" t="str">
        <f>IF($C$4="High Inventory",IF(AND(O21&gt;=Summary!$C$149,P21&gt;=Summary!$C$150),"X"," "),IF(AND(O21&lt;=-Summary!$C$149,P21&lt;=-Summary!$C$150),"X"," "))</f>
        <v xml:space="preserve"> </v>
      </c>
      <c r="S21" s="72" t="str">
        <f>IF($C$5="System-Wide"," ",IF($C$4="High Inventory",IF(AND(L21-I21&gt;=Summary!$C$153,N21-K21&gt;Summary!$C$153,N21&gt;0),"X"," "),IF(AND(I21-L21&gt;=Summary!$C$153,K21-N21&gt;Summary!$C$153,N21&lt;0),"X"," ")))</f>
        <v xml:space="preserve"> 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  <c r="W21"/>
      <c r="X21"/>
    </row>
    <row r="22" spans="1:24" x14ac:dyDescent="0.25">
      <c r="A22" s="26">
        <v>16786</v>
      </c>
      <c r="B22" s="51" t="s">
        <v>14</v>
      </c>
      <c r="C22" s="6">
        <v>750</v>
      </c>
      <c r="D22" s="5">
        <v>553</v>
      </c>
      <c r="E22" s="5">
        <v>197</v>
      </c>
      <c r="F22" s="6">
        <v>750</v>
      </c>
      <c r="G22" s="5">
        <v>565</v>
      </c>
      <c r="H22" s="5">
        <v>185</v>
      </c>
      <c r="I22" s="6">
        <v>750</v>
      </c>
      <c r="J22" s="5">
        <v>537</v>
      </c>
      <c r="K22" s="5">
        <v>213</v>
      </c>
      <c r="L22" s="6">
        <v>467</v>
      </c>
      <c r="M22" s="5">
        <v>438</v>
      </c>
      <c r="N22" s="5">
        <v>29</v>
      </c>
      <c r="O22" s="6">
        <f t="shared" si="0"/>
        <v>595</v>
      </c>
      <c r="P22" s="66">
        <f t="shared" si="1"/>
        <v>0.35929951690821255</v>
      </c>
      <c r="Q22" s="123"/>
      <c r="R22" s="62" t="str">
        <f>IF($C$4="High Inventory",IF(AND(O22&gt;=Summary!$C$149,P22&gt;=Summary!$C$150),"X"," "),IF(AND(O22&lt;=-Summary!$C$149,P22&lt;=-Summary!$C$150),"X"," "))</f>
        <v xml:space="preserve"> </v>
      </c>
      <c r="S22" s="72" t="str">
        <f>IF($C$5="System-Wide"," ",IF($C$4="High Inventory",IF(AND(L22-I22&gt;=Summary!$C$153,N22-K22&gt;Summary!$C$153,N22&gt;0),"X"," "),IF(AND(I22-L22&gt;=Summary!$C$153,K22-N22&gt;Summary!$C$153,N22&lt;0),"X"," ")))</f>
        <v xml:space="preserve"> 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  <c r="W22"/>
      <c r="X22"/>
    </row>
    <row r="23" spans="1:24" x14ac:dyDescent="0.25">
      <c r="A23" s="26">
        <v>17791</v>
      </c>
      <c r="B23" s="51" t="s">
        <v>14</v>
      </c>
      <c r="C23" s="6">
        <v>350</v>
      </c>
      <c r="D23" s="5">
        <v>365</v>
      </c>
      <c r="E23" s="5">
        <v>-15</v>
      </c>
      <c r="F23" s="6">
        <v>350</v>
      </c>
      <c r="G23" s="5">
        <v>372</v>
      </c>
      <c r="H23" s="5">
        <v>-22</v>
      </c>
      <c r="I23" s="6">
        <v>350</v>
      </c>
      <c r="J23" s="5">
        <v>360</v>
      </c>
      <c r="K23" s="5">
        <v>-10</v>
      </c>
      <c r="L23" s="6">
        <v>328</v>
      </c>
      <c r="M23" s="5">
        <v>314</v>
      </c>
      <c r="N23" s="5">
        <v>14</v>
      </c>
      <c r="O23" s="6">
        <f t="shared" si="0"/>
        <v>-47</v>
      </c>
      <c r="P23" s="66">
        <f t="shared" si="1"/>
        <v>-4.2805100182149364E-2</v>
      </c>
      <c r="Q23" s="123"/>
      <c r="R23" s="62" t="str">
        <f>IF($C$4="High Inventory",IF(AND(O23&gt;=Summary!$C$149,P23&gt;=Summary!$C$150),"X"," "),IF(AND(O23&lt;=-Summary!$C$149,P23&lt;=-Summary!$C$150),"X"," "))</f>
        <v xml:space="preserve"> </v>
      </c>
      <c r="S23" s="72" t="str">
        <f>IF($C$5="System-Wide"," ",IF($C$4="High Inventory",IF(AND(L23-I23&gt;=Summary!$C$153,N23-K23&gt;Summary!$C$153,N23&gt;0),"X"," "),IF(AND(I23-L23&gt;=Summary!$C$153,K23-N23&gt;Summary!$C$153,N23&lt;0),"X"," ")))</f>
        <v xml:space="preserve"> 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  <c r="W23"/>
      <c r="X23"/>
    </row>
    <row r="24" spans="1:24" x14ac:dyDescent="0.25">
      <c r="A24" s="26">
        <v>1117</v>
      </c>
      <c r="B24" s="51" t="s">
        <v>16</v>
      </c>
      <c r="C24" s="6">
        <v>59809</v>
      </c>
      <c r="D24" s="5">
        <v>46571</v>
      </c>
      <c r="E24" s="5">
        <v>13238</v>
      </c>
      <c r="F24" s="6">
        <v>61269</v>
      </c>
      <c r="G24" s="5">
        <v>46917</v>
      </c>
      <c r="H24" s="5">
        <v>14352</v>
      </c>
      <c r="I24" s="6">
        <v>42102</v>
      </c>
      <c r="J24" s="5">
        <v>44177</v>
      </c>
      <c r="K24" s="5">
        <v>-2075</v>
      </c>
      <c r="L24" s="6">
        <v>46510</v>
      </c>
      <c r="M24" s="5">
        <v>37891</v>
      </c>
      <c r="N24" s="5">
        <v>8619</v>
      </c>
      <c r="O24" s="6">
        <f t="shared" si="0"/>
        <v>25515</v>
      </c>
      <c r="P24" s="66">
        <f t="shared" si="1"/>
        <v>0.18533988058053549</v>
      </c>
      <c r="Q24" s="123"/>
      <c r="R24" s="62" t="str">
        <f>IF($C$4="High Inventory",IF(AND(O24&gt;=Summary!$C$149,P24&gt;=Summary!$C$150),"X"," "),IF(AND(O24&lt;=-Summary!$C$149,P24&lt;=-Summary!$C$150),"X"," "))</f>
        <v>X</v>
      </c>
      <c r="S24" s="72" t="str">
        <f>IF($C$5="System-Wide"," ",IF($C$4="High Inventory",IF(AND(L24-I24&gt;=Summary!$C$153,N24-K24&gt;Summary!$C$153,N24&gt;0),"X"," "),IF(AND(I24-L24&gt;=Summary!$C$153,K24-N24&gt;Summary!$C$153,N24&lt;0),"X"," ")))</f>
        <v xml:space="preserve"> 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  <c r="W24"/>
      <c r="X24"/>
    </row>
    <row r="25" spans="1:24" x14ac:dyDescent="0.25">
      <c r="A25" s="26">
        <v>1126</v>
      </c>
      <c r="B25" s="51" t="s">
        <v>16</v>
      </c>
      <c r="C25" s="6">
        <v>21739</v>
      </c>
      <c r="D25" s="5">
        <v>23710</v>
      </c>
      <c r="E25" s="5">
        <v>-1971</v>
      </c>
      <c r="F25" s="6">
        <v>26473</v>
      </c>
      <c r="G25" s="5">
        <v>24694</v>
      </c>
      <c r="H25" s="5">
        <v>1779</v>
      </c>
      <c r="I25" s="6">
        <v>26473</v>
      </c>
      <c r="J25" s="5">
        <v>25413</v>
      </c>
      <c r="K25" s="5">
        <v>1060</v>
      </c>
      <c r="L25" s="6">
        <v>22391</v>
      </c>
      <c r="M25" s="5">
        <v>22566</v>
      </c>
      <c r="N25" s="5">
        <v>-175</v>
      </c>
      <c r="O25" s="6">
        <f t="shared" si="0"/>
        <v>868</v>
      </c>
      <c r="P25" s="66">
        <f t="shared" si="1"/>
        <v>1.1758649651846434E-2</v>
      </c>
      <c r="Q25" s="125"/>
      <c r="R25" s="62" t="str">
        <f>IF($C$4="High Inventory",IF(AND(O25&gt;=Summary!$C$149,P25&gt;=Summary!$C$150),"X"," "),IF(AND(O25&lt;=-Summary!$C$149,P25&lt;=-Summary!$C$150),"X"," "))</f>
        <v xml:space="preserve"> </v>
      </c>
      <c r="S25" s="72" t="str">
        <f>IF($C$5="System-Wide"," ",IF($C$4="High Inventory",IF(AND(L25-I25&gt;=Summary!$C$153,N25-K25&gt;Summary!$C$153,N25&gt;0),"X"," "),IF(AND(I25-L25&gt;=Summary!$C$153,K25-N25&gt;Summary!$C$153,N25&lt;0),"X"," ")))</f>
        <v xml:space="preserve"> 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  <c r="W25"/>
      <c r="X25"/>
    </row>
    <row r="26" spans="1:24" x14ac:dyDescent="0.25">
      <c r="A26" s="26">
        <v>1157</v>
      </c>
      <c r="B26" s="51" t="s">
        <v>16</v>
      </c>
      <c r="C26" s="6">
        <v>140372</v>
      </c>
      <c r="D26" s="5">
        <v>133980</v>
      </c>
      <c r="E26" s="5">
        <v>6392</v>
      </c>
      <c r="F26" s="6">
        <v>145802</v>
      </c>
      <c r="G26" s="5">
        <v>128701</v>
      </c>
      <c r="H26" s="5">
        <v>17101</v>
      </c>
      <c r="I26" s="6">
        <v>101802</v>
      </c>
      <c r="J26" s="5">
        <v>124725</v>
      </c>
      <c r="K26" s="5">
        <v>-22923</v>
      </c>
      <c r="L26" s="6">
        <v>100802</v>
      </c>
      <c r="M26" s="5">
        <v>103578</v>
      </c>
      <c r="N26" s="5">
        <v>-2776</v>
      </c>
      <c r="O26" s="6">
        <f t="shared" si="0"/>
        <v>570</v>
      </c>
      <c r="P26" s="66">
        <f t="shared" si="1"/>
        <v>1.4713208589416298E-3</v>
      </c>
      <c r="Q26" s="123"/>
      <c r="R26" s="62" t="str">
        <f>IF($C$4="High Inventory",IF(AND(O26&gt;=Summary!$C$149,P26&gt;=Summary!$C$150),"X"," "),IF(AND(O26&lt;=-Summary!$C$149,P26&lt;=-Summary!$C$150),"X"," "))</f>
        <v xml:space="preserve"> </v>
      </c>
      <c r="S26" s="72" t="str">
        <f>IF($C$5="System-Wide"," ",IF($C$4="High Inventory",IF(AND(L26-I26&gt;=Summary!$C$153,N26-K26&gt;Summary!$C$153,N26&gt;0),"X"," "),IF(AND(I26-L26&gt;=Summary!$C$153,K26-N26&gt;Summary!$C$153,N26&lt;0),"X"," ")))</f>
        <v xml:space="preserve"> </v>
      </c>
      <c r="T26" s="8" t="str">
        <f>IF($C$4="High Inventory",IF(AND($O26&gt;=Summary!$C$149,$P26&gt;=0%),"X"," "),IF(AND($O26&lt;=-Summary!$C$149,$P26&lt;=0%),"X"," "))</f>
        <v xml:space="preserve"> 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2"/>
        <v xml:space="preserve"> </v>
      </c>
      <c r="W26"/>
      <c r="X26"/>
    </row>
    <row r="27" spans="1:24" x14ac:dyDescent="0.25">
      <c r="A27" s="26">
        <v>1281</v>
      </c>
      <c r="B27" s="51" t="s">
        <v>16</v>
      </c>
      <c r="C27" s="6">
        <v>18286</v>
      </c>
      <c r="D27" s="5">
        <v>23671</v>
      </c>
      <c r="E27" s="5">
        <v>-5385</v>
      </c>
      <c r="F27" s="6">
        <v>48100</v>
      </c>
      <c r="G27" s="5">
        <v>23357</v>
      </c>
      <c r="H27" s="5">
        <v>24743</v>
      </c>
      <c r="I27" s="6">
        <v>33555</v>
      </c>
      <c r="J27" s="5">
        <v>22669</v>
      </c>
      <c r="K27" s="5">
        <v>10886</v>
      </c>
      <c r="L27" s="6">
        <v>15506</v>
      </c>
      <c r="M27" s="5">
        <v>14775</v>
      </c>
      <c r="N27" s="5">
        <v>731</v>
      </c>
      <c r="O27" s="6">
        <f t="shared" si="0"/>
        <v>30244</v>
      </c>
      <c r="P27" s="66">
        <f t="shared" si="1"/>
        <v>0.4339292375677925</v>
      </c>
      <c r="Q27" s="123"/>
      <c r="R27" s="62" t="str">
        <f>IF($C$4="High Inventory",IF(AND(O27&gt;=Summary!$C$149,P27&gt;=Summary!$C$150),"X"," "),IF(AND(O27&lt;=-Summary!$C$149,P27&lt;=-Summary!$C$150),"X"," "))</f>
        <v>X</v>
      </c>
      <c r="S27" s="72" t="str">
        <f>IF($C$5="System-Wide"," ",IF($C$4="High Inventory",IF(AND(L27-I27&gt;=Summary!$C$153,N27-K27&gt;Summary!$C$153,N27&gt;0),"X"," "),IF(AND(I27-L27&gt;=Summary!$C$153,K27-N27&gt;Summary!$C$153,N27&lt;0),"X"," ")))</f>
        <v xml:space="preserve"> </v>
      </c>
      <c r="T27" s="8" t="str">
        <f>IF($C$4="High Inventory",IF(AND($O27&gt;=Summary!$C$149,$P27&gt;=0%),"X"," "),IF(AND($O27&lt;=-Summary!$C$149,$P27&lt;=0%),"X"," "))</f>
        <v>X</v>
      </c>
      <c r="U27" s="11" t="str">
        <f>IF($C$4="High Inventory",IF(AND($O27&gt;=0,$P27&gt;=Summary!$C$150),"X"," "),IF(AND($O27&lt;=0,$P27&lt;=-Summary!$C$150),"X"," "))</f>
        <v>X</v>
      </c>
      <c r="V27" t="str">
        <f t="shared" si="2"/>
        <v xml:space="preserve"> </v>
      </c>
      <c r="W27"/>
      <c r="X27"/>
    </row>
    <row r="28" spans="1:24" x14ac:dyDescent="0.25">
      <c r="A28" s="26">
        <v>1377</v>
      </c>
      <c r="B28" s="51" t="s">
        <v>16</v>
      </c>
      <c r="C28" s="6">
        <v>73290</v>
      </c>
      <c r="D28" s="5">
        <v>107398</v>
      </c>
      <c r="E28" s="5">
        <v>-34108</v>
      </c>
      <c r="F28" s="6">
        <v>111769</v>
      </c>
      <c r="G28" s="5">
        <v>107597</v>
      </c>
      <c r="H28" s="5">
        <v>4172</v>
      </c>
      <c r="I28" s="6">
        <v>115542</v>
      </c>
      <c r="J28" s="5">
        <v>93369</v>
      </c>
      <c r="K28" s="5">
        <v>22173</v>
      </c>
      <c r="L28" s="6">
        <v>124535</v>
      </c>
      <c r="M28" s="5">
        <v>101701</v>
      </c>
      <c r="N28" s="5">
        <v>22834</v>
      </c>
      <c r="O28" s="6">
        <f t="shared" si="0"/>
        <v>-7763</v>
      </c>
      <c r="P28" s="66">
        <f t="shared" si="1"/>
        <v>-2.5174711786357076E-2</v>
      </c>
      <c r="Q28" s="123"/>
      <c r="R28" s="62" t="str">
        <f>IF($C$4="High Inventory",IF(AND(O28&gt;=Summary!$C$149,P28&gt;=Summary!$C$150),"X"," "),IF(AND(O28&lt;=-Summary!$C$149,P28&lt;=-Summary!$C$150),"X"," "))</f>
        <v xml:space="preserve"> </v>
      </c>
      <c r="S28" s="72" t="str">
        <f>IF($C$5="System-Wide"," ",IF($C$4="High Inventory",IF(AND(L28-I28&gt;=Summary!$C$153,N28-K28&gt;Summary!$C$153,N28&gt;0),"X"," "),IF(AND(I28-L28&gt;=Summary!$C$153,K28-N28&gt;Summary!$C$153,N28&lt;0),"X"," ")))</f>
        <v xml:space="preserve"> 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  <c r="W28"/>
      <c r="X28"/>
    </row>
    <row r="29" spans="1:24" x14ac:dyDescent="0.25">
      <c r="A29" s="26">
        <v>1830</v>
      </c>
      <c r="B29" s="51" t="s">
        <v>16</v>
      </c>
      <c r="C29" s="6">
        <v>5000</v>
      </c>
      <c r="D29" s="5">
        <v>15566</v>
      </c>
      <c r="E29" s="5">
        <v>-10566</v>
      </c>
      <c r="F29" s="6">
        <v>22000</v>
      </c>
      <c r="G29" s="5">
        <v>27990</v>
      </c>
      <c r="H29" s="5">
        <v>-5990</v>
      </c>
      <c r="I29" s="6">
        <v>34901</v>
      </c>
      <c r="J29" s="5">
        <v>24943</v>
      </c>
      <c r="K29" s="5">
        <v>9958</v>
      </c>
      <c r="L29" s="6">
        <v>15000</v>
      </c>
      <c r="M29" s="5">
        <v>15566</v>
      </c>
      <c r="N29" s="5">
        <v>-566</v>
      </c>
      <c r="O29" s="6">
        <f t="shared" si="0"/>
        <v>-6598</v>
      </c>
      <c r="P29" s="66">
        <f t="shared" si="1"/>
        <v>-9.6321167883211684E-2</v>
      </c>
      <c r="Q29" s="125"/>
      <c r="R29" s="62" t="str">
        <f>IF($C$4="High Inventory",IF(AND(O29&gt;=Summary!$C$149,P29&gt;=Summary!$C$150),"X"," "),IF(AND(O29&lt;=-Summary!$C$149,P29&lt;=-Summary!$C$150),"X"," "))</f>
        <v xml:space="preserve"> </v>
      </c>
      <c r="S29" s="72" t="str">
        <f>IF($C$5="System-Wide"," ",IF($C$4="High Inventory",IF(AND(L29-I29&gt;=Summary!$C$153,N29-K29&gt;Summary!$C$153,N29&gt;0),"X"," "),IF(AND(I29-L29&gt;=Summary!$C$153,K29-N29&gt;Summary!$C$153,N29&lt;0),"X"," ")))</f>
        <v xml:space="preserve"> 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2"/>
        <v xml:space="preserve"> </v>
      </c>
      <c r="W29"/>
      <c r="X29"/>
    </row>
    <row r="30" spans="1:24" x14ac:dyDescent="0.25">
      <c r="A30" s="26">
        <v>1864</v>
      </c>
      <c r="B30" s="51" t="s">
        <v>16</v>
      </c>
      <c r="C30" s="6">
        <v>449342</v>
      </c>
      <c r="D30" s="5">
        <v>417393</v>
      </c>
      <c r="E30" s="5">
        <v>31949</v>
      </c>
      <c r="F30" s="6">
        <v>418938</v>
      </c>
      <c r="G30" s="5">
        <v>438831</v>
      </c>
      <c r="H30" s="5">
        <v>-19893</v>
      </c>
      <c r="I30" s="6">
        <v>481615</v>
      </c>
      <c r="J30" s="5">
        <v>441674</v>
      </c>
      <c r="K30" s="5">
        <v>39941</v>
      </c>
      <c r="L30" s="6">
        <v>445361</v>
      </c>
      <c r="M30" s="5">
        <v>416074</v>
      </c>
      <c r="N30" s="5">
        <v>29287</v>
      </c>
      <c r="O30" s="6">
        <f t="shared" si="0"/>
        <v>51997</v>
      </c>
      <c r="P30" s="66">
        <f t="shared" si="1"/>
        <v>4.0062439373171561E-2</v>
      </c>
      <c r="Q30" s="123"/>
      <c r="R30" s="62" t="str">
        <f>IF($C$4="High Inventory",IF(AND(O30&gt;=Summary!$C$149,P30&gt;=Summary!$C$150),"X"," "),IF(AND(O30&lt;=-Summary!$C$149,P30&lt;=-Summary!$C$150),"X"," "))</f>
        <v xml:space="preserve"> </v>
      </c>
      <c r="S30" s="72" t="str">
        <f>IF($C$5="System-Wide"," ",IF($C$4="High Inventory",IF(AND(L30-I30&gt;=Summary!$C$153,N30-K30&gt;Summary!$C$153,N30&gt;0),"X"," "),IF(AND(I30-L30&gt;=Summary!$C$153,K30-N30&gt;Summary!$C$153,N30&lt;0),"X"," ")))</f>
        <v xml:space="preserve"> 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  <c r="W30"/>
      <c r="X30"/>
    </row>
    <row r="31" spans="1:24" x14ac:dyDescent="0.25">
      <c r="A31" s="26">
        <v>1922</v>
      </c>
      <c r="B31" s="51" t="s">
        <v>16</v>
      </c>
      <c r="C31" s="6">
        <v>24471</v>
      </c>
      <c r="D31" s="5">
        <v>30665</v>
      </c>
      <c r="E31" s="5">
        <v>-6194</v>
      </c>
      <c r="F31" s="6">
        <v>28694</v>
      </c>
      <c r="G31" s="5">
        <v>29271</v>
      </c>
      <c r="H31" s="5">
        <v>-577</v>
      </c>
      <c r="I31" s="6">
        <v>45944</v>
      </c>
      <c r="J31" s="5">
        <v>28604</v>
      </c>
      <c r="K31" s="5">
        <v>17340</v>
      </c>
      <c r="L31" s="6">
        <v>24471</v>
      </c>
      <c r="M31" s="5">
        <v>24231</v>
      </c>
      <c r="N31" s="5">
        <v>240</v>
      </c>
      <c r="O31" s="6">
        <f t="shared" si="0"/>
        <v>10569</v>
      </c>
      <c r="P31" s="66">
        <f t="shared" si="1"/>
        <v>0.11936842818581223</v>
      </c>
      <c r="Q31" s="123"/>
      <c r="R31" s="62" t="str">
        <f>IF($C$4="High Inventory",IF(AND(O31&gt;=Summary!$C$149,P31&gt;=Summary!$C$150),"X"," "),IF(AND(O31&lt;=-Summary!$C$149,P31&lt;=-Summary!$C$150),"X"," "))</f>
        <v>X</v>
      </c>
      <c r="S31" s="72" t="str">
        <f>IF($C$5="System-Wide"," ",IF($C$4="High Inventory",IF(AND(L31-I31&gt;=Summary!$C$153,N31-K31&gt;Summary!$C$153,N31&gt;0),"X"," "),IF(AND(I31-L31&gt;=Summary!$C$153,K31-N31&gt;Summary!$C$153,N31&lt;0),"X"," ")))</f>
        <v xml:space="preserve"> 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  <c r="W31"/>
      <c r="X31"/>
    </row>
    <row r="32" spans="1:24" x14ac:dyDescent="0.25">
      <c r="A32" s="26">
        <v>2056</v>
      </c>
      <c r="B32" s="51" t="s">
        <v>16</v>
      </c>
      <c r="C32" s="6">
        <v>19500</v>
      </c>
      <c r="D32" s="5">
        <v>12617</v>
      </c>
      <c r="E32" s="5">
        <v>6883</v>
      </c>
      <c r="F32" s="6">
        <v>15500</v>
      </c>
      <c r="G32" s="5">
        <v>13217</v>
      </c>
      <c r="H32" s="5">
        <v>2283</v>
      </c>
      <c r="I32" s="6">
        <v>13778</v>
      </c>
      <c r="J32" s="5">
        <v>12880</v>
      </c>
      <c r="K32" s="5">
        <v>898</v>
      </c>
      <c r="L32" s="6">
        <v>13500</v>
      </c>
      <c r="M32" s="5">
        <v>19810</v>
      </c>
      <c r="N32" s="5">
        <v>-6310</v>
      </c>
      <c r="O32" s="6">
        <f t="shared" si="0"/>
        <v>10064</v>
      </c>
      <c r="P32" s="66">
        <f t="shared" si="1"/>
        <v>0.25995092341469717</v>
      </c>
      <c r="Q32" s="123"/>
      <c r="R32" s="62" t="str">
        <f>IF($C$4="High Inventory",IF(AND(O32&gt;=Summary!$C$149,P32&gt;=Summary!$C$150),"X"," "),IF(AND(O32&lt;=-Summary!$C$149,P32&lt;=-Summary!$C$150),"X"," "))</f>
        <v>X</v>
      </c>
      <c r="S32" s="72" t="str">
        <f>IF($C$5="System-Wide"," ",IF($C$4="High Inventory",IF(AND(L32-I32&gt;=Summary!$C$153,N32-K32&gt;Summary!$C$153,N32&gt;0),"X"," "),IF(AND(I32-L32&gt;=Summary!$C$153,K32-N32&gt;Summary!$C$153,N32&lt;0),"X"," ")))</f>
        <v xml:space="preserve"> 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  <c r="W32"/>
      <c r="X32"/>
    </row>
    <row r="33" spans="1:24" x14ac:dyDescent="0.25">
      <c r="A33" s="102">
        <v>2280</v>
      </c>
      <c r="B33" s="126" t="s">
        <v>16</v>
      </c>
      <c r="C33" s="103">
        <v>9728</v>
      </c>
      <c r="D33" s="104">
        <v>11104</v>
      </c>
      <c r="E33" s="104">
        <v>-1376</v>
      </c>
      <c r="F33" s="103">
        <v>9728</v>
      </c>
      <c r="G33" s="104">
        <v>11700</v>
      </c>
      <c r="H33" s="104">
        <v>-1972</v>
      </c>
      <c r="I33" s="103">
        <v>9728</v>
      </c>
      <c r="J33" s="104">
        <v>10121</v>
      </c>
      <c r="K33" s="104">
        <v>-393</v>
      </c>
      <c r="L33" s="103">
        <v>8428</v>
      </c>
      <c r="M33" s="104">
        <v>5828</v>
      </c>
      <c r="N33" s="104">
        <v>2600</v>
      </c>
      <c r="O33" s="6">
        <f t="shared" si="0"/>
        <v>-3741</v>
      </c>
      <c r="P33" s="66">
        <f t="shared" si="1"/>
        <v>-0.11361841705642957</v>
      </c>
      <c r="Q33" s="123"/>
      <c r="R33" s="62" t="str">
        <f>IF($C$4="High Inventory",IF(AND(O33&gt;=Summary!$C$149,P33&gt;=Summary!$C$150),"X"," "),IF(AND(O33&lt;=-Summary!$C$149,P33&lt;=-Summary!$C$150),"X"," "))</f>
        <v xml:space="preserve"> </v>
      </c>
      <c r="S33" s="72" t="str">
        <f>IF($C$5="System-Wide"," ",IF($C$4="High Inventory",IF(AND(L33-I33&gt;=Summary!$C$153,N33-K33&gt;Summary!$C$153,N33&gt;0),"X"," "),IF(AND(I33-L33&gt;=Summary!$C$153,K33-N33&gt;Summary!$C$153,N33&lt;0),"X"," ")))</f>
        <v xml:space="preserve"> 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  <c r="W33"/>
      <c r="X33"/>
    </row>
    <row r="34" spans="1:24" x14ac:dyDescent="0.25">
      <c r="A34" s="26">
        <v>2584</v>
      </c>
      <c r="B34" s="51" t="s">
        <v>16</v>
      </c>
      <c r="C34" s="6">
        <v>43334</v>
      </c>
      <c r="D34" s="5">
        <v>53489</v>
      </c>
      <c r="E34" s="5">
        <v>-10155</v>
      </c>
      <c r="F34" s="6">
        <v>31131</v>
      </c>
      <c r="G34" s="5">
        <v>50627</v>
      </c>
      <c r="H34" s="5">
        <v>-19496</v>
      </c>
      <c r="I34" s="6">
        <v>42755</v>
      </c>
      <c r="J34" s="5">
        <v>49920</v>
      </c>
      <c r="K34" s="5">
        <v>-7165</v>
      </c>
      <c r="L34" s="6">
        <v>44821</v>
      </c>
      <c r="M34" s="5">
        <v>45073</v>
      </c>
      <c r="N34" s="5">
        <v>-252</v>
      </c>
      <c r="O34" s="6">
        <f t="shared" si="0"/>
        <v>-36816</v>
      </c>
      <c r="P34" s="66">
        <f t="shared" si="1"/>
        <v>-0.23900751118237826</v>
      </c>
      <c r="Q34" s="123"/>
      <c r="R34" s="62" t="str">
        <f>IF($C$4="High Inventory",IF(AND(O34&gt;=Summary!$C$149,P34&gt;=Summary!$C$150),"X"," "),IF(AND(O34&lt;=-Summary!$C$149,P34&lt;=-Summary!$C$150),"X"," "))</f>
        <v xml:space="preserve"> </v>
      </c>
      <c r="S34" s="72" t="str">
        <f>IF($C$5="System-Wide"," ",IF($C$4="High Inventory",IF(AND(L34-I34&gt;=Summary!$C$153,N34-K34&gt;Summary!$C$153,N34&gt;0),"X"," "),IF(AND(I34-L34&gt;=Summary!$C$153,K34-N34&gt;Summary!$C$153,N34&lt;0),"X"," ")))</f>
        <v xml:space="preserve"> 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  <c r="W34"/>
      <c r="X34"/>
    </row>
    <row r="35" spans="1:24" x14ac:dyDescent="0.25">
      <c r="A35" s="26">
        <v>2771</v>
      </c>
      <c r="B35" s="51" t="s">
        <v>16</v>
      </c>
      <c r="C35" s="6">
        <v>44891</v>
      </c>
      <c r="D35" s="5">
        <v>36151</v>
      </c>
      <c r="E35" s="5">
        <v>8740</v>
      </c>
      <c r="F35" s="6">
        <v>48910</v>
      </c>
      <c r="G35" s="5">
        <v>37063</v>
      </c>
      <c r="H35" s="5">
        <v>11847</v>
      </c>
      <c r="I35" s="6">
        <v>56117</v>
      </c>
      <c r="J35" s="5">
        <v>33856</v>
      </c>
      <c r="K35" s="5">
        <v>22261</v>
      </c>
      <c r="L35" s="6">
        <v>58143</v>
      </c>
      <c r="M35" s="5">
        <v>22921</v>
      </c>
      <c r="N35" s="5">
        <v>35222</v>
      </c>
      <c r="O35" s="6">
        <f t="shared" si="0"/>
        <v>42848</v>
      </c>
      <c r="P35" s="66">
        <f t="shared" si="1"/>
        <v>0.40018305610295973</v>
      </c>
      <c r="Q35" s="123"/>
      <c r="R35" s="62" t="str">
        <f>IF($C$4="High Inventory",IF(AND(O35&gt;=Summary!$C$149,P35&gt;=Summary!$C$150),"X"," "),IF(AND(O35&lt;=-Summary!$C$149,P35&lt;=-Summary!$C$150),"X"," "))</f>
        <v>X</v>
      </c>
      <c r="S35" s="72" t="str">
        <f>IF($C$5="System-Wide"," ",IF($C$4="High Inventory",IF(AND(L35-I35&gt;=Summary!$C$153,N35-K35&gt;Summary!$C$153,N35&gt;0),"X"," "),IF(AND(I35-L35&gt;=Summary!$C$153,K35-N35&gt;Summary!$C$153,N35&lt;0),"X"," ")))</f>
        <v xml:space="preserve"> 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  <c r="W35"/>
      <c r="X35"/>
    </row>
    <row r="36" spans="1:24" x14ac:dyDescent="0.25">
      <c r="A36" s="26">
        <v>2832</v>
      </c>
      <c r="B36" s="51" t="s">
        <v>16</v>
      </c>
      <c r="C36" s="6">
        <v>4205</v>
      </c>
      <c r="D36" s="5">
        <v>6477</v>
      </c>
      <c r="E36" s="5">
        <v>-2272</v>
      </c>
      <c r="F36" s="6">
        <v>0</v>
      </c>
      <c r="G36" s="5">
        <v>1242</v>
      </c>
      <c r="H36" s="5">
        <v>-1242</v>
      </c>
      <c r="I36" s="6">
        <v>1083</v>
      </c>
      <c r="J36" s="5">
        <v>1000</v>
      </c>
      <c r="K36" s="5">
        <v>83</v>
      </c>
      <c r="L36" s="6">
        <v>1083</v>
      </c>
      <c r="M36" s="5">
        <v>684</v>
      </c>
      <c r="N36" s="5">
        <v>399</v>
      </c>
      <c r="O36" s="6">
        <f t="shared" ref="O36:O49" si="3">K36+H36+E36</f>
        <v>-3431</v>
      </c>
      <c r="P36" s="66">
        <f t="shared" si="1"/>
        <v>-0.39346330275229358</v>
      </c>
      <c r="Q36" s="123"/>
      <c r="R36" s="62" t="str">
        <f>IF($C$4="High Inventory",IF(AND(O36&gt;=Summary!$C$149,P36&gt;=Summary!$C$150),"X"," "),IF(AND(O36&lt;=-Summary!$C$149,P36&lt;=-Summary!$C$150),"X"," "))</f>
        <v xml:space="preserve"> </v>
      </c>
      <c r="S36" s="72" t="str">
        <f>IF($C$5="System-Wide"," ",IF($C$4="High Inventory",IF(AND(L36-I36&gt;=Summary!$C$153,N36-K36&gt;Summary!$C$153,N36&gt;0),"X"," "),IF(AND(I36-L36&gt;=Summary!$C$153,K36-N36&gt;Summary!$C$153,N36&lt;0),"X"," ")))</f>
        <v xml:space="preserve"> 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  <c r="W36"/>
      <c r="X36"/>
    </row>
    <row r="37" spans="1:24" x14ac:dyDescent="0.25">
      <c r="A37" s="26">
        <v>2892</v>
      </c>
      <c r="B37" s="51" t="s">
        <v>16</v>
      </c>
      <c r="C37" s="6">
        <v>357</v>
      </c>
      <c r="D37" s="5">
        <v>403</v>
      </c>
      <c r="E37" s="5">
        <v>-46</v>
      </c>
      <c r="F37" s="6">
        <v>357</v>
      </c>
      <c r="G37" s="5">
        <v>396</v>
      </c>
      <c r="H37" s="5">
        <v>-39</v>
      </c>
      <c r="I37" s="6">
        <v>357</v>
      </c>
      <c r="J37" s="5">
        <v>425</v>
      </c>
      <c r="K37" s="5">
        <v>-68</v>
      </c>
      <c r="L37" s="6">
        <v>357</v>
      </c>
      <c r="M37" s="5">
        <v>371</v>
      </c>
      <c r="N37" s="5">
        <v>-14</v>
      </c>
      <c r="O37" s="6">
        <f t="shared" si="3"/>
        <v>-153</v>
      </c>
      <c r="P37" s="66">
        <f t="shared" ref="P37:P49" si="4">O37/(J37+G37+D37+1)</f>
        <v>-0.12489795918367347</v>
      </c>
      <c r="Q37" s="123"/>
      <c r="R37" s="62" t="str">
        <f>IF($C$4="High Inventory",IF(AND(O37&gt;=Summary!$C$149,P37&gt;=Summary!$C$150),"X"," "),IF(AND(O37&lt;=-Summary!$C$149,P37&lt;=-Summary!$C$150),"X"," "))</f>
        <v xml:space="preserve"> </v>
      </c>
      <c r="S37" s="72" t="str">
        <f>IF($C$5="System-Wide"," ",IF($C$4="High Inventory",IF(AND(L37-I37&gt;=Summary!$C$153,N37-K37&gt;Summary!$C$153,N37&gt;0),"X"," "),IF(AND(I37-L37&gt;=Summary!$C$153,K37-N37&gt;Summary!$C$153,N37&lt;0),"X"," ")))</f>
        <v xml:space="preserve"> 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9" si="5">IF(S37 = "X",L37-I37," ")</f>
        <v xml:space="preserve"> </v>
      </c>
      <c r="W37"/>
      <c r="X37"/>
    </row>
    <row r="38" spans="1:24" x14ac:dyDescent="0.25">
      <c r="A38" s="26">
        <v>3015</v>
      </c>
      <c r="B38" s="51" t="s">
        <v>16</v>
      </c>
      <c r="C38" s="6">
        <v>8105</v>
      </c>
      <c r="D38" s="5">
        <v>16907</v>
      </c>
      <c r="E38" s="5">
        <v>-8802</v>
      </c>
      <c r="F38" s="6">
        <v>8105</v>
      </c>
      <c r="G38" s="5">
        <v>16131</v>
      </c>
      <c r="H38" s="5">
        <v>-8026</v>
      </c>
      <c r="I38" s="6">
        <v>25353</v>
      </c>
      <c r="J38" s="5">
        <v>18048</v>
      </c>
      <c r="K38" s="5">
        <v>7305</v>
      </c>
      <c r="L38" s="6">
        <v>26576</v>
      </c>
      <c r="M38" s="5">
        <v>12264</v>
      </c>
      <c r="N38" s="5">
        <v>14312</v>
      </c>
      <c r="O38" s="6">
        <f t="shared" si="3"/>
        <v>-9523</v>
      </c>
      <c r="P38" s="66">
        <f t="shared" si="4"/>
        <v>-0.18640750092978645</v>
      </c>
      <c r="Q38" s="123"/>
      <c r="R38" s="62" t="str">
        <f>IF($C$4="High Inventory",IF(AND(O38&gt;=Summary!$C$149,P38&gt;=Summary!$C$150),"X"," "),IF(AND(O38&lt;=-Summary!$C$149,P38&lt;=-Summary!$C$150),"X"," "))</f>
        <v xml:space="preserve"> </v>
      </c>
      <c r="S38" s="72" t="str">
        <f>IF($C$5="System-Wide"," ",IF($C$4="High Inventory",IF(AND(L38-I38&gt;=Summary!$C$153,N38-K38&gt;Summary!$C$153,N38&gt;0),"X"," "),IF(AND(I38-L38&gt;=Summary!$C$153,K38-N38&gt;Summary!$C$153,N38&lt;0),"X"," ")))</f>
        <v xml:space="preserve"> 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  <c r="W38"/>
      <c r="X38"/>
    </row>
    <row r="39" spans="1:24" x14ac:dyDescent="0.25">
      <c r="A39" s="26">
        <v>3115</v>
      </c>
      <c r="B39" s="51" t="s">
        <v>16</v>
      </c>
      <c r="C39" s="6">
        <v>49199</v>
      </c>
      <c r="D39" s="5">
        <v>13925</v>
      </c>
      <c r="E39" s="5">
        <v>35274</v>
      </c>
      <c r="F39" s="6">
        <v>14746</v>
      </c>
      <c r="G39" s="5">
        <v>7386</v>
      </c>
      <c r="H39" s="5">
        <v>7360</v>
      </c>
      <c r="I39" s="6">
        <v>6040</v>
      </c>
      <c r="J39" s="5">
        <v>6551</v>
      </c>
      <c r="K39" s="5">
        <v>-511</v>
      </c>
      <c r="L39" s="6">
        <v>1040</v>
      </c>
      <c r="M39" s="5">
        <v>1248</v>
      </c>
      <c r="N39" s="5">
        <v>-208</v>
      </c>
      <c r="O39" s="6">
        <f t="shared" si="3"/>
        <v>42123</v>
      </c>
      <c r="P39" s="66">
        <f t="shared" si="4"/>
        <v>1.5117898288052256</v>
      </c>
      <c r="Q39" s="123"/>
      <c r="R39" s="62" t="str">
        <f>IF($C$4="High Inventory",IF(AND(O39&gt;=Summary!$C$149,P39&gt;=Summary!$C$150),"X"," "),IF(AND(O39&lt;=-Summary!$C$149,P39&lt;=-Summary!$C$150),"X"," "))</f>
        <v>X</v>
      </c>
      <c r="S39" s="72" t="str">
        <f>IF($C$5="System-Wide"," ",IF($C$4="High Inventory",IF(AND(L39-I39&gt;=Summary!$C$153,N39-K39&gt;Summary!$C$153,N39&gt;0),"X"," "),IF(AND(I39-L39&gt;=Summary!$C$153,K39-N39&gt;Summary!$C$153,N39&lt;0),"X"," ")))</f>
        <v xml:space="preserve"> 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  <c r="W39"/>
      <c r="X39"/>
    </row>
    <row r="40" spans="1:24" x14ac:dyDescent="0.25">
      <c r="A40" s="26">
        <v>3550</v>
      </c>
      <c r="B40" s="51" t="s">
        <v>16</v>
      </c>
      <c r="C40" s="6">
        <v>6235</v>
      </c>
      <c r="D40" s="5">
        <v>6347</v>
      </c>
      <c r="E40" s="5">
        <v>-112</v>
      </c>
      <c r="F40" s="6">
        <v>6235</v>
      </c>
      <c r="G40" s="5">
        <v>6559</v>
      </c>
      <c r="H40" s="5">
        <v>-324</v>
      </c>
      <c r="I40" s="6">
        <v>6235</v>
      </c>
      <c r="J40" s="5">
        <v>6482</v>
      </c>
      <c r="K40" s="5">
        <v>-247</v>
      </c>
      <c r="L40" s="6">
        <v>6035</v>
      </c>
      <c r="M40" s="5">
        <v>6153</v>
      </c>
      <c r="N40" s="5">
        <v>-118</v>
      </c>
      <c r="O40" s="6">
        <f t="shared" si="3"/>
        <v>-683</v>
      </c>
      <c r="P40" s="66">
        <f t="shared" si="4"/>
        <v>-3.5226159162411674E-2</v>
      </c>
      <c r="Q40" s="123"/>
      <c r="R40" s="62" t="str">
        <f>IF($C$4="High Inventory",IF(AND(O40&gt;=Summary!$C$149,P40&gt;=Summary!$C$150),"X"," "),IF(AND(O40&lt;=-Summary!$C$149,P40&lt;=-Summary!$C$150),"X"," "))</f>
        <v xml:space="preserve"> </v>
      </c>
      <c r="S40" s="72" t="str">
        <f>IF($C$5="System-Wide"," ",IF($C$4="High Inventory",IF(AND(L40-I40&gt;=Summary!$C$153,N40-K40&gt;Summary!$C$153,N40&gt;0),"X"," "),IF(AND(I40-L40&gt;=Summary!$C$153,K40-N40&gt;Summary!$C$153,N40&lt;0),"X"," ")))</f>
        <v xml:space="preserve"> 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  <c r="W40"/>
      <c r="X40"/>
    </row>
    <row r="41" spans="1:24" x14ac:dyDescent="0.25">
      <c r="A41" s="26">
        <v>4760</v>
      </c>
      <c r="B41" s="51" t="s">
        <v>16</v>
      </c>
      <c r="C41" s="6">
        <v>279459</v>
      </c>
      <c r="D41" s="5">
        <v>306432</v>
      </c>
      <c r="E41" s="5">
        <v>-26973</v>
      </c>
      <c r="F41" s="6">
        <v>307359</v>
      </c>
      <c r="G41" s="5">
        <v>319728</v>
      </c>
      <c r="H41" s="5">
        <v>-12369</v>
      </c>
      <c r="I41" s="6">
        <v>284041</v>
      </c>
      <c r="J41" s="5">
        <v>324791</v>
      </c>
      <c r="K41" s="5">
        <v>-40750</v>
      </c>
      <c r="L41" s="6">
        <v>284793</v>
      </c>
      <c r="M41" s="5">
        <v>344167</v>
      </c>
      <c r="N41" s="5">
        <v>-59374</v>
      </c>
      <c r="O41" s="6">
        <f t="shared" si="3"/>
        <v>-80092</v>
      </c>
      <c r="P41" s="66">
        <f t="shared" si="4"/>
        <v>-8.422296814139936E-2</v>
      </c>
      <c r="Q41" s="123"/>
      <c r="R41" s="62" t="str">
        <f>IF($C$4="High Inventory",IF(AND(O41&gt;=Summary!$C$149,P41&gt;=Summary!$C$150),"X"," "),IF(AND(O41&lt;=-Summary!$C$149,P41&lt;=-Summary!$C$150),"X"," "))</f>
        <v xml:space="preserve"> </v>
      </c>
      <c r="S41" s="72" t="str">
        <f>IF($C$5="System-Wide"," ",IF($C$4="High Inventory",IF(AND(L41-I41&gt;=Summary!$C$153,N41-K41&gt;Summary!$C$153,N41&gt;0),"X"," "),IF(AND(I41-L41&gt;=Summary!$C$153,K41-N41&gt;Summary!$C$153,N41&lt;0),"X"," ")))</f>
        <v xml:space="preserve"> 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  <c r="W41"/>
      <c r="X41"/>
    </row>
    <row r="42" spans="1:24" x14ac:dyDescent="0.25">
      <c r="A42" s="26">
        <v>6084</v>
      </c>
      <c r="B42" s="51" t="s">
        <v>16</v>
      </c>
      <c r="C42" s="6">
        <v>430</v>
      </c>
      <c r="D42" s="5">
        <v>427</v>
      </c>
      <c r="E42" s="5">
        <v>3</v>
      </c>
      <c r="F42" s="6">
        <v>430</v>
      </c>
      <c r="G42" s="5">
        <v>413</v>
      </c>
      <c r="H42" s="5">
        <v>17</v>
      </c>
      <c r="I42" s="6">
        <v>430</v>
      </c>
      <c r="J42" s="5">
        <v>429</v>
      </c>
      <c r="K42" s="5">
        <v>1</v>
      </c>
      <c r="L42" s="6">
        <v>430</v>
      </c>
      <c r="M42" s="5">
        <v>415</v>
      </c>
      <c r="N42" s="5">
        <v>15</v>
      </c>
      <c r="O42" s="6">
        <f t="shared" si="3"/>
        <v>21</v>
      </c>
      <c r="P42" s="66">
        <f t="shared" si="4"/>
        <v>1.6535433070866142E-2</v>
      </c>
      <c r="Q42" s="123"/>
      <c r="R42" s="62" t="str">
        <f>IF($C$4="High Inventory",IF(AND(O42&gt;=Summary!$C$149,P42&gt;=Summary!$C$150),"X"," "),IF(AND(O42&lt;=-Summary!$C$149,P42&lt;=-Summary!$C$150),"X"," "))</f>
        <v xml:space="preserve"> </v>
      </c>
      <c r="S42" s="72" t="str">
        <f>IF($C$5="System-Wide"," ",IF($C$4="High Inventory",IF(AND(L42-I42&gt;=Summary!$C$153,N42-K42&gt;Summary!$C$153,N42&gt;0),"X"," "),IF(AND(I42-L42&gt;=Summary!$C$153,K42-N42&gt;Summary!$C$153,N42&lt;0),"X"," ")))</f>
        <v xml:space="preserve"> 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  <c r="W42"/>
      <c r="X42"/>
    </row>
    <row r="43" spans="1:24" x14ac:dyDescent="0.25">
      <c r="A43" s="26">
        <v>6728</v>
      </c>
      <c r="B43" s="51" t="s">
        <v>16</v>
      </c>
      <c r="C43" s="6">
        <v>11000</v>
      </c>
      <c r="D43" s="5">
        <v>10374</v>
      </c>
      <c r="E43" s="5">
        <v>626</v>
      </c>
      <c r="F43" s="6">
        <v>11000</v>
      </c>
      <c r="G43" s="5">
        <v>10373</v>
      </c>
      <c r="H43" s="5">
        <v>627</v>
      </c>
      <c r="I43" s="6">
        <v>11000</v>
      </c>
      <c r="J43" s="5">
        <v>11224</v>
      </c>
      <c r="K43" s="5">
        <v>-224</v>
      </c>
      <c r="L43" s="6">
        <v>11000</v>
      </c>
      <c r="M43" s="5">
        <v>10210</v>
      </c>
      <c r="N43" s="5">
        <v>790</v>
      </c>
      <c r="O43" s="6">
        <f t="shared" si="3"/>
        <v>1029</v>
      </c>
      <c r="P43" s="66">
        <f t="shared" si="4"/>
        <v>3.2184411359939949E-2</v>
      </c>
      <c r="Q43" s="123"/>
      <c r="R43" s="62" t="str">
        <f>IF($C$4="High Inventory",IF(AND(O43&gt;=Summary!$C$149,P43&gt;=Summary!$C$150),"X"," "),IF(AND(O43&lt;=-Summary!$C$149,P43&lt;=-Summary!$C$150),"X"," "))</f>
        <v xml:space="preserve"> </v>
      </c>
      <c r="S43" s="72" t="str">
        <f>IF($C$5="System-Wide"," ",IF($C$4="High Inventory",IF(AND(L43-I43&gt;=Summary!$C$153,N43-K43&gt;Summary!$C$153,N43&gt;0),"X"," "),IF(AND(I43-L43&gt;=Summary!$C$153,K43-N43&gt;Summary!$C$153,N43&lt;0),"X"," ")))</f>
        <v xml:space="preserve"> 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  <c r="W43"/>
      <c r="X43"/>
    </row>
    <row r="44" spans="1:24" x14ac:dyDescent="0.25">
      <c r="A44" s="26">
        <v>12296</v>
      </c>
      <c r="B44" s="51" t="s">
        <v>16</v>
      </c>
      <c r="C44" s="6">
        <v>4412</v>
      </c>
      <c r="D44" s="5">
        <v>4303</v>
      </c>
      <c r="E44" s="5">
        <v>109</v>
      </c>
      <c r="F44" s="6">
        <v>4413</v>
      </c>
      <c r="G44" s="5">
        <v>4149</v>
      </c>
      <c r="H44" s="5">
        <v>264</v>
      </c>
      <c r="I44" s="6">
        <v>4415</v>
      </c>
      <c r="J44" s="5">
        <v>4049</v>
      </c>
      <c r="K44" s="5">
        <v>366</v>
      </c>
      <c r="L44" s="6">
        <v>4412</v>
      </c>
      <c r="M44" s="5">
        <v>2875</v>
      </c>
      <c r="N44" s="5">
        <v>1537</v>
      </c>
      <c r="O44" s="6">
        <f t="shared" si="3"/>
        <v>739</v>
      </c>
      <c r="P44" s="66">
        <f t="shared" si="4"/>
        <v>5.9110542313229882E-2</v>
      </c>
      <c r="Q44" s="123"/>
      <c r="R44" s="62" t="str">
        <f>IF($C$4="High Inventory",IF(AND(O44&gt;=Summary!$C$149,P44&gt;=Summary!$C$150),"X"," "),IF(AND(O44&lt;=-Summary!$C$149,P44&lt;=-Summary!$C$150),"X"," "))</f>
        <v xml:space="preserve"> </v>
      </c>
      <c r="S44" s="72" t="str">
        <f>IF($C$5="System-Wide"," ",IF($C$4="High Inventory",IF(AND(L44-I44&gt;=Summary!$C$153,N44-K44&gt;Summary!$C$153,N44&gt;0),"X"," "),IF(AND(I44-L44&gt;=Summary!$C$153,K44-N44&gt;Summary!$C$153,N44&lt;0),"X"," ")))</f>
        <v xml:space="preserve"> 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5"/>
        <v xml:space="preserve"> </v>
      </c>
      <c r="W44"/>
      <c r="X44"/>
    </row>
    <row r="45" spans="1:24" x14ac:dyDescent="0.25">
      <c r="A45" s="26">
        <v>15966</v>
      </c>
      <c r="B45" s="51" t="s">
        <v>16</v>
      </c>
      <c r="C45" s="6">
        <v>125535</v>
      </c>
      <c r="D45" s="5">
        <v>154906</v>
      </c>
      <c r="E45" s="5">
        <v>-29371</v>
      </c>
      <c r="F45" s="6">
        <v>160000</v>
      </c>
      <c r="G45" s="5">
        <v>136134</v>
      </c>
      <c r="H45" s="5">
        <v>23866</v>
      </c>
      <c r="I45" s="6">
        <v>186289</v>
      </c>
      <c r="J45" s="5">
        <v>86542</v>
      </c>
      <c r="K45" s="5">
        <v>99747</v>
      </c>
      <c r="L45" s="6">
        <v>106554</v>
      </c>
      <c r="M45" s="5">
        <v>85729</v>
      </c>
      <c r="N45" s="5">
        <v>20825</v>
      </c>
      <c r="O45" s="6">
        <f t="shared" si="3"/>
        <v>94242</v>
      </c>
      <c r="P45" s="66">
        <f t="shared" si="4"/>
        <v>0.24959280476080756</v>
      </c>
      <c r="Q45" s="123"/>
      <c r="R45" s="62" t="str">
        <f>IF($C$4="High Inventory",IF(AND(O45&gt;=Summary!$C$149,P45&gt;=Summary!$C$150),"X"," "),IF(AND(O45&lt;=-Summary!$C$149,P45&lt;=-Summary!$C$150),"X"," "))</f>
        <v>X</v>
      </c>
      <c r="S45" s="72" t="str">
        <f>IF($C$5="System-Wide"," ",IF($C$4="High Inventory",IF(AND(L45-I45&gt;=Summary!$C$153,N45-K45&gt;Summary!$C$153,N45&gt;0),"X"," "),IF(AND(I45-L45&gt;=Summary!$C$153,K45-N45&gt;Summary!$C$153,N45&lt;0),"X"," ")))</f>
        <v xml:space="preserve"> 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  <c r="W45"/>
      <c r="X45"/>
    </row>
    <row r="46" spans="1:24" x14ac:dyDescent="0.25">
      <c r="A46" s="26">
        <v>16666</v>
      </c>
      <c r="B46" s="51" t="s">
        <v>16</v>
      </c>
      <c r="C46" s="6">
        <v>310</v>
      </c>
      <c r="D46" s="5">
        <v>337</v>
      </c>
      <c r="E46" s="5">
        <v>-27</v>
      </c>
      <c r="F46" s="6">
        <v>309</v>
      </c>
      <c r="G46" s="5">
        <v>330</v>
      </c>
      <c r="H46" s="5">
        <v>-21</v>
      </c>
      <c r="I46" s="6">
        <v>310</v>
      </c>
      <c r="J46" s="5">
        <v>306</v>
      </c>
      <c r="K46" s="5">
        <v>4</v>
      </c>
      <c r="L46" s="6">
        <v>310</v>
      </c>
      <c r="M46" s="5">
        <v>294</v>
      </c>
      <c r="N46" s="5">
        <v>16</v>
      </c>
      <c r="O46" s="6">
        <f t="shared" si="3"/>
        <v>-44</v>
      </c>
      <c r="P46" s="66">
        <f t="shared" si="4"/>
        <v>-4.5174537987679675E-2</v>
      </c>
      <c r="Q46" s="123"/>
      <c r="R46" s="62" t="str">
        <f>IF($C$4="High Inventory",IF(AND(O46&gt;=Summary!$C$149,P46&gt;=Summary!$C$150),"X"," "),IF(AND(O46&lt;=-Summary!$C$149,P46&lt;=-Summary!$C$150),"X"," "))</f>
        <v xml:space="preserve"> </v>
      </c>
      <c r="S46" s="72" t="str">
        <f>IF($C$5="System-Wide"," ",IF($C$4="High Inventory",IF(AND(L46-I46&gt;=Summary!$C$153,N46-K46&gt;Summary!$C$153,N46&gt;0),"X"," "),IF(AND(I46-L46&gt;=Summary!$C$153,K46-N46&gt;Summary!$C$153,N46&lt;0),"X"," ")))</f>
        <v xml:space="preserve"> 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  <c r="W46"/>
      <c r="X46"/>
    </row>
    <row r="47" spans="1:24" x14ac:dyDescent="0.25">
      <c r="A47" s="26">
        <v>30069</v>
      </c>
      <c r="B47" s="51" t="s">
        <v>16</v>
      </c>
      <c r="C47" s="6">
        <v>12845</v>
      </c>
      <c r="D47" s="5">
        <v>10211</v>
      </c>
      <c r="E47" s="5">
        <v>2634</v>
      </c>
      <c r="F47" s="6">
        <v>7846</v>
      </c>
      <c r="G47" s="5">
        <v>10149</v>
      </c>
      <c r="H47" s="5">
        <v>-2303</v>
      </c>
      <c r="I47" s="6">
        <v>7800</v>
      </c>
      <c r="J47" s="5">
        <v>10088</v>
      </c>
      <c r="K47" s="5">
        <v>-2288</v>
      </c>
      <c r="L47" s="6">
        <v>9266</v>
      </c>
      <c r="M47" s="5">
        <v>2337</v>
      </c>
      <c r="N47" s="5">
        <v>6929</v>
      </c>
      <c r="O47" s="6">
        <f t="shared" si="3"/>
        <v>-1957</v>
      </c>
      <c r="P47" s="66">
        <f t="shared" si="4"/>
        <v>-6.4271404643830674E-2</v>
      </c>
      <c r="Q47" s="123"/>
      <c r="R47" s="62" t="str">
        <f>IF($C$4="High Inventory",IF(AND(O47&gt;=Summary!$C$149,P47&gt;=Summary!$C$150),"X"," "),IF(AND(O47&lt;=-Summary!$C$149,P47&lt;=-Summary!$C$150),"X"," "))</f>
        <v xml:space="preserve"> </v>
      </c>
      <c r="S47" s="72" t="str">
        <f>IF($C$5="System-Wide"," ",IF($C$4="High Inventory",IF(AND(L47-I47&gt;=Summary!$C$153,N47-K47&gt;Summary!$C$153,N47&gt;0),"X"," "),IF(AND(I47-L47&gt;=Summary!$C$153,K47-N47&gt;Summary!$C$153,N47&lt;0),"X"," ")))</f>
        <v xml:space="preserve"> 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5"/>
        <v xml:space="preserve"> </v>
      </c>
      <c r="W47"/>
      <c r="X47"/>
    </row>
    <row r="48" spans="1:24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3"/>
        <v>0</v>
      </c>
      <c r="P48" s="66">
        <f t="shared" si="4"/>
        <v>0</v>
      </c>
      <c r="Q48" s="123"/>
      <c r="R48" s="62" t="str">
        <f>IF($C$4="High Inventory",IF(AND(O48&gt;=Summary!$C$149,P48&gt;=Summary!$C$150),"X"," "),IF(AND(O48&lt;=-Summary!$C$149,P48&lt;=-Summary!$C$150),"X"," "))</f>
        <v xml:space="preserve"> </v>
      </c>
      <c r="S48" s="72" t="str">
        <f>IF($C$5="System-Wide"," ",IF($C$4="High Inventory",IF(AND(L48-I48&gt;=Summary!$C$153,N48-K48&gt;Summary!$C$153,N48&gt;0),"X"," "),IF(AND(I48-L48&gt;=Summary!$C$153,K48-N48&gt;Summary!$C$153,N48&lt;0),"X"," ")))</f>
        <v xml:space="preserve"> 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5"/>
        <v xml:space="preserve"> </v>
      </c>
      <c r="W48"/>
      <c r="X48"/>
    </row>
    <row r="49" spans="1:24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66">
        <f t="shared" si="4"/>
        <v>0</v>
      </c>
      <c r="Q49" s="123"/>
      <c r="R49" s="62" t="str">
        <f>IF($C$4="High Inventory",IF(AND(O49&gt;=Summary!$C$149,P49&gt;=Summary!$C$150),"X"," "),IF(AND(O49&lt;=-Summary!$C$149,P49&lt;=-Summary!$C$150),"X"," "))</f>
        <v xml:space="preserve"> </v>
      </c>
      <c r="S49" s="72" t="str">
        <f>IF($C$5="System-Wide"," ",IF($C$4="High Inventory",IF(AND(L49-I49&gt;=Summary!$C$153,N49-K49&gt;Summary!$C$153,N49&gt;0),"X"," "),IF(AND(I49-L49&gt;=Summary!$C$153,K49-N49&gt;Summary!$C$153,N49&lt;0),"X"," ")))</f>
        <v xml:space="preserve"> 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5"/>
        <v xml:space="preserve"> </v>
      </c>
      <c r="W49"/>
      <c r="X49"/>
    </row>
    <row r="50" spans="1:24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ref="O50:O81" si="6">K50+H50+E50</f>
        <v>0</v>
      </c>
      <c r="P50" s="66">
        <f t="shared" ref="P50:P81" si="7">O50/(J50+G50+D50+1)</f>
        <v>0</v>
      </c>
      <c r="Q50" s="123"/>
      <c r="R50" s="62" t="str">
        <f>IF($C$4="High Inventory",IF(AND(O50&gt;=Summary!$C$149,P50&gt;=Summary!$C$150),"X"," "),IF(AND(O50&lt;=-Summary!$C$149,P50&lt;=-Summary!$C$150),"X"," "))</f>
        <v xml:space="preserve"> </v>
      </c>
      <c r="S50" s="72" t="str">
        <f>IF($C$5="System-Wide"," ",IF($C$4="High Inventory",IF(AND(L50-I50&gt;=Summary!$C$153,N50-K50&gt;Summary!$C$153,N50&gt;0),"X"," "),IF(AND(I50-L50&gt;=Summary!$C$153,K50-N50&gt;Summary!$C$153,N50&lt;0),"X"," ")))</f>
        <v xml:space="preserve"> 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ref="V50:V81" si="8">IF(S50 = "X",L50-I50," ")</f>
        <v xml:space="preserve"> </v>
      </c>
      <c r="W50"/>
      <c r="X50"/>
    </row>
    <row r="51" spans="1:24" x14ac:dyDescent="0.25">
      <c r="A51" s="26">
        <v>82</v>
      </c>
      <c r="B51" s="99" t="s">
        <v>17</v>
      </c>
      <c r="C51" s="6">
        <v>0</v>
      </c>
      <c r="D51" s="5">
        <v>0</v>
      </c>
      <c r="E51" s="98">
        <v>0</v>
      </c>
      <c r="F51" s="6">
        <v>0</v>
      </c>
      <c r="G51" s="5">
        <v>0</v>
      </c>
      <c r="H51" s="98">
        <v>0</v>
      </c>
      <c r="I51" s="6">
        <v>0</v>
      </c>
      <c r="J51" s="5">
        <v>0</v>
      </c>
      <c r="K51" s="98">
        <v>0</v>
      </c>
      <c r="L51" s="6">
        <v>0</v>
      </c>
      <c r="M51" s="5">
        <v>0</v>
      </c>
      <c r="N51" s="98">
        <v>0</v>
      </c>
      <c r="O51" s="6">
        <f t="shared" si="6"/>
        <v>0</v>
      </c>
      <c r="P51" s="66">
        <f t="shared" si="7"/>
        <v>0</v>
      </c>
      <c r="Q51" s="123"/>
      <c r="R51" s="62" t="str">
        <f>IF($C$4="High Inventory",IF(AND(O51&gt;=Summary!$C$149,P51&gt;=Summary!$C$150),"X"," "),IF(AND(O51&lt;=-Summary!$C$149,P51&lt;=-Summary!$C$150),"X"," "))</f>
        <v xml:space="preserve"> </v>
      </c>
      <c r="S51" s="72" t="str">
        <f>IF($C$5="System-Wide"," ",IF($C$4="High Inventory",IF(AND(L51-I51&gt;=Summary!$C$153,N51-K51&gt;Summary!$C$153,N51&gt;0),"X"," "),IF(AND(I51-L51&gt;=Summary!$C$153,K51-N51&gt;Summary!$C$153,N51&lt;0),"X"," ")))</f>
        <v xml:space="preserve"> 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  <c r="W51"/>
      <c r="X51"/>
    </row>
    <row r="52" spans="1:24" x14ac:dyDescent="0.25">
      <c r="A52" s="26">
        <v>100</v>
      </c>
      <c r="B52" s="99" t="s">
        <v>17</v>
      </c>
      <c r="C52" s="6">
        <v>0</v>
      </c>
      <c r="D52" s="5">
        <v>1</v>
      </c>
      <c r="E52" s="98">
        <v>-1</v>
      </c>
      <c r="F52" s="6">
        <v>0</v>
      </c>
      <c r="G52" s="5">
        <v>0</v>
      </c>
      <c r="H52" s="98">
        <v>0</v>
      </c>
      <c r="I52" s="6">
        <v>0</v>
      </c>
      <c r="J52" s="5">
        <v>0</v>
      </c>
      <c r="K52" s="98">
        <v>0</v>
      </c>
      <c r="L52" s="6">
        <v>0</v>
      </c>
      <c r="M52" s="5">
        <v>0</v>
      </c>
      <c r="N52" s="98">
        <v>0</v>
      </c>
      <c r="O52" s="6">
        <f t="shared" si="6"/>
        <v>-1</v>
      </c>
      <c r="P52" s="66">
        <f t="shared" si="7"/>
        <v>-0.5</v>
      </c>
      <c r="Q52" s="123"/>
      <c r="R52" s="62" t="str">
        <f>IF($C$4="High Inventory",IF(AND(O52&gt;=Summary!$C$149,P52&gt;=Summary!$C$150),"X"," "),IF(AND(O52&lt;=-Summary!$C$149,P52&lt;=-Summary!$C$150),"X"," "))</f>
        <v xml:space="preserve"> </v>
      </c>
      <c r="S52" s="72" t="str">
        <f>IF($C$5="System-Wide"," ",IF($C$4="High Inventory",IF(AND(L52-I52&gt;=Summary!$C$153,N52-K52&gt;Summary!$C$153,N52&gt;0),"X"," "),IF(AND(I52-L52&gt;=Summary!$C$153,K52-N52&gt;Summary!$C$153,N52&lt;0),"X"," ")))</f>
        <v xml:space="preserve"> 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  <c r="W52"/>
      <c r="X52"/>
    </row>
    <row r="53" spans="1:24" x14ac:dyDescent="0.25">
      <c r="A53" s="26">
        <v>112</v>
      </c>
      <c r="B53" s="99" t="s">
        <v>17</v>
      </c>
      <c r="C53" s="6">
        <v>0</v>
      </c>
      <c r="D53" s="5">
        <v>37</v>
      </c>
      <c r="E53" s="98">
        <v>-37</v>
      </c>
      <c r="F53" s="6">
        <v>0</v>
      </c>
      <c r="G53" s="5">
        <v>37</v>
      </c>
      <c r="H53" s="98">
        <v>-37</v>
      </c>
      <c r="I53" s="6">
        <v>0</v>
      </c>
      <c r="J53" s="5">
        <v>37</v>
      </c>
      <c r="K53" s="98">
        <v>-37</v>
      </c>
      <c r="L53" s="6">
        <v>0</v>
      </c>
      <c r="M53" s="5">
        <v>37</v>
      </c>
      <c r="N53" s="98">
        <v>-37</v>
      </c>
      <c r="O53" s="6">
        <f t="shared" si="6"/>
        <v>-111</v>
      </c>
      <c r="P53" s="66">
        <f t="shared" si="7"/>
        <v>-0.9910714285714286</v>
      </c>
      <c r="Q53" s="123"/>
      <c r="R53" s="62" t="str">
        <f>IF($C$4="High Inventory",IF(AND(O53&gt;=Summary!$C$149,P53&gt;=Summary!$C$150),"X"," "),IF(AND(O53&lt;=-Summary!$C$149,P53&lt;=-Summary!$C$150),"X"," "))</f>
        <v xml:space="preserve"> </v>
      </c>
      <c r="S53" s="72" t="str">
        <f>IF($C$5="System-Wide"," ",IF($C$4="High Inventory",IF(AND(L53-I53&gt;=Summary!$C$153,N53-K53&gt;Summary!$C$153,N53&gt;0),"X"," "),IF(AND(I53-L53&gt;=Summary!$C$153,K53-N53&gt;Summary!$C$153,N53&lt;0),"X"," ")))</f>
        <v xml:space="preserve"> 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  <c r="W53"/>
      <c r="X53"/>
    </row>
    <row r="54" spans="1:24" x14ac:dyDescent="0.25">
      <c r="A54" s="26">
        <v>113</v>
      </c>
      <c r="B54" s="99" t="s">
        <v>17</v>
      </c>
      <c r="C54" s="6">
        <v>0</v>
      </c>
      <c r="D54" s="5">
        <v>17</v>
      </c>
      <c r="E54" s="98">
        <v>-17</v>
      </c>
      <c r="F54" s="6">
        <v>0</v>
      </c>
      <c r="G54" s="5">
        <v>17</v>
      </c>
      <c r="H54" s="98">
        <v>-17</v>
      </c>
      <c r="I54" s="6">
        <v>0</v>
      </c>
      <c r="J54" s="5">
        <v>17</v>
      </c>
      <c r="K54" s="98">
        <v>-17</v>
      </c>
      <c r="L54" s="6">
        <v>0</v>
      </c>
      <c r="M54" s="5">
        <v>17</v>
      </c>
      <c r="N54" s="98">
        <v>-17</v>
      </c>
      <c r="O54" s="6">
        <f t="shared" si="6"/>
        <v>-51</v>
      </c>
      <c r="P54" s="66">
        <f t="shared" si="7"/>
        <v>-0.98076923076923073</v>
      </c>
      <c r="Q54" s="123"/>
      <c r="R54" s="62" t="str">
        <f>IF($C$4="High Inventory",IF(AND(O54&gt;=Summary!$C$149,P54&gt;=Summary!$C$150),"X"," "),IF(AND(O54&lt;=-Summary!$C$149,P54&lt;=-Summary!$C$150),"X"," "))</f>
        <v xml:space="preserve"> </v>
      </c>
      <c r="S54" s="72" t="str">
        <f>IF($C$5="System-Wide"," ",IF($C$4="High Inventory",IF(AND(L54-I54&gt;=Summary!$C$153,N54-K54&gt;Summary!$C$153,N54&gt;0),"X"," "),IF(AND(I54-L54&gt;=Summary!$C$153,K54-N54&gt;Summary!$C$153,N54&lt;0),"X"," ")))</f>
        <v xml:space="preserve"> 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  <c r="W54"/>
      <c r="X54"/>
    </row>
    <row r="55" spans="1:24" x14ac:dyDescent="0.25">
      <c r="A55" s="26">
        <v>117</v>
      </c>
      <c r="B55" s="99" t="s">
        <v>17</v>
      </c>
      <c r="C55" s="6">
        <v>0</v>
      </c>
      <c r="D55" s="5">
        <v>148</v>
      </c>
      <c r="E55" s="98">
        <v>-148</v>
      </c>
      <c r="F55" s="6">
        <v>0</v>
      </c>
      <c r="G55" s="5">
        <v>59</v>
      </c>
      <c r="H55" s="98">
        <v>-59</v>
      </c>
      <c r="I55" s="6">
        <v>0</v>
      </c>
      <c r="J55" s="5">
        <v>55</v>
      </c>
      <c r="K55" s="98">
        <v>-55</v>
      </c>
      <c r="L55" s="6">
        <v>0</v>
      </c>
      <c r="M55" s="5">
        <v>0</v>
      </c>
      <c r="N55" s="98">
        <v>0</v>
      </c>
      <c r="O55" s="6">
        <f t="shared" si="6"/>
        <v>-262</v>
      </c>
      <c r="P55" s="66">
        <f t="shared" si="7"/>
        <v>-0.99619771863117867</v>
      </c>
      <c r="Q55" s="123"/>
      <c r="R55" s="62" t="str">
        <f>IF($C$4="High Inventory",IF(AND(O55&gt;=Summary!$C$149,P55&gt;=Summary!$C$150),"X"," "),IF(AND(O55&lt;=-Summary!$C$149,P55&lt;=-Summary!$C$150),"X"," "))</f>
        <v xml:space="preserve"> </v>
      </c>
      <c r="S55" s="72" t="str">
        <f>IF($C$5="System-Wide"," ",IF($C$4="High Inventory",IF(AND(L55-I55&gt;=Summary!$C$153,N55-K55&gt;Summary!$C$153,N55&gt;0),"X"," "),IF(AND(I55-L55&gt;=Summary!$C$153,K55-N55&gt;Summary!$C$153,N55&lt;0),"X"," ")))</f>
        <v xml:space="preserve"> 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  <c r="W55"/>
      <c r="X55"/>
    </row>
    <row r="56" spans="1:24" x14ac:dyDescent="0.25">
      <c r="A56" s="26">
        <v>127</v>
      </c>
      <c r="B56" s="99" t="s">
        <v>17</v>
      </c>
      <c r="C56" s="6">
        <v>0</v>
      </c>
      <c r="D56" s="5">
        <v>7</v>
      </c>
      <c r="E56" s="98">
        <v>-7</v>
      </c>
      <c r="F56" s="6">
        <v>0</v>
      </c>
      <c r="G56" s="5">
        <v>6</v>
      </c>
      <c r="H56" s="98">
        <v>-6</v>
      </c>
      <c r="I56" s="6">
        <v>0</v>
      </c>
      <c r="J56" s="5">
        <v>6</v>
      </c>
      <c r="K56" s="98">
        <v>-6</v>
      </c>
      <c r="L56" s="6">
        <v>0</v>
      </c>
      <c r="M56" s="5">
        <v>7</v>
      </c>
      <c r="N56" s="98">
        <v>-7</v>
      </c>
      <c r="O56" s="6">
        <f t="shared" si="6"/>
        <v>-19</v>
      </c>
      <c r="P56" s="66">
        <f t="shared" si="7"/>
        <v>-0.95</v>
      </c>
      <c r="Q56" s="123"/>
      <c r="R56" s="62" t="str">
        <f>IF($C$4="High Inventory",IF(AND(O56&gt;=Summary!$C$149,P56&gt;=Summary!$C$150),"X"," "),IF(AND(O56&lt;=-Summary!$C$149,P56&lt;=-Summary!$C$150),"X"," "))</f>
        <v xml:space="preserve"> </v>
      </c>
      <c r="S56" s="72" t="str">
        <f>IF($C$5="System-Wide"," ",IF($C$4="High Inventory",IF(AND(L56-I56&gt;=Summary!$C$153,N56-K56&gt;Summary!$C$153,N56&gt;0),"X"," "),IF(AND(I56-L56&gt;=Summary!$C$153,K56-N56&gt;Summary!$C$153,N56&lt;0),"X"," ")))</f>
        <v xml:space="preserve"> 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  <c r="W56"/>
      <c r="X56"/>
    </row>
    <row r="57" spans="1:24" x14ac:dyDescent="0.25">
      <c r="A57" s="26">
        <v>128</v>
      </c>
      <c r="B57" s="99" t="s">
        <v>17</v>
      </c>
      <c r="C57" s="6">
        <v>0</v>
      </c>
      <c r="D57" s="5">
        <v>0</v>
      </c>
      <c r="E57" s="98">
        <v>0</v>
      </c>
      <c r="F57" s="6">
        <v>0</v>
      </c>
      <c r="G57" s="5">
        <v>1</v>
      </c>
      <c r="H57" s="98">
        <v>-1</v>
      </c>
      <c r="I57" s="6">
        <v>0</v>
      </c>
      <c r="J57" s="5">
        <v>0</v>
      </c>
      <c r="K57" s="98">
        <v>0</v>
      </c>
      <c r="L57" s="6">
        <v>0</v>
      </c>
      <c r="M57" s="5">
        <v>0</v>
      </c>
      <c r="N57" s="98">
        <v>0</v>
      </c>
      <c r="O57" s="6">
        <f t="shared" si="6"/>
        <v>-1</v>
      </c>
      <c r="P57" s="66">
        <f t="shared" si="7"/>
        <v>-0.5</v>
      </c>
      <c r="Q57" s="123"/>
      <c r="R57" s="62" t="str">
        <f>IF($C$4="High Inventory",IF(AND(O57&gt;=Summary!$C$149,P57&gt;=Summary!$C$150),"X"," "),IF(AND(O57&lt;=-Summary!$C$149,P57&lt;=-Summary!$C$150),"X"," "))</f>
        <v xml:space="preserve"> </v>
      </c>
      <c r="S57" s="72" t="str">
        <f>IF($C$5="System-Wide"," ",IF($C$4="High Inventory",IF(AND(L57-I57&gt;=Summary!$C$153,N57-K57&gt;Summary!$C$153,N57&gt;0),"X"," "),IF(AND(I57-L57&gt;=Summary!$C$153,K57-N57&gt;Summary!$C$153,N57&lt;0),"X"," ")))</f>
        <v xml:space="preserve"> 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  <c r="W57"/>
      <c r="X57"/>
    </row>
    <row r="58" spans="1:24" x14ac:dyDescent="0.25">
      <c r="A58" s="26">
        <v>129</v>
      </c>
      <c r="B58" s="99" t="s">
        <v>17</v>
      </c>
      <c r="C58" s="6">
        <v>0</v>
      </c>
      <c r="D58" s="5">
        <v>0</v>
      </c>
      <c r="E58" s="98">
        <v>0</v>
      </c>
      <c r="F58" s="6">
        <v>0</v>
      </c>
      <c r="G58" s="5">
        <v>0</v>
      </c>
      <c r="H58" s="98">
        <v>0</v>
      </c>
      <c r="I58" s="6">
        <v>0</v>
      </c>
      <c r="J58" s="5">
        <v>0</v>
      </c>
      <c r="K58" s="98">
        <v>0</v>
      </c>
      <c r="L58" s="6">
        <v>0</v>
      </c>
      <c r="M58" s="5">
        <v>0</v>
      </c>
      <c r="N58" s="98">
        <v>0</v>
      </c>
      <c r="O58" s="6">
        <f t="shared" si="6"/>
        <v>0</v>
      </c>
      <c r="P58" s="66">
        <f t="shared" si="7"/>
        <v>0</v>
      </c>
      <c r="Q58" s="123"/>
      <c r="R58" s="62" t="str">
        <f>IF($C$4="High Inventory",IF(AND(O58&gt;=Summary!$C$149,P58&gt;=Summary!$C$150),"X"," "),IF(AND(O58&lt;=-Summary!$C$149,P58&lt;=-Summary!$C$150),"X"," "))</f>
        <v xml:space="preserve"> </v>
      </c>
      <c r="S58" s="72" t="str">
        <f>IF($C$5="System-Wide"," ",IF($C$4="High Inventory",IF(AND(L58-I58&gt;=Summary!$C$153,N58-K58&gt;Summary!$C$153,N58&gt;0),"X"," "),IF(AND(I58-L58&gt;=Summary!$C$153,K58-N58&gt;Summary!$C$153,N58&lt;0),"X"," ")))</f>
        <v xml:space="preserve"> 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  <c r="W58"/>
      <c r="X58"/>
    </row>
    <row r="59" spans="1:24" x14ac:dyDescent="0.25">
      <c r="A59" s="26">
        <v>132</v>
      </c>
      <c r="B59" s="99" t="s">
        <v>17</v>
      </c>
      <c r="C59" s="6">
        <v>0</v>
      </c>
      <c r="D59" s="5">
        <v>0</v>
      </c>
      <c r="E59" s="98">
        <v>0</v>
      </c>
      <c r="F59" s="6">
        <v>0</v>
      </c>
      <c r="G59" s="5">
        <v>0</v>
      </c>
      <c r="H59" s="98">
        <v>0</v>
      </c>
      <c r="I59" s="6">
        <v>0</v>
      </c>
      <c r="J59" s="5">
        <v>0</v>
      </c>
      <c r="K59" s="98">
        <v>0</v>
      </c>
      <c r="L59" s="6">
        <v>0</v>
      </c>
      <c r="M59" s="5">
        <v>0</v>
      </c>
      <c r="N59" s="98">
        <v>0</v>
      </c>
      <c r="O59" s="6">
        <f t="shared" si="6"/>
        <v>0</v>
      </c>
      <c r="P59" s="66">
        <f t="shared" si="7"/>
        <v>0</v>
      </c>
      <c r="Q59" s="123"/>
      <c r="R59" s="62" t="str">
        <f>IF($C$4="High Inventory",IF(AND(O59&gt;=Summary!$C$149,P59&gt;=Summary!$C$150),"X"," "),IF(AND(O59&lt;=-Summary!$C$149,P59&lt;=-Summary!$C$150),"X"," "))</f>
        <v xml:space="preserve"> </v>
      </c>
      <c r="S59" s="72" t="str">
        <f>IF($C$5="System-Wide"," ",IF($C$4="High Inventory",IF(AND(L59-I59&gt;=Summary!$C$153,N59-K59&gt;Summary!$C$153,N59&gt;0),"X"," "),IF(AND(I59-L59&gt;=Summary!$C$153,K59-N59&gt;Summary!$C$153,N59&lt;0),"X"," ")))</f>
        <v xml:space="preserve"> 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  <c r="W59"/>
      <c r="X59"/>
    </row>
    <row r="60" spans="1:24" x14ac:dyDescent="0.25">
      <c r="A60" s="26">
        <v>133</v>
      </c>
      <c r="B60" s="99" t="s">
        <v>17</v>
      </c>
      <c r="C60" s="6">
        <v>0</v>
      </c>
      <c r="D60" s="5">
        <v>0</v>
      </c>
      <c r="E60" s="98">
        <v>0</v>
      </c>
      <c r="F60" s="6">
        <v>0</v>
      </c>
      <c r="G60" s="5">
        <v>0</v>
      </c>
      <c r="H60" s="98">
        <v>0</v>
      </c>
      <c r="I60" s="6">
        <v>0</v>
      </c>
      <c r="J60" s="5">
        <v>0</v>
      </c>
      <c r="K60" s="98">
        <v>0</v>
      </c>
      <c r="L60" s="6">
        <v>0</v>
      </c>
      <c r="M60" s="5">
        <v>0</v>
      </c>
      <c r="N60" s="98">
        <v>0</v>
      </c>
      <c r="O60" s="6">
        <f t="shared" si="6"/>
        <v>0</v>
      </c>
      <c r="P60" s="66">
        <f t="shared" si="7"/>
        <v>0</v>
      </c>
      <c r="Q60" s="123"/>
      <c r="R60" s="62" t="str">
        <f>IF($C$4="High Inventory",IF(AND(O60&gt;=Summary!$C$149,P60&gt;=Summary!$C$150),"X"," "),IF(AND(O60&lt;=-Summary!$C$149,P60&lt;=-Summary!$C$150),"X"," "))</f>
        <v xml:space="preserve"> </v>
      </c>
      <c r="S60" s="72" t="str">
        <f>IF($C$5="System-Wide"," ",IF($C$4="High Inventory",IF(AND(L60-I60&gt;=Summary!$C$153,N60-K60&gt;Summary!$C$153,N60&gt;0),"X"," "),IF(AND(I60-L60&gt;=Summary!$C$153,K60-N60&gt;Summary!$C$153,N60&lt;0),"X"," ")))</f>
        <v xml:space="preserve"> 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  <c r="W60"/>
      <c r="X60"/>
    </row>
    <row r="61" spans="1:24" x14ac:dyDescent="0.25">
      <c r="A61" s="26">
        <v>140</v>
      </c>
      <c r="B61" s="99" t="s">
        <v>17</v>
      </c>
      <c r="C61" s="6">
        <v>0</v>
      </c>
      <c r="D61" s="5">
        <v>0</v>
      </c>
      <c r="E61" s="98">
        <v>0</v>
      </c>
      <c r="F61" s="6">
        <v>0</v>
      </c>
      <c r="G61" s="5">
        <v>2</v>
      </c>
      <c r="H61" s="98">
        <v>-2</v>
      </c>
      <c r="I61" s="6">
        <v>0</v>
      </c>
      <c r="J61" s="5">
        <v>148</v>
      </c>
      <c r="K61" s="98">
        <v>-148</v>
      </c>
      <c r="L61" s="6">
        <v>0</v>
      </c>
      <c r="M61" s="5">
        <v>0</v>
      </c>
      <c r="N61" s="98">
        <v>0</v>
      </c>
      <c r="O61" s="6">
        <f t="shared" si="6"/>
        <v>-150</v>
      </c>
      <c r="P61" s="66">
        <f t="shared" si="7"/>
        <v>-0.99337748344370858</v>
      </c>
      <c r="Q61" s="123"/>
      <c r="R61" s="62" t="str">
        <f>IF($C$4="High Inventory",IF(AND(O61&gt;=Summary!$C$149,P61&gt;=Summary!$C$150),"X"," "),IF(AND(O61&lt;=-Summary!$C$149,P61&lt;=-Summary!$C$150),"X"," "))</f>
        <v xml:space="preserve"> </v>
      </c>
      <c r="S61" s="72" t="str">
        <f>IF($C$5="System-Wide"," ",IF($C$4="High Inventory",IF(AND(L61-I61&gt;=Summary!$C$153,N61-K61&gt;Summary!$C$153,N61&gt;0),"X"," "),IF(AND(I61-L61&gt;=Summary!$C$153,K61-N61&gt;Summary!$C$153,N61&lt;0),"X"," ")))</f>
        <v xml:space="preserve"> 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  <c r="W61"/>
      <c r="X61"/>
    </row>
    <row r="62" spans="1:24" x14ac:dyDescent="0.25">
      <c r="A62" s="26">
        <v>145</v>
      </c>
      <c r="B62" s="99" t="s">
        <v>17</v>
      </c>
      <c r="C62" s="6">
        <v>0</v>
      </c>
      <c r="D62" s="5">
        <v>0</v>
      </c>
      <c r="E62" s="98">
        <v>0</v>
      </c>
      <c r="F62" s="6">
        <v>0</v>
      </c>
      <c r="G62" s="5">
        <v>0</v>
      </c>
      <c r="H62" s="98">
        <v>0</v>
      </c>
      <c r="I62" s="6">
        <v>0</v>
      </c>
      <c r="J62" s="5">
        <v>0</v>
      </c>
      <c r="K62" s="98">
        <v>0</v>
      </c>
      <c r="L62" s="6">
        <v>0</v>
      </c>
      <c r="M62" s="5">
        <v>0</v>
      </c>
      <c r="N62" s="98">
        <v>0</v>
      </c>
      <c r="O62" s="6">
        <f t="shared" si="6"/>
        <v>0</v>
      </c>
      <c r="P62" s="66">
        <f t="shared" si="7"/>
        <v>0</v>
      </c>
      <c r="Q62" s="123"/>
      <c r="R62" s="62" t="str">
        <f>IF($C$4="High Inventory",IF(AND(O62&gt;=Summary!$C$149,P62&gt;=Summary!$C$150),"X"," "),IF(AND(O62&lt;=-Summary!$C$149,P62&lt;=-Summary!$C$150),"X"," "))</f>
        <v xml:space="preserve"> </v>
      </c>
      <c r="S62" s="72" t="str">
        <f>IF($C$5="System-Wide"," ",IF($C$4="High Inventory",IF(AND(L62-I62&gt;=Summary!$C$153,N62-K62&gt;Summary!$C$153,N62&gt;0),"X"," "),IF(AND(I62-L62&gt;=Summary!$C$153,K62-N62&gt;Summary!$C$153,N62&lt;0),"X"," ")))</f>
        <v xml:space="preserve"> 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  <c r="W62"/>
      <c r="X62"/>
    </row>
    <row r="63" spans="1:24" x14ac:dyDescent="0.25">
      <c r="A63" s="26">
        <v>194</v>
      </c>
      <c r="B63" s="99" t="s">
        <v>17</v>
      </c>
      <c r="C63" s="6">
        <v>0</v>
      </c>
      <c r="D63" s="5">
        <v>0</v>
      </c>
      <c r="E63" s="98">
        <v>0</v>
      </c>
      <c r="F63" s="6">
        <v>0</v>
      </c>
      <c r="G63" s="5">
        <v>0</v>
      </c>
      <c r="H63" s="98">
        <v>0</v>
      </c>
      <c r="I63" s="6">
        <v>0</v>
      </c>
      <c r="J63" s="5">
        <v>0</v>
      </c>
      <c r="K63" s="98">
        <v>0</v>
      </c>
      <c r="L63" s="6">
        <v>0</v>
      </c>
      <c r="M63" s="5">
        <v>0</v>
      </c>
      <c r="N63" s="98">
        <v>0</v>
      </c>
      <c r="O63" s="6">
        <f t="shared" si="6"/>
        <v>0</v>
      </c>
      <c r="P63" s="66">
        <f t="shared" si="7"/>
        <v>0</v>
      </c>
      <c r="Q63" s="123"/>
      <c r="R63" s="62" t="str">
        <f>IF($C$4="High Inventory",IF(AND(O63&gt;=Summary!$C$149,P63&gt;=Summary!$C$150),"X"," "),IF(AND(O63&lt;=-Summary!$C$149,P63&lt;=-Summary!$C$150),"X"," "))</f>
        <v xml:space="preserve"> </v>
      </c>
      <c r="S63" s="72" t="str">
        <f>IF($C$5="System-Wide"," ",IF($C$4="High Inventory",IF(AND(L63-I63&gt;=Summary!$C$153,N63-K63&gt;Summary!$C$153,N63&gt;0),"X"," "),IF(AND(I63-L63&gt;=Summary!$C$153,K63-N63&gt;Summary!$C$153,N63&lt;0),"X"," ")))</f>
        <v xml:space="preserve"> 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  <c r="W63"/>
      <c r="X63"/>
    </row>
    <row r="64" spans="1:24" x14ac:dyDescent="0.25">
      <c r="A64" s="26">
        <v>195</v>
      </c>
      <c r="B64" s="99" t="s">
        <v>17</v>
      </c>
      <c r="C64" s="6">
        <v>0</v>
      </c>
      <c r="D64" s="5">
        <v>0</v>
      </c>
      <c r="E64" s="98">
        <v>0</v>
      </c>
      <c r="F64" s="6">
        <v>0</v>
      </c>
      <c r="G64" s="5">
        <v>174</v>
      </c>
      <c r="H64" s="98">
        <v>-174</v>
      </c>
      <c r="I64" s="6">
        <v>0</v>
      </c>
      <c r="J64" s="5">
        <v>207</v>
      </c>
      <c r="K64" s="98">
        <v>-207</v>
      </c>
      <c r="L64" s="6">
        <v>0</v>
      </c>
      <c r="M64" s="5">
        <v>0</v>
      </c>
      <c r="N64" s="98">
        <v>0</v>
      </c>
      <c r="O64" s="6">
        <f t="shared" si="6"/>
        <v>-381</v>
      </c>
      <c r="P64" s="66">
        <f t="shared" si="7"/>
        <v>-0.99738219895287961</v>
      </c>
      <c r="Q64" s="123"/>
      <c r="R64" s="62" t="str">
        <f>IF($C$4="High Inventory",IF(AND(O64&gt;=Summary!$C$149,P64&gt;=Summary!$C$150),"X"," "),IF(AND(O64&lt;=-Summary!$C$149,P64&lt;=-Summary!$C$150),"X"," "))</f>
        <v xml:space="preserve"> </v>
      </c>
      <c r="S64" s="72" t="str">
        <f>IF($C$5="System-Wide"," ",IF($C$4="High Inventory",IF(AND(L64-I64&gt;=Summary!$C$153,N64-K64&gt;Summary!$C$153,N64&gt;0),"X"," "),IF(AND(I64-L64&gt;=Summary!$C$153,K64-N64&gt;Summary!$C$153,N64&lt;0),"X"," ")))</f>
        <v xml:space="preserve"> 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  <c r="W64"/>
      <c r="X64"/>
    </row>
    <row r="65" spans="1:24" x14ac:dyDescent="0.25">
      <c r="A65" s="26">
        <v>196</v>
      </c>
      <c r="B65" s="99" t="s">
        <v>17</v>
      </c>
      <c r="C65" s="6">
        <v>0</v>
      </c>
      <c r="D65" s="5">
        <v>0</v>
      </c>
      <c r="E65" s="98">
        <v>0</v>
      </c>
      <c r="F65" s="6">
        <v>0</v>
      </c>
      <c r="G65" s="5">
        <v>0</v>
      </c>
      <c r="H65" s="98">
        <v>0</v>
      </c>
      <c r="I65" s="6">
        <v>0</v>
      </c>
      <c r="J65" s="5">
        <v>0</v>
      </c>
      <c r="K65" s="98">
        <v>0</v>
      </c>
      <c r="L65" s="6">
        <v>0</v>
      </c>
      <c r="M65" s="5">
        <v>0</v>
      </c>
      <c r="N65" s="98">
        <v>0</v>
      </c>
      <c r="O65" s="6">
        <f t="shared" si="6"/>
        <v>0</v>
      </c>
      <c r="P65" s="66">
        <f t="shared" si="7"/>
        <v>0</v>
      </c>
      <c r="Q65" s="123"/>
      <c r="R65" s="62" t="str">
        <f>IF($C$4="High Inventory",IF(AND(O65&gt;=Summary!$C$149,P65&gt;=Summary!$C$150),"X"," "),IF(AND(O65&lt;=-Summary!$C$149,P65&lt;=-Summary!$C$150),"X"," "))</f>
        <v xml:space="preserve"> </v>
      </c>
      <c r="S65" s="72" t="str">
        <f>IF($C$5="System-Wide"," ",IF($C$4="High Inventory",IF(AND(L65-I65&gt;=Summary!$C$153,N65-K65&gt;Summary!$C$153,N65&gt;0),"X"," "),IF(AND(I65-L65&gt;=Summary!$C$153,K65-N65&gt;Summary!$C$153,N65&lt;0),"X"," ")))</f>
        <v xml:space="preserve"> 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  <c r="W65"/>
      <c r="X65"/>
    </row>
    <row r="66" spans="1:24" x14ac:dyDescent="0.25">
      <c r="A66" s="26">
        <v>197</v>
      </c>
      <c r="B66" s="99" t="s">
        <v>17</v>
      </c>
      <c r="C66" s="6">
        <v>0</v>
      </c>
      <c r="D66" s="5">
        <v>2071</v>
      </c>
      <c r="E66" s="98">
        <v>-2071</v>
      </c>
      <c r="F66" s="6">
        <v>0</v>
      </c>
      <c r="G66" s="5">
        <v>2453</v>
      </c>
      <c r="H66" s="98">
        <v>-2453</v>
      </c>
      <c r="I66" s="6">
        <v>0</v>
      </c>
      <c r="J66" s="5">
        <v>2423</v>
      </c>
      <c r="K66" s="98">
        <v>-2423</v>
      </c>
      <c r="L66" s="6">
        <v>0</v>
      </c>
      <c r="M66" s="5">
        <v>2108</v>
      </c>
      <c r="N66" s="98">
        <v>-2108</v>
      </c>
      <c r="O66" s="6">
        <f t="shared" si="6"/>
        <v>-6947</v>
      </c>
      <c r="P66" s="66">
        <f t="shared" si="7"/>
        <v>-0.99985607369027063</v>
      </c>
      <c r="Q66" s="123"/>
      <c r="R66" s="62" t="str">
        <f>IF($C$4="High Inventory",IF(AND(O66&gt;=Summary!$C$149,P66&gt;=Summary!$C$150),"X"," "),IF(AND(O66&lt;=-Summary!$C$149,P66&lt;=-Summary!$C$150),"X"," "))</f>
        <v xml:space="preserve"> </v>
      </c>
      <c r="S66" s="72" t="str">
        <f>IF($C$5="System-Wide"," ",IF($C$4="High Inventory",IF(AND(L66-I66&gt;=Summary!$C$153,N66-K66&gt;Summary!$C$153,N66&gt;0),"X"," "),IF(AND(I66-L66&gt;=Summary!$C$153,K66-N66&gt;Summary!$C$153,N66&lt;0),"X"," ")))</f>
        <v xml:space="preserve"> 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  <c r="W66"/>
      <c r="X66"/>
    </row>
    <row r="67" spans="1:24" x14ac:dyDescent="0.25">
      <c r="A67" s="26">
        <v>254</v>
      </c>
      <c r="B67" s="99" t="s">
        <v>17</v>
      </c>
      <c r="C67" s="6">
        <v>14400</v>
      </c>
      <c r="D67" s="5">
        <v>14950</v>
      </c>
      <c r="E67" s="98">
        <v>-550</v>
      </c>
      <c r="F67" s="6">
        <v>14400</v>
      </c>
      <c r="G67" s="5">
        <v>15451</v>
      </c>
      <c r="H67" s="98">
        <v>-1051</v>
      </c>
      <c r="I67" s="6">
        <v>14400</v>
      </c>
      <c r="J67" s="5">
        <v>14815</v>
      </c>
      <c r="K67" s="98">
        <v>-415</v>
      </c>
      <c r="L67" s="6">
        <v>12000</v>
      </c>
      <c r="M67" s="5">
        <v>12043</v>
      </c>
      <c r="N67" s="98">
        <v>-43</v>
      </c>
      <c r="O67" s="6">
        <f t="shared" si="6"/>
        <v>-2016</v>
      </c>
      <c r="P67" s="66">
        <f t="shared" si="7"/>
        <v>-4.4585001216356682E-2</v>
      </c>
      <c r="Q67" s="123"/>
      <c r="R67" s="62" t="str">
        <f>IF($C$4="High Inventory",IF(AND(O67&gt;=Summary!$C$149,P67&gt;=Summary!$C$150),"X"," "),IF(AND(O67&lt;=-Summary!$C$149,P67&lt;=-Summary!$C$150),"X"," "))</f>
        <v xml:space="preserve"> </v>
      </c>
      <c r="S67" s="72" t="str">
        <f>IF($C$5="System-Wide"," ",IF($C$4="High Inventory",IF(AND(L67-I67&gt;=Summary!$C$153,N67-K67&gt;Summary!$C$153,N67&gt;0),"X"," "),IF(AND(I67-L67&gt;=Summary!$C$153,K67-N67&gt;Summary!$C$153,N67&lt;0),"X"," ")))</f>
        <v xml:space="preserve"> 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  <c r="W67"/>
      <c r="X67"/>
    </row>
    <row r="68" spans="1:24" x14ac:dyDescent="0.25">
      <c r="A68" s="26">
        <v>282</v>
      </c>
      <c r="B68" s="99" t="s">
        <v>17</v>
      </c>
      <c r="C68" s="6">
        <v>0</v>
      </c>
      <c r="D68" s="5">
        <v>0</v>
      </c>
      <c r="E68" s="98">
        <v>0</v>
      </c>
      <c r="F68" s="6">
        <v>0</v>
      </c>
      <c r="G68" s="5">
        <v>0</v>
      </c>
      <c r="H68" s="98">
        <v>0</v>
      </c>
      <c r="I68" s="6">
        <v>0</v>
      </c>
      <c r="J68" s="5">
        <v>0</v>
      </c>
      <c r="K68" s="98">
        <v>0</v>
      </c>
      <c r="L68" s="6">
        <v>0</v>
      </c>
      <c r="M68" s="5">
        <v>0</v>
      </c>
      <c r="N68" s="98">
        <v>0</v>
      </c>
      <c r="O68" s="6">
        <f t="shared" si="6"/>
        <v>0</v>
      </c>
      <c r="P68" s="66">
        <f t="shared" si="7"/>
        <v>0</v>
      </c>
      <c r="Q68" s="123"/>
      <c r="R68" s="62" t="str">
        <f>IF($C$4="High Inventory",IF(AND(O68&gt;=Summary!$C$149,P68&gt;=Summary!$C$150),"X"," "),IF(AND(O68&lt;=-Summary!$C$149,P68&lt;=-Summary!$C$150),"X"," "))</f>
        <v xml:space="preserve"> </v>
      </c>
      <c r="S68" s="72" t="str">
        <f>IF($C$5="System-Wide"," ",IF($C$4="High Inventory",IF(AND(L68-I68&gt;=Summary!$C$153,N68-K68&gt;Summary!$C$153,N68&gt;0),"X"," "),IF(AND(I68-L68&gt;=Summary!$C$153,K68-N68&gt;Summary!$C$153,N68&lt;0),"X"," ")))</f>
        <v xml:space="preserve"> 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  <c r="W68"/>
      <c r="X68"/>
    </row>
    <row r="69" spans="1:24" x14ac:dyDescent="0.25">
      <c r="A69" s="26">
        <v>283</v>
      </c>
      <c r="B69" s="99" t="s">
        <v>17</v>
      </c>
      <c r="C69" s="6">
        <v>0</v>
      </c>
      <c r="D69" s="5">
        <v>0</v>
      </c>
      <c r="E69" s="98">
        <v>0</v>
      </c>
      <c r="F69" s="6">
        <v>0</v>
      </c>
      <c r="G69" s="5">
        <v>0</v>
      </c>
      <c r="H69" s="98">
        <v>0</v>
      </c>
      <c r="I69" s="6">
        <v>0</v>
      </c>
      <c r="J69" s="5">
        <v>0</v>
      </c>
      <c r="K69" s="98">
        <v>0</v>
      </c>
      <c r="L69" s="6">
        <v>0</v>
      </c>
      <c r="M69" s="5">
        <v>0</v>
      </c>
      <c r="N69" s="98">
        <v>0</v>
      </c>
      <c r="O69" s="6">
        <f t="shared" si="6"/>
        <v>0</v>
      </c>
      <c r="P69" s="66">
        <f t="shared" si="7"/>
        <v>0</v>
      </c>
      <c r="Q69" s="123"/>
      <c r="R69" s="62" t="str">
        <f>IF($C$4="High Inventory",IF(AND(O69&gt;=Summary!$C$149,P69&gt;=Summary!$C$150),"X"," "),IF(AND(O69&lt;=-Summary!$C$149,P69&lt;=-Summary!$C$150),"X"," "))</f>
        <v xml:space="preserve"> </v>
      </c>
      <c r="S69" s="72" t="str">
        <f>IF($C$5="System-Wide"," ",IF($C$4="High Inventory",IF(AND(L69-I69&gt;=Summary!$C$153,N69-K69&gt;Summary!$C$153,N69&gt;0),"X"," "),IF(AND(I69-L69&gt;=Summary!$C$153,K69-N69&gt;Summary!$C$153,N69&lt;0),"X"," ")))</f>
        <v xml:space="preserve"> 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  <c r="W69"/>
      <c r="X69"/>
    </row>
    <row r="70" spans="1:24" x14ac:dyDescent="0.25">
      <c r="A70" s="26">
        <v>288</v>
      </c>
      <c r="B70" s="99" t="s">
        <v>17</v>
      </c>
      <c r="C70" s="6">
        <v>0</v>
      </c>
      <c r="D70" s="5">
        <v>0</v>
      </c>
      <c r="E70" s="98">
        <v>0</v>
      </c>
      <c r="F70" s="6">
        <v>0</v>
      </c>
      <c r="G70" s="5">
        <v>0</v>
      </c>
      <c r="H70" s="98">
        <v>0</v>
      </c>
      <c r="I70" s="6">
        <v>0</v>
      </c>
      <c r="J70" s="5">
        <v>0</v>
      </c>
      <c r="K70" s="98">
        <v>0</v>
      </c>
      <c r="L70" s="6">
        <v>0</v>
      </c>
      <c r="M70" s="5">
        <v>0</v>
      </c>
      <c r="N70" s="98">
        <v>0</v>
      </c>
      <c r="O70" s="6">
        <f t="shared" si="6"/>
        <v>0</v>
      </c>
      <c r="P70" s="66">
        <f t="shared" si="7"/>
        <v>0</v>
      </c>
      <c r="Q70" s="123"/>
      <c r="R70" s="62" t="str">
        <f>IF($C$4="High Inventory",IF(AND(O70&gt;=Summary!$C$149,P70&gt;=Summary!$C$150),"X"," "),IF(AND(O70&lt;=-Summary!$C$149,P70&lt;=-Summary!$C$150),"X"," "))</f>
        <v xml:space="preserve"> </v>
      </c>
      <c r="S70" s="72" t="str">
        <f>IF($C$5="System-Wide"," ",IF($C$4="High Inventory",IF(AND(L70-I70&gt;=Summary!$C$153,N70-K70&gt;Summary!$C$153,N70&gt;0),"X"," "),IF(AND(I70-L70&gt;=Summary!$C$153,K70-N70&gt;Summary!$C$153,N70&lt;0),"X"," ")))</f>
        <v xml:space="preserve"> 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  <c r="W70"/>
      <c r="X70"/>
    </row>
    <row r="71" spans="1:24" x14ac:dyDescent="0.25">
      <c r="A71" s="26">
        <v>295</v>
      </c>
      <c r="B71" s="99" t="s">
        <v>17</v>
      </c>
      <c r="C71" s="6">
        <v>0</v>
      </c>
      <c r="D71" s="5">
        <v>0</v>
      </c>
      <c r="E71" s="98">
        <v>0</v>
      </c>
      <c r="F71" s="6">
        <v>0</v>
      </c>
      <c r="G71" s="5">
        <v>0</v>
      </c>
      <c r="H71" s="98">
        <v>0</v>
      </c>
      <c r="I71" s="6">
        <v>0</v>
      </c>
      <c r="J71" s="5">
        <v>0</v>
      </c>
      <c r="K71" s="98">
        <v>0</v>
      </c>
      <c r="L71" s="6">
        <v>0</v>
      </c>
      <c r="M71" s="5">
        <v>0</v>
      </c>
      <c r="N71" s="98">
        <v>0</v>
      </c>
      <c r="O71" s="6">
        <f t="shared" si="6"/>
        <v>0</v>
      </c>
      <c r="P71" s="66">
        <f t="shared" si="7"/>
        <v>0</v>
      </c>
      <c r="Q71" s="123"/>
      <c r="R71" s="62" t="str">
        <f>IF($C$4="High Inventory",IF(AND(O71&gt;=Summary!$C$149,P71&gt;=Summary!$C$150),"X"," "),IF(AND(O71&lt;=-Summary!$C$149,P71&lt;=-Summary!$C$150),"X"," "))</f>
        <v xml:space="preserve"> </v>
      </c>
      <c r="S71" s="72" t="str">
        <f>IF($C$5="System-Wide"," ",IF($C$4="High Inventory",IF(AND(L71-I71&gt;=Summary!$C$153,N71-K71&gt;Summary!$C$153,N71&gt;0),"X"," "),IF(AND(I71-L71&gt;=Summary!$C$153,K71-N71&gt;Summary!$C$153,N71&lt;0),"X"," ")))</f>
        <v xml:space="preserve"> 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  <c r="W71"/>
      <c r="X71"/>
    </row>
    <row r="72" spans="1:24" x14ac:dyDescent="0.25">
      <c r="A72" s="26">
        <v>303</v>
      </c>
      <c r="B72" s="99" t="s">
        <v>17</v>
      </c>
      <c r="C72" s="6">
        <v>0</v>
      </c>
      <c r="D72" s="5">
        <v>6</v>
      </c>
      <c r="E72" s="98">
        <v>-6</v>
      </c>
      <c r="F72" s="6">
        <v>0</v>
      </c>
      <c r="G72" s="5">
        <v>9</v>
      </c>
      <c r="H72" s="98">
        <v>-9</v>
      </c>
      <c r="I72" s="6">
        <v>0</v>
      </c>
      <c r="J72" s="5">
        <v>0</v>
      </c>
      <c r="K72" s="98">
        <v>0</v>
      </c>
      <c r="L72" s="6">
        <v>0</v>
      </c>
      <c r="M72" s="5">
        <v>0</v>
      </c>
      <c r="N72" s="98">
        <v>0</v>
      </c>
      <c r="O72" s="6">
        <f t="shared" si="6"/>
        <v>-15</v>
      </c>
      <c r="P72" s="66">
        <f t="shared" si="7"/>
        <v>-0.9375</v>
      </c>
      <c r="Q72" s="123"/>
      <c r="R72" s="62" t="str">
        <f>IF($C$4="High Inventory",IF(AND(O72&gt;=Summary!$C$149,P72&gt;=Summary!$C$150),"X"," "),IF(AND(O72&lt;=-Summary!$C$149,P72&lt;=-Summary!$C$150),"X"," "))</f>
        <v xml:space="preserve"> </v>
      </c>
      <c r="S72" s="72" t="str">
        <f>IF($C$5="System-Wide"," ",IF($C$4="High Inventory",IF(AND(L72-I72&gt;=Summary!$C$153,N72-K72&gt;Summary!$C$153,N72&gt;0),"X"," "),IF(AND(I72-L72&gt;=Summary!$C$153,K72-N72&gt;Summary!$C$153,N72&lt;0),"X"," ")))</f>
        <v xml:space="preserve"> 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  <c r="W72"/>
      <c r="X72"/>
    </row>
    <row r="73" spans="1:24" x14ac:dyDescent="0.25">
      <c r="A73" s="26">
        <v>308</v>
      </c>
      <c r="B73" s="99" t="s">
        <v>17</v>
      </c>
      <c r="C73" s="6">
        <v>500</v>
      </c>
      <c r="D73" s="5">
        <v>284</v>
      </c>
      <c r="E73" s="98">
        <v>216</v>
      </c>
      <c r="F73" s="6">
        <v>500</v>
      </c>
      <c r="G73" s="5">
        <v>326</v>
      </c>
      <c r="H73" s="98">
        <v>174</v>
      </c>
      <c r="I73" s="6">
        <v>200</v>
      </c>
      <c r="J73" s="5">
        <v>343</v>
      </c>
      <c r="K73" s="98">
        <v>-143</v>
      </c>
      <c r="L73" s="6">
        <v>0</v>
      </c>
      <c r="M73" s="5">
        <v>0</v>
      </c>
      <c r="N73" s="98">
        <v>0</v>
      </c>
      <c r="O73" s="6">
        <f t="shared" si="6"/>
        <v>247</v>
      </c>
      <c r="P73" s="66">
        <f t="shared" si="7"/>
        <v>0.25890985324947591</v>
      </c>
      <c r="Q73" s="123"/>
      <c r="R73" s="62" t="str">
        <f>IF($C$4="High Inventory",IF(AND(O73&gt;=Summary!$C$149,P73&gt;=Summary!$C$150),"X"," "),IF(AND(O73&lt;=-Summary!$C$149,P73&lt;=-Summary!$C$150),"X"," "))</f>
        <v xml:space="preserve"> </v>
      </c>
      <c r="S73" s="72" t="str">
        <f>IF($C$5="System-Wide"," ",IF($C$4="High Inventory",IF(AND(L73-I73&gt;=Summary!$C$153,N73-K73&gt;Summary!$C$153,N73&gt;0),"X"," "),IF(AND(I73-L73&gt;=Summary!$C$153,K73-N73&gt;Summary!$C$153,N73&lt;0),"X"," ")))</f>
        <v xml:space="preserve"> 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>X</v>
      </c>
      <c r="V73" t="str">
        <f t="shared" si="8"/>
        <v xml:space="preserve"> </v>
      </c>
      <c r="W73"/>
      <c r="X73"/>
    </row>
    <row r="74" spans="1:24" x14ac:dyDescent="0.25">
      <c r="A74" s="26">
        <v>341</v>
      </c>
      <c r="B74" s="99" t="s">
        <v>17</v>
      </c>
      <c r="C74" s="6">
        <v>0</v>
      </c>
      <c r="D74" s="5">
        <v>0</v>
      </c>
      <c r="E74" s="98">
        <v>0</v>
      </c>
      <c r="F74" s="6">
        <v>0</v>
      </c>
      <c r="G74" s="5">
        <v>0</v>
      </c>
      <c r="H74" s="98">
        <v>0</v>
      </c>
      <c r="I74" s="6">
        <v>0</v>
      </c>
      <c r="J74" s="5">
        <v>0</v>
      </c>
      <c r="K74" s="98">
        <v>0</v>
      </c>
      <c r="L74" s="6">
        <v>0</v>
      </c>
      <c r="M74" s="5">
        <v>0</v>
      </c>
      <c r="N74" s="98">
        <v>0</v>
      </c>
      <c r="O74" s="6">
        <f t="shared" si="6"/>
        <v>0</v>
      </c>
      <c r="P74" s="66">
        <f t="shared" si="7"/>
        <v>0</v>
      </c>
      <c r="Q74" s="123"/>
      <c r="R74" s="62" t="str">
        <f>IF($C$4="High Inventory",IF(AND(O74&gt;=Summary!$C$149,P74&gt;=Summary!$C$150),"X"," "),IF(AND(O74&lt;=-Summary!$C$149,P74&lt;=-Summary!$C$150),"X"," "))</f>
        <v xml:space="preserve"> </v>
      </c>
      <c r="S74" s="72" t="str">
        <f>IF($C$5="System-Wide"," ",IF($C$4="High Inventory",IF(AND(L74-I74&gt;=Summary!$C$153,N74-K74&gt;Summary!$C$153,N74&gt;0),"X"," "),IF(AND(I74-L74&gt;=Summary!$C$153,K74-N74&gt;Summary!$C$153,N74&lt;0),"X"," ")))</f>
        <v xml:space="preserve"> 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  <c r="W74"/>
      <c r="X74"/>
    </row>
    <row r="75" spans="1:24" x14ac:dyDescent="0.25">
      <c r="A75" s="26">
        <v>376</v>
      </c>
      <c r="B75" s="99" t="s">
        <v>17</v>
      </c>
      <c r="C75" s="6">
        <v>0</v>
      </c>
      <c r="D75" s="5">
        <v>0</v>
      </c>
      <c r="E75" s="98">
        <v>0</v>
      </c>
      <c r="F75" s="6">
        <v>0</v>
      </c>
      <c r="G75" s="5">
        <v>0</v>
      </c>
      <c r="H75" s="98">
        <v>0</v>
      </c>
      <c r="I75" s="6">
        <v>0</v>
      </c>
      <c r="J75" s="5">
        <v>0</v>
      </c>
      <c r="K75" s="98">
        <v>0</v>
      </c>
      <c r="L75" s="6">
        <v>0</v>
      </c>
      <c r="M75" s="5">
        <v>0</v>
      </c>
      <c r="N75" s="98">
        <v>0</v>
      </c>
      <c r="O75" s="6">
        <f t="shared" si="6"/>
        <v>0</v>
      </c>
      <c r="P75" s="66">
        <f t="shared" si="7"/>
        <v>0</v>
      </c>
      <c r="Q75" s="123"/>
      <c r="R75" s="62" t="str">
        <f>IF($C$4="High Inventory",IF(AND(O75&gt;=Summary!$C$149,P75&gt;=Summary!$C$150),"X"," "),IF(AND(O75&lt;=-Summary!$C$149,P75&lt;=-Summary!$C$150),"X"," "))</f>
        <v xml:space="preserve"> </v>
      </c>
      <c r="S75" s="72" t="str">
        <f>IF($C$5="System-Wide"," ",IF($C$4="High Inventory",IF(AND(L75-I75&gt;=Summary!$C$153,N75-K75&gt;Summary!$C$153,N75&gt;0),"X"," "),IF(AND(I75-L75&gt;=Summary!$C$153,K75-N75&gt;Summary!$C$153,N75&lt;0),"X"," ")))</f>
        <v xml:space="preserve"> 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 xml:space="preserve"> </v>
      </c>
      <c r="V75" t="str">
        <f t="shared" si="8"/>
        <v xml:space="preserve"> </v>
      </c>
      <c r="W75"/>
      <c r="X75"/>
    </row>
    <row r="76" spans="1:24" x14ac:dyDescent="0.25">
      <c r="A76" s="26">
        <v>399</v>
      </c>
      <c r="B76" s="99" t="s">
        <v>17</v>
      </c>
      <c r="C76" s="6">
        <v>100</v>
      </c>
      <c r="D76" s="5">
        <v>136</v>
      </c>
      <c r="E76" s="98">
        <v>-36</v>
      </c>
      <c r="F76" s="6">
        <v>100</v>
      </c>
      <c r="G76" s="5">
        <v>128</v>
      </c>
      <c r="H76" s="98">
        <v>-28</v>
      </c>
      <c r="I76" s="6">
        <v>100</v>
      </c>
      <c r="J76" s="5">
        <v>129</v>
      </c>
      <c r="K76" s="98">
        <v>-29</v>
      </c>
      <c r="L76" s="6">
        <v>100</v>
      </c>
      <c r="M76" s="5">
        <v>124</v>
      </c>
      <c r="N76" s="98">
        <v>-24</v>
      </c>
      <c r="O76" s="6">
        <f t="shared" si="6"/>
        <v>-93</v>
      </c>
      <c r="P76" s="66">
        <f t="shared" si="7"/>
        <v>-0.23604060913705585</v>
      </c>
      <c r="Q76" s="123"/>
      <c r="R76" s="62" t="str">
        <f>IF($C$4="High Inventory",IF(AND(O76&gt;=Summary!$C$149,P76&gt;=Summary!$C$150),"X"," "),IF(AND(O76&lt;=-Summary!$C$149,P76&lt;=-Summary!$C$150),"X"," "))</f>
        <v xml:space="preserve"> </v>
      </c>
      <c r="S76" s="72" t="str">
        <f>IF($C$5="System-Wide"," ",IF($C$4="High Inventory",IF(AND(L76-I76&gt;=Summary!$C$153,N76-K76&gt;Summary!$C$153,N76&gt;0),"X"," "),IF(AND(I76-L76&gt;=Summary!$C$153,K76-N76&gt;Summary!$C$153,N76&lt;0),"X"," ")))</f>
        <v xml:space="preserve"> 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  <c r="W76"/>
      <c r="X76"/>
    </row>
    <row r="77" spans="1:24" x14ac:dyDescent="0.25">
      <c r="A77" s="26">
        <v>442</v>
      </c>
      <c r="B77" s="99" t="s">
        <v>17</v>
      </c>
      <c r="C77" s="6">
        <v>110</v>
      </c>
      <c r="D77" s="5">
        <v>0</v>
      </c>
      <c r="E77" s="98">
        <v>110</v>
      </c>
      <c r="F77" s="6">
        <v>110</v>
      </c>
      <c r="G77" s="5">
        <v>0</v>
      </c>
      <c r="H77" s="98">
        <v>110</v>
      </c>
      <c r="I77" s="6">
        <v>110</v>
      </c>
      <c r="J77" s="5">
        <v>0</v>
      </c>
      <c r="K77" s="98">
        <v>110</v>
      </c>
      <c r="L77" s="6">
        <v>0</v>
      </c>
      <c r="M77" s="5">
        <v>0</v>
      </c>
      <c r="N77" s="98">
        <v>0</v>
      </c>
      <c r="O77" s="6">
        <f t="shared" si="6"/>
        <v>330</v>
      </c>
      <c r="P77" s="66">
        <f t="shared" si="7"/>
        <v>330</v>
      </c>
      <c r="Q77" s="123"/>
      <c r="R77" s="62" t="str">
        <f>IF($C$4="High Inventory",IF(AND(O77&gt;=Summary!$C$149,P77&gt;=Summary!$C$150),"X"," "),IF(AND(O77&lt;=-Summary!$C$149,P77&lt;=-Summary!$C$150),"X"," "))</f>
        <v xml:space="preserve"> </v>
      </c>
      <c r="S77" s="72" t="str">
        <f>IF($C$5="System-Wide"," ",IF($C$4="High Inventory",IF(AND(L77-I77&gt;=Summary!$C$153,N77-K77&gt;Summary!$C$153,N77&gt;0),"X"," "),IF(AND(I77-L77&gt;=Summary!$C$153,K77-N77&gt;Summary!$C$153,N77&lt;0),"X"," ")))</f>
        <v xml:space="preserve"> 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  <c r="W77"/>
      <c r="X77"/>
    </row>
    <row r="78" spans="1:24" x14ac:dyDescent="0.25">
      <c r="A78" s="26">
        <v>447</v>
      </c>
      <c r="B78" s="99" t="s">
        <v>17</v>
      </c>
      <c r="C78" s="6">
        <v>0</v>
      </c>
      <c r="D78" s="5">
        <v>91</v>
      </c>
      <c r="E78" s="98">
        <v>-91</v>
      </c>
      <c r="F78" s="6">
        <v>0</v>
      </c>
      <c r="G78" s="5">
        <v>88</v>
      </c>
      <c r="H78" s="98">
        <v>-88</v>
      </c>
      <c r="I78" s="6">
        <v>0</v>
      </c>
      <c r="J78" s="5">
        <v>65</v>
      </c>
      <c r="K78" s="98">
        <v>-65</v>
      </c>
      <c r="L78" s="6">
        <v>0</v>
      </c>
      <c r="M78" s="5">
        <v>92</v>
      </c>
      <c r="N78" s="98">
        <v>-92</v>
      </c>
      <c r="O78" s="6">
        <f t="shared" si="6"/>
        <v>-244</v>
      </c>
      <c r="P78" s="66">
        <f t="shared" si="7"/>
        <v>-0.99591836734693873</v>
      </c>
      <c r="Q78" s="123"/>
      <c r="R78" s="62" t="str">
        <f>IF($C$4="High Inventory",IF(AND(O78&gt;=Summary!$C$149,P78&gt;=Summary!$C$150),"X"," "),IF(AND(O78&lt;=-Summary!$C$149,P78&lt;=-Summary!$C$150),"X"," "))</f>
        <v xml:space="preserve"> </v>
      </c>
      <c r="S78" s="72" t="str">
        <f>IF($C$5="System-Wide"," ",IF($C$4="High Inventory",IF(AND(L78-I78&gt;=Summary!$C$153,N78-K78&gt;Summary!$C$153,N78&gt;0),"X"," "),IF(AND(I78-L78&gt;=Summary!$C$153,K78-N78&gt;Summary!$C$153,N78&lt;0),"X"," ")))</f>
        <v xml:space="preserve"> 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  <c r="W78"/>
      <c r="X78"/>
    </row>
    <row r="79" spans="1:24" x14ac:dyDescent="0.25">
      <c r="A79" s="26">
        <v>483</v>
      </c>
      <c r="B79" s="99" t="s">
        <v>17</v>
      </c>
      <c r="C79" s="6">
        <v>0</v>
      </c>
      <c r="D79" s="5">
        <v>0</v>
      </c>
      <c r="E79" s="98">
        <v>0</v>
      </c>
      <c r="F79" s="6">
        <v>0</v>
      </c>
      <c r="G79" s="5">
        <v>0</v>
      </c>
      <c r="H79" s="98">
        <v>0</v>
      </c>
      <c r="I79" s="6">
        <v>0</v>
      </c>
      <c r="J79" s="5">
        <v>0</v>
      </c>
      <c r="K79" s="98">
        <v>0</v>
      </c>
      <c r="L79" s="6">
        <v>0</v>
      </c>
      <c r="M79" s="5">
        <v>0</v>
      </c>
      <c r="N79" s="98">
        <v>0</v>
      </c>
      <c r="O79" s="6">
        <f t="shared" si="6"/>
        <v>0</v>
      </c>
      <c r="P79" s="66">
        <f t="shared" si="7"/>
        <v>0</v>
      </c>
      <c r="Q79" s="123"/>
      <c r="R79" s="62" t="str">
        <f>IF($C$4="High Inventory",IF(AND(O79&gt;=Summary!$C$149,P79&gt;=Summary!$C$150),"X"," "),IF(AND(O79&lt;=-Summary!$C$149,P79&lt;=-Summary!$C$150),"X"," "))</f>
        <v xml:space="preserve"> </v>
      </c>
      <c r="S79" s="72" t="str">
        <f>IF($C$5="System-Wide"," ",IF($C$4="High Inventory",IF(AND(L79-I79&gt;=Summary!$C$153,N79-K79&gt;Summary!$C$153,N79&gt;0),"X"," "),IF(AND(I79-L79&gt;=Summary!$C$153,K79-N79&gt;Summary!$C$153,N79&lt;0),"X"," ")))</f>
        <v xml:space="preserve"> 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  <c r="W79"/>
      <c r="X79"/>
    </row>
    <row r="80" spans="1:24" x14ac:dyDescent="0.25">
      <c r="A80" s="26">
        <v>535</v>
      </c>
      <c r="B80" s="99" t="s">
        <v>17</v>
      </c>
      <c r="C80" s="6">
        <v>0</v>
      </c>
      <c r="D80" s="5">
        <v>0</v>
      </c>
      <c r="E80" s="98">
        <v>0</v>
      </c>
      <c r="F80" s="6">
        <v>0</v>
      </c>
      <c r="G80" s="5">
        <v>0</v>
      </c>
      <c r="H80" s="98">
        <v>0</v>
      </c>
      <c r="I80" s="6">
        <v>0</v>
      </c>
      <c r="J80" s="5">
        <v>0</v>
      </c>
      <c r="K80" s="98">
        <v>0</v>
      </c>
      <c r="L80" s="6">
        <v>0</v>
      </c>
      <c r="M80" s="5">
        <v>0</v>
      </c>
      <c r="N80" s="98">
        <v>0</v>
      </c>
      <c r="O80" s="6">
        <f t="shared" si="6"/>
        <v>0</v>
      </c>
      <c r="P80" s="66">
        <f t="shared" si="7"/>
        <v>0</v>
      </c>
      <c r="Q80" s="123"/>
      <c r="R80" s="62" t="str">
        <f>IF($C$4="High Inventory",IF(AND(O80&gt;=Summary!$C$149,P80&gt;=Summary!$C$150),"X"," "),IF(AND(O80&lt;=-Summary!$C$149,P80&lt;=-Summary!$C$150),"X"," "))</f>
        <v xml:space="preserve"> </v>
      </c>
      <c r="S80" s="72" t="str">
        <f>IF($C$5="System-Wide"," ",IF($C$4="High Inventory",IF(AND(L80-I80&gt;=Summary!$C$153,N80-K80&gt;Summary!$C$153,N80&gt;0),"X"," "),IF(AND(I80-L80&gt;=Summary!$C$153,K80-N80&gt;Summary!$C$153,N80&lt;0),"X"," ")))</f>
        <v xml:space="preserve"> 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  <c r="W80"/>
      <c r="X80"/>
    </row>
    <row r="81" spans="1:24" x14ac:dyDescent="0.25">
      <c r="A81" s="26">
        <v>536</v>
      </c>
      <c r="B81" s="99" t="s">
        <v>17</v>
      </c>
      <c r="C81" s="6">
        <v>0</v>
      </c>
      <c r="D81" s="5">
        <v>0</v>
      </c>
      <c r="E81" s="98">
        <v>0</v>
      </c>
      <c r="F81" s="6">
        <v>0</v>
      </c>
      <c r="G81" s="5">
        <v>0</v>
      </c>
      <c r="H81" s="98">
        <v>0</v>
      </c>
      <c r="I81" s="6">
        <v>0</v>
      </c>
      <c r="J81" s="5">
        <v>0</v>
      </c>
      <c r="K81" s="98">
        <v>0</v>
      </c>
      <c r="L81" s="6">
        <v>0</v>
      </c>
      <c r="M81" s="5">
        <v>0</v>
      </c>
      <c r="N81" s="98">
        <v>0</v>
      </c>
      <c r="O81" s="6">
        <f t="shared" si="6"/>
        <v>0</v>
      </c>
      <c r="P81" s="66">
        <f t="shared" si="7"/>
        <v>0</v>
      </c>
      <c r="Q81" s="123"/>
      <c r="R81" s="62" t="str">
        <f>IF($C$4="High Inventory",IF(AND(O81&gt;=Summary!$C$149,P81&gt;=Summary!$C$150),"X"," "),IF(AND(O81&lt;=-Summary!$C$149,P81&lt;=-Summary!$C$150),"X"," "))</f>
        <v xml:space="preserve"> </v>
      </c>
      <c r="S81" s="72" t="str">
        <f>IF($C$5="System-Wide"," ",IF($C$4="High Inventory",IF(AND(L81-I81&gt;=Summary!$C$153,N81-K81&gt;Summary!$C$153,N81&gt;0),"X"," "),IF(AND(I81-L81&gt;=Summary!$C$153,K81-N81&gt;Summary!$C$153,N81&lt;0),"X"," ")))</f>
        <v xml:space="preserve"> 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  <c r="W81"/>
      <c r="X81"/>
    </row>
    <row r="82" spans="1:24" x14ac:dyDescent="0.25">
      <c r="A82" s="26">
        <v>543</v>
      </c>
      <c r="B82" s="99" t="s">
        <v>17</v>
      </c>
      <c r="C82" s="6">
        <v>900</v>
      </c>
      <c r="D82" s="5">
        <v>855</v>
      </c>
      <c r="E82" s="98">
        <v>45</v>
      </c>
      <c r="F82" s="6">
        <v>900</v>
      </c>
      <c r="G82" s="5">
        <v>716</v>
      </c>
      <c r="H82" s="98">
        <v>184</v>
      </c>
      <c r="I82" s="6">
        <v>400</v>
      </c>
      <c r="J82" s="5">
        <v>806</v>
      </c>
      <c r="K82" s="98">
        <v>-406</v>
      </c>
      <c r="L82" s="6">
        <v>0</v>
      </c>
      <c r="M82" s="5">
        <v>148</v>
      </c>
      <c r="N82" s="98">
        <v>-148</v>
      </c>
      <c r="O82" s="6">
        <f t="shared" ref="O82:O111" si="9">K82+H82+E82</f>
        <v>-177</v>
      </c>
      <c r="P82" s="66">
        <f t="shared" ref="P82:P111" si="10">O82/(J82+G82+D82+1)</f>
        <v>-7.4432296047098404E-2</v>
      </c>
      <c r="Q82" s="123"/>
      <c r="R82" s="62" t="str">
        <f>IF($C$4="High Inventory",IF(AND(O82&gt;=Summary!$C$149,P82&gt;=Summary!$C$150),"X"," "),IF(AND(O82&lt;=-Summary!$C$149,P82&lt;=-Summary!$C$150),"X"," "))</f>
        <v xml:space="preserve"> </v>
      </c>
      <c r="S82" s="72" t="str">
        <f>IF($C$5="System-Wide"," ",IF($C$4="High Inventory",IF(AND(L82-I82&gt;=Summary!$C$153,N82-K82&gt;Summary!$C$153,N82&gt;0),"X"," "),IF(AND(I82-L82&gt;=Summary!$C$153,K82-N82&gt;Summary!$C$153,N82&lt;0),"X"," ")))</f>
        <v xml:space="preserve"> 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ref="V82:V111" si="11">IF(S82 = "X",L82-I82," ")</f>
        <v xml:space="preserve"> </v>
      </c>
      <c r="W82"/>
      <c r="X82"/>
    </row>
    <row r="83" spans="1:24" x14ac:dyDescent="0.25">
      <c r="A83" s="26">
        <v>544</v>
      </c>
      <c r="B83" s="99" t="s">
        <v>17</v>
      </c>
      <c r="C83" s="6">
        <v>0</v>
      </c>
      <c r="D83" s="5">
        <v>0</v>
      </c>
      <c r="E83" s="98">
        <v>0</v>
      </c>
      <c r="F83" s="6">
        <v>0</v>
      </c>
      <c r="G83" s="5">
        <v>0</v>
      </c>
      <c r="H83" s="98">
        <v>0</v>
      </c>
      <c r="I83" s="6">
        <v>0</v>
      </c>
      <c r="J83" s="5">
        <v>0</v>
      </c>
      <c r="K83" s="98">
        <v>0</v>
      </c>
      <c r="L83" s="6">
        <v>0</v>
      </c>
      <c r="M83" s="5">
        <v>0</v>
      </c>
      <c r="N83" s="98">
        <v>0</v>
      </c>
      <c r="O83" s="6">
        <f t="shared" si="9"/>
        <v>0</v>
      </c>
      <c r="P83" s="66">
        <f t="shared" si="10"/>
        <v>0</v>
      </c>
      <c r="Q83" s="123"/>
      <c r="R83" s="62" t="str">
        <f>IF($C$4="High Inventory",IF(AND(O83&gt;=Summary!$C$149,P83&gt;=Summary!$C$150),"X"," "),IF(AND(O83&lt;=-Summary!$C$149,P83&lt;=-Summary!$C$150),"X"," "))</f>
        <v xml:space="preserve"> </v>
      </c>
      <c r="S83" s="72" t="str">
        <f>IF($C$5="System-Wide"," ",IF($C$4="High Inventory",IF(AND(L83-I83&gt;=Summary!$C$153,N83-K83&gt;Summary!$C$153,N83&gt;0),"X"," "),IF(AND(I83-L83&gt;=Summary!$C$153,K83-N83&gt;Summary!$C$153,N83&lt;0),"X"," ")))</f>
        <v xml:space="preserve"> 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  <c r="W83"/>
      <c r="X83"/>
    </row>
    <row r="84" spans="1:24" x14ac:dyDescent="0.25">
      <c r="A84" s="26">
        <v>545</v>
      </c>
      <c r="B84" s="99" t="s">
        <v>17</v>
      </c>
      <c r="C84" s="6">
        <v>0</v>
      </c>
      <c r="D84" s="5">
        <v>0</v>
      </c>
      <c r="E84" s="98">
        <v>0</v>
      </c>
      <c r="F84" s="6">
        <v>0</v>
      </c>
      <c r="G84" s="5">
        <v>0</v>
      </c>
      <c r="H84" s="98">
        <v>0</v>
      </c>
      <c r="I84" s="6">
        <v>0</v>
      </c>
      <c r="J84" s="5">
        <v>25</v>
      </c>
      <c r="K84" s="98">
        <v>-25</v>
      </c>
      <c r="L84" s="6">
        <v>0</v>
      </c>
      <c r="M84" s="5">
        <v>0</v>
      </c>
      <c r="N84" s="98">
        <v>0</v>
      </c>
      <c r="O84" s="6">
        <f t="shared" si="9"/>
        <v>-25</v>
      </c>
      <c r="P84" s="66">
        <f t="shared" si="10"/>
        <v>-0.96153846153846156</v>
      </c>
      <c r="Q84" s="123"/>
      <c r="R84" s="62" t="str">
        <f>IF($C$4="High Inventory",IF(AND(O84&gt;=Summary!$C$149,P84&gt;=Summary!$C$150),"X"," "),IF(AND(O84&lt;=-Summary!$C$149,P84&lt;=-Summary!$C$150),"X"," "))</f>
        <v xml:space="preserve"> </v>
      </c>
      <c r="S84" s="72" t="str">
        <f>IF($C$5="System-Wide"," ",IF($C$4="High Inventory",IF(AND(L84-I84&gt;=Summary!$C$153,N84-K84&gt;Summary!$C$153,N84&gt;0),"X"," "),IF(AND(I84-L84&gt;=Summary!$C$153,K84-N84&gt;Summary!$C$153,N84&lt;0),"X"," ")))</f>
        <v xml:space="preserve"> 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  <c r="W84"/>
      <c r="X84"/>
    </row>
    <row r="85" spans="1:24" x14ac:dyDescent="0.25">
      <c r="A85" s="26">
        <v>598</v>
      </c>
      <c r="B85" s="99" t="s">
        <v>17</v>
      </c>
      <c r="C85" s="6">
        <v>0</v>
      </c>
      <c r="D85" s="5">
        <v>56</v>
      </c>
      <c r="E85" s="98">
        <v>-56</v>
      </c>
      <c r="F85" s="6">
        <v>0</v>
      </c>
      <c r="G85" s="5">
        <v>50</v>
      </c>
      <c r="H85" s="98">
        <v>-50</v>
      </c>
      <c r="I85" s="6">
        <v>0</v>
      </c>
      <c r="J85" s="5">
        <v>51</v>
      </c>
      <c r="K85" s="98">
        <v>-51</v>
      </c>
      <c r="L85" s="6">
        <v>0</v>
      </c>
      <c r="M85" s="5">
        <v>37</v>
      </c>
      <c r="N85" s="98">
        <v>-37</v>
      </c>
      <c r="O85" s="6">
        <f t="shared" si="9"/>
        <v>-157</v>
      </c>
      <c r="P85" s="66">
        <f t="shared" si="10"/>
        <v>-0.99367088607594933</v>
      </c>
      <c r="Q85" s="123"/>
      <c r="R85" s="62" t="str">
        <f>IF($C$4="High Inventory",IF(AND(O85&gt;=Summary!$C$149,P85&gt;=Summary!$C$150),"X"," "),IF(AND(O85&lt;=-Summary!$C$149,P85&lt;=-Summary!$C$150),"X"," "))</f>
        <v xml:space="preserve"> </v>
      </c>
      <c r="S85" s="72" t="str">
        <f>IF($C$5="System-Wide"," ",IF($C$4="High Inventory",IF(AND(L85-I85&gt;=Summary!$C$153,N85-K85&gt;Summary!$C$153,N85&gt;0),"X"," "),IF(AND(I85-L85&gt;=Summary!$C$153,K85-N85&gt;Summary!$C$153,N85&lt;0),"X"," ")))</f>
        <v xml:space="preserve"> 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  <c r="W85"/>
      <c r="X85"/>
    </row>
    <row r="86" spans="1:24" x14ac:dyDescent="0.25">
      <c r="A86" s="26">
        <v>635</v>
      </c>
      <c r="B86" s="99" t="s">
        <v>17</v>
      </c>
      <c r="C86" s="6">
        <v>900</v>
      </c>
      <c r="D86" s="5">
        <v>870</v>
      </c>
      <c r="E86" s="98">
        <v>30</v>
      </c>
      <c r="F86" s="6">
        <v>800</v>
      </c>
      <c r="G86" s="5">
        <v>828</v>
      </c>
      <c r="H86" s="98">
        <v>-28</v>
      </c>
      <c r="I86" s="6">
        <v>800</v>
      </c>
      <c r="J86" s="5">
        <v>917</v>
      </c>
      <c r="K86" s="98">
        <v>-117</v>
      </c>
      <c r="L86" s="6">
        <v>500</v>
      </c>
      <c r="M86" s="5">
        <v>875</v>
      </c>
      <c r="N86" s="98">
        <v>-375</v>
      </c>
      <c r="O86" s="6">
        <f t="shared" si="9"/>
        <v>-115</v>
      </c>
      <c r="P86" s="66">
        <f t="shared" si="10"/>
        <v>-4.3960244648318041E-2</v>
      </c>
      <c r="Q86" s="123"/>
      <c r="R86" s="62" t="str">
        <f>IF($C$4="High Inventory",IF(AND(O86&gt;=Summary!$C$149,P86&gt;=Summary!$C$150),"X"," "),IF(AND(O86&lt;=-Summary!$C$149,P86&lt;=-Summary!$C$150),"X"," "))</f>
        <v xml:space="preserve"> </v>
      </c>
      <c r="S86" s="72" t="str">
        <f>IF($C$5="System-Wide"," ",IF($C$4="High Inventory",IF(AND(L86-I86&gt;=Summary!$C$153,N86-K86&gt;Summary!$C$153,N86&gt;0),"X"," "),IF(AND(I86-L86&gt;=Summary!$C$153,K86-N86&gt;Summary!$C$153,N86&lt;0),"X"," ")))</f>
        <v xml:space="preserve"> 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  <c r="W86"/>
      <c r="X86"/>
    </row>
    <row r="87" spans="1:24" x14ac:dyDescent="0.25">
      <c r="A87" s="26">
        <v>650</v>
      </c>
      <c r="B87" s="99" t="s">
        <v>17</v>
      </c>
      <c r="C87" s="6">
        <v>0</v>
      </c>
      <c r="D87" s="5">
        <v>0</v>
      </c>
      <c r="E87" s="98">
        <v>0</v>
      </c>
      <c r="F87" s="6">
        <v>0</v>
      </c>
      <c r="G87" s="5">
        <v>0</v>
      </c>
      <c r="H87" s="98">
        <v>0</v>
      </c>
      <c r="I87" s="6">
        <v>0</v>
      </c>
      <c r="J87" s="5">
        <v>0</v>
      </c>
      <c r="K87" s="98">
        <v>0</v>
      </c>
      <c r="L87" s="6">
        <v>0</v>
      </c>
      <c r="M87" s="5">
        <v>0</v>
      </c>
      <c r="N87" s="98">
        <v>0</v>
      </c>
      <c r="O87" s="6">
        <f t="shared" si="9"/>
        <v>0</v>
      </c>
      <c r="P87" s="66">
        <f t="shared" si="10"/>
        <v>0</v>
      </c>
      <c r="Q87" s="123"/>
      <c r="R87" s="62" t="str">
        <f>IF($C$4="High Inventory",IF(AND(O87&gt;=Summary!$C$149,P87&gt;=Summary!$C$150),"X"," "),IF(AND(O87&lt;=-Summary!$C$149,P87&lt;=-Summary!$C$150),"X"," "))</f>
        <v xml:space="preserve"> </v>
      </c>
      <c r="S87" s="72" t="str">
        <f>IF($C$5="System-Wide"," ",IF($C$4="High Inventory",IF(AND(L87-I87&gt;=Summary!$C$153,N87-K87&gt;Summary!$C$153,N87&gt;0),"X"," "),IF(AND(I87-L87&gt;=Summary!$C$153,K87-N87&gt;Summary!$C$153,N87&lt;0),"X"," ")))</f>
        <v xml:space="preserve"> 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  <c r="W87"/>
      <c r="X87"/>
    </row>
    <row r="88" spans="1:24" x14ac:dyDescent="0.25">
      <c r="A88" s="26">
        <v>654</v>
      </c>
      <c r="B88" s="99" t="s">
        <v>17</v>
      </c>
      <c r="C88" s="6">
        <v>1300</v>
      </c>
      <c r="D88" s="5">
        <v>665</v>
      </c>
      <c r="E88" s="98">
        <v>635</v>
      </c>
      <c r="F88" s="6">
        <v>1090</v>
      </c>
      <c r="G88" s="5">
        <v>654</v>
      </c>
      <c r="H88" s="98">
        <v>436</v>
      </c>
      <c r="I88" s="6">
        <v>390</v>
      </c>
      <c r="J88" s="5">
        <v>661</v>
      </c>
      <c r="K88" s="98">
        <v>-271</v>
      </c>
      <c r="L88" s="6">
        <v>100</v>
      </c>
      <c r="M88" s="5">
        <v>655</v>
      </c>
      <c r="N88" s="98">
        <v>-555</v>
      </c>
      <c r="O88" s="6">
        <f t="shared" si="9"/>
        <v>800</v>
      </c>
      <c r="P88" s="66">
        <f t="shared" si="10"/>
        <v>0.40383644623927312</v>
      </c>
      <c r="Q88" s="123"/>
      <c r="R88" s="62" t="str">
        <f>IF($C$4="High Inventory",IF(AND(O88&gt;=Summary!$C$149,P88&gt;=Summary!$C$150),"X"," "),IF(AND(O88&lt;=-Summary!$C$149,P88&lt;=-Summary!$C$150),"X"," "))</f>
        <v xml:space="preserve"> </v>
      </c>
      <c r="S88" s="72" t="str">
        <f>IF($C$5="System-Wide"," ",IF($C$4="High Inventory",IF(AND(L88-I88&gt;=Summary!$C$153,N88-K88&gt;Summary!$C$153,N88&gt;0),"X"," "),IF(AND(I88-L88&gt;=Summary!$C$153,K88-N88&gt;Summary!$C$153,N88&lt;0),"X"," ")))</f>
        <v xml:space="preserve"> 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>X</v>
      </c>
      <c r="V88" t="str">
        <f t="shared" si="11"/>
        <v xml:space="preserve"> </v>
      </c>
      <c r="W88"/>
      <c r="X88"/>
    </row>
    <row r="89" spans="1:24" x14ac:dyDescent="0.25">
      <c r="A89" s="26">
        <v>755</v>
      </c>
      <c r="B89" s="99" t="s">
        <v>17</v>
      </c>
      <c r="C89" s="6">
        <v>100</v>
      </c>
      <c r="D89" s="5">
        <v>56</v>
      </c>
      <c r="E89" s="98">
        <v>44</v>
      </c>
      <c r="F89" s="6">
        <v>100</v>
      </c>
      <c r="G89" s="5">
        <v>56</v>
      </c>
      <c r="H89" s="98">
        <v>44</v>
      </c>
      <c r="I89" s="6">
        <v>100</v>
      </c>
      <c r="J89" s="5">
        <v>56</v>
      </c>
      <c r="K89" s="98">
        <v>44</v>
      </c>
      <c r="L89" s="6">
        <v>0</v>
      </c>
      <c r="M89" s="5">
        <v>56</v>
      </c>
      <c r="N89" s="98">
        <v>-56</v>
      </c>
      <c r="O89" s="6">
        <f t="shared" si="9"/>
        <v>132</v>
      </c>
      <c r="P89" s="66">
        <f t="shared" si="10"/>
        <v>0.78106508875739644</v>
      </c>
      <c r="Q89" s="123"/>
      <c r="R89" s="62" t="str">
        <f>IF($C$4="High Inventory",IF(AND(O89&gt;=Summary!$C$149,P89&gt;=Summary!$C$150),"X"," "),IF(AND(O89&lt;=-Summary!$C$149,P89&lt;=-Summary!$C$150),"X"," "))</f>
        <v xml:space="preserve"> </v>
      </c>
      <c r="S89" s="72" t="str">
        <f>IF($C$5="System-Wide"," ",IF($C$4="High Inventory",IF(AND(L89-I89&gt;=Summary!$C$153,N89-K89&gt;Summary!$C$153,N89&gt;0),"X"," "),IF(AND(I89-L89&gt;=Summary!$C$153,K89-N89&gt;Summary!$C$153,N89&lt;0),"X"," ")))</f>
        <v xml:space="preserve"> 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>X</v>
      </c>
      <c r="V89" t="str">
        <f t="shared" si="11"/>
        <v xml:space="preserve"> </v>
      </c>
      <c r="W89"/>
      <c r="X89"/>
    </row>
    <row r="90" spans="1:24" x14ac:dyDescent="0.25">
      <c r="A90" s="26">
        <v>779</v>
      </c>
      <c r="B90" s="99" t="s">
        <v>17</v>
      </c>
      <c r="C90" s="6">
        <v>800</v>
      </c>
      <c r="D90" s="5">
        <v>1255</v>
      </c>
      <c r="E90" s="98">
        <v>-455</v>
      </c>
      <c r="F90" s="6">
        <v>800</v>
      </c>
      <c r="G90" s="5">
        <v>1187</v>
      </c>
      <c r="H90" s="98">
        <v>-387</v>
      </c>
      <c r="I90" s="6">
        <v>800</v>
      </c>
      <c r="J90" s="5">
        <v>1176</v>
      </c>
      <c r="K90" s="98">
        <v>-376</v>
      </c>
      <c r="L90" s="6">
        <v>800</v>
      </c>
      <c r="M90" s="5">
        <v>1281</v>
      </c>
      <c r="N90" s="98">
        <v>-481</v>
      </c>
      <c r="O90" s="6">
        <f t="shared" si="9"/>
        <v>-1218</v>
      </c>
      <c r="P90" s="66">
        <f t="shared" si="10"/>
        <v>-0.3365570599613153</v>
      </c>
      <c r="Q90" s="123"/>
      <c r="R90" s="62" t="str">
        <f>IF($C$4="High Inventory",IF(AND(O90&gt;=Summary!$C$149,P90&gt;=Summary!$C$150),"X"," "),IF(AND(O90&lt;=-Summary!$C$149,P90&lt;=-Summary!$C$150),"X"," "))</f>
        <v xml:space="preserve"> </v>
      </c>
      <c r="S90" s="72" t="str">
        <f>IF($C$5="System-Wide"," ",IF($C$4="High Inventory",IF(AND(L90-I90&gt;=Summary!$C$153,N90-K90&gt;Summary!$C$153,N90&gt;0),"X"," "),IF(AND(I90-L90&gt;=Summary!$C$153,K90-N90&gt;Summary!$C$153,N90&lt;0),"X"," ")))</f>
        <v xml:space="preserve"> 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  <c r="W90"/>
      <c r="X90"/>
    </row>
    <row r="91" spans="1:24" x14ac:dyDescent="0.25">
      <c r="A91" s="26">
        <v>854</v>
      </c>
      <c r="B91" s="99" t="s">
        <v>17</v>
      </c>
      <c r="C91" s="6">
        <v>0</v>
      </c>
      <c r="D91" s="5">
        <v>0</v>
      </c>
      <c r="E91" s="98">
        <v>0</v>
      </c>
      <c r="F91" s="6">
        <v>0</v>
      </c>
      <c r="G91" s="5">
        <v>0</v>
      </c>
      <c r="H91" s="98">
        <v>0</v>
      </c>
      <c r="I91" s="6">
        <v>0</v>
      </c>
      <c r="J91" s="5">
        <v>0</v>
      </c>
      <c r="K91" s="98">
        <v>0</v>
      </c>
      <c r="L91" s="6">
        <v>0</v>
      </c>
      <c r="M91" s="5">
        <v>0</v>
      </c>
      <c r="N91" s="98">
        <v>0</v>
      </c>
      <c r="O91" s="6">
        <f t="shared" si="9"/>
        <v>0</v>
      </c>
      <c r="P91" s="66">
        <f t="shared" si="10"/>
        <v>0</v>
      </c>
      <c r="Q91" s="123"/>
      <c r="R91" s="62" t="str">
        <f>IF($C$4="High Inventory",IF(AND(O91&gt;=Summary!$C$149,P91&gt;=Summary!$C$150),"X"," "),IF(AND(O91&lt;=-Summary!$C$149,P91&lt;=-Summary!$C$150),"X"," "))</f>
        <v xml:space="preserve"> </v>
      </c>
      <c r="S91" s="72" t="str">
        <f>IF($C$5="System-Wide"," ",IF($C$4="High Inventory",IF(AND(L91-I91&gt;=Summary!$C$153,N91-K91&gt;Summary!$C$153,N91&gt;0),"X"," "),IF(AND(I91-L91&gt;=Summary!$C$153,K91-N91&gt;Summary!$C$153,N91&lt;0),"X"," ")))</f>
        <v xml:space="preserve"> 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  <c r="W91"/>
      <c r="X91"/>
    </row>
    <row r="92" spans="1:24" x14ac:dyDescent="0.25">
      <c r="A92" s="26">
        <v>858</v>
      </c>
      <c r="B92" s="99" t="s">
        <v>17</v>
      </c>
      <c r="C92" s="6">
        <v>1200</v>
      </c>
      <c r="D92" s="5">
        <v>1267</v>
      </c>
      <c r="E92" s="98">
        <v>-67</v>
      </c>
      <c r="F92" s="6">
        <v>1200</v>
      </c>
      <c r="G92" s="5">
        <v>1252</v>
      </c>
      <c r="H92" s="98">
        <v>-52</v>
      </c>
      <c r="I92" s="6">
        <v>1200</v>
      </c>
      <c r="J92" s="5">
        <v>1253</v>
      </c>
      <c r="K92" s="98">
        <v>-53</v>
      </c>
      <c r="L92" s="6">
        <v>1200</v>
      </c>
      <c r="M92" s="5">
        <v>0</v>
      </c>
      <c r="N92" s="98">
        <v>1200</v>
      </c>
      <c r="O92" s="6">
        <f t="shared" si="9"/>
        <v>-172</v>
      </c>
      <c r="P92" s="66">
        <f t="shared" si="10"/>
        <v>-4.5587065995229263E-2</v>
      </c>
      <c r="Q92" s="123"/>
      <c r="R92" s="62" t="str">
        <f>IF($C$4="High Inventory",IF(AND(O92&gt;=Summary!$C$149,P92&gt;=Summary!$C$150),"X"," "),IF(AND(O92&lt;=-Summary!$C$149,P92&lt;=-Summary!$C$150),"X"," "))</f>
        <v xml:space="preserve"> </v>
      </c>
      <c r="S92" s="72" t="str">
        <f>IF($C$5="System-Wide"," ",IF($C$4="High Inventory",IF(AND(L92-I92&gt;=Summary!$C$153,N92-K92&gt;Summary!$C$153,N92&gt;0),"X"," "),IF(AND(I92-L92&gt;=Summary!$C$153,K92-N92&gt;Summary!$C$153,N92&lt;0),"X"," ")))</f>
        <v xml:space="preserve"> 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  <c r="W92"/>
      <c r="X92"/>
    </row>
    <row r="93" spans="1:24" x14ac:dyDescent="0.25">
      <c r="A93" s="26">
        <v>886</v>
      </c>
      <c r="B93" s="99" t="s">
        <v>17</v>
      </c>
      <c r="C93" s="6">
        <v>1000</v>
      </c>
      <c r="D93" s="5">
        <v>452</v>
      </c>
      <c r="E93" s="98">
        <v>548</v>
      </c>
      <c r="F93" s="6">
        <v>600</v>
      </c>
      <c r="G93" s="5">
        <v>830</v>
      </c>
      <c r="H93" s="98">
        <v>-230</v>
      </c>
      <c r="I93" s="6">
        <v>600</v>
      </c>
      <c r="J93" s="5">
        <v>626</v>
      </c>
      <c r="K93" s="98">
        <v>-26</v>
      </c>
      <c r="L93" s="6">
        <v>0</v>
      </c>
      <c r="M93" s="5">
        <v>107</v>
      </c>
      <c r="N93" s="98">
        <v>-107</v>
      </c>
      <c r="O93" s="6">
        <f t="shared" si="9"/>
        <v>292</v>
      </c>
      <c r="P93" s="66">
        <f t="shared" si="10"/>
        <v>0.15295966474594028</v>
      </c>
      <c r="Q93" s="123"/>
      <c r="R93" s="62" t="str">
        <f>IF($C$4="High Inventory",IF(AND(O93&gt;=Summary!$C$149,P93&gt;=Summary!$C$150),"X"," "),IF(AND(O93&lt;=-Summary!$C$149,P93&lt;=-Summary!$C$150),"X"," "))</f>
        <v xml:space="preserve"> </v>
      </c>
      <c r="S93" s="72" t="str">
        <f>IF($C$5="System-Wide"," ",IF($C$4="High Inventory",IF(AND(L93-I93&gt;=Summary!$C$153,N93-K93&gt;Summary!$C$153,N93&gt;0),"X"," "),IF(AND(I93-L93&gt;=Summary!$C$153,K93-N93&gt;Summary!$C$153,N93&lt;0),"X"," ")))</f>
        <v xml:space="preserve"> 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>X</v>
      </c>
      <c r="V93" t="str">
        <f t="shared" si="11"/>
        <v xml:space="preserve"> </v>
      </c>
      <c r="W93"/>
      <c r="X93"/>
    </row>
    <row r="94" spans="1:24" x14ac:dyDescent="0.25">
      <c r="A94" s="26">
        <v>915</v>
      </c>
      <c r="B94" s="99" t="s">
        <v>17</v>
      </c>
      <c r="C94" s="6">
        <v>0</v>
      </c>
      <c r="D94" s="5">
        <v>0</v>
      </c>
      <c r="E94" s="98">
        <v>0</v>
      </c>
      <c r="F94" s="6">
        <v>0</v>
      </c>
      <c r="G94" s="5">
        <v>0</v>
      </c>
      <c r="H94" s="98">
        <v>0</v>
      </c>
      <c r="I94" s="6">
        <v>0</v>
      </c>
      <c r="J94" s="5">
        <v>0</v>
      </c>
      <c r="K94" s="98">
        <v>0</v>
      </c>
      <c r="L94" s="6">
        <v>0</v>
      </c>
      <c r="M94" s="5">
        <v>0</v>
      </c>
      <c r="N94" s="98">
        <v>0</v>
      </c>
      <c r="O94" s="6">
        <f t="shared" si="9"/>
        <v>0</v>
      </c>
      <c r="P94" s="66">
        <f t="shared" si="10"/>
        <v>0</v>
      </c>
      <c r="Q94" s="123"/>
      <c r="R94" s="62" t="str">
        <f>IF($C$4="High Inventory",IF(AND(O94&gt;=Summary!$C$149,P94&gt;=Summary!$C$150),"X"," "),IF(AND(O94&lt;=-Summary!$C$149,P94&lt;=-Summary!$C$150),"X"," "))</f>
        <v xml:space="preserve"> </v>
      </c>
      <c r="S94" s="72" t="str">
        <f>IF($C$5="System-Wide"," ",IF($C$4="High Inventory",IF(AND(L94-I94&gt;=Summary!$C$153,N94-K94&gt;Summary!$C$153,N94&gt;0),"X"," "),IF(AND(I94-L94&gt;=Summary!$C$153,K94-N94&gt;Summary!$C$153,N94&lt;0),"X"," ")))</f>
        <v xml:space="preserve"> 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  <c r="W94"/>
      <c r="X94"/>
    </row>
    <row r="95" spans="1:24" x14ac:dyDescent="0.25">
      <c r="A95" s="26">
        <v>938</v>
      </c>
      <c r="B95" s="99" t="s">
        <v>17</v>
      </c>
      <c r="C95" s="6">
        <v>0</v>
      </c>
      <c r="D95" s="5">
        <v>0</v>
      </c>
      <c r="E95" s="98">
        <v>0</v>
      </c>
      <c r="F95" s="6">
        <v>0</v>
      </c>
      <c r="G95" s="5">
        <v>0</v>
      </c>
      <c r="H95" s="98">
        <v>0</v>
      </c>
      <c r="I95" s="6">
        <v>0</v>
      </c>
      <c r="J95" s="5">
        <v>0</v>
      </c>
      <c r="K95" s="98">
        <v>0</v>
      </c>
      <c r="L95" s="6">
        <v>0</v>
      </c>
      <c r="M95" s="5">
        <v>0</v>
      </c>
      <c r="N95" s="98">
        <v>0</v>
      </c>
      <c r="O95" s="6">
        <f t="shared" si="9"/>
        <v>0</v>
      </c>
      <c r="P95" s="66">
        <f t="shared" si="10"/>
        <v>0</v>
      </c>
      <c r="Q95" s="123"/>
      <c r="R95" s="62" t="str">
        <f>IF($C$4="High Inventory",IF(AND(O95&gt;=Summary!$C$149,P95&gt;=Summary!$C$150),"X"," "),IF(AND(O95&lt;=-Summary!$C$149,P95&lt;=-Summary!$C$150),"X"," "))</f>
        <v xml:space="preserve"> </v>
      </c>
      <c r="S95" s="72" t="str">
        <f>IF($C$5="System-Wide"," ",IF($C$4="High Inventory",IF(AND(L95-I95&gt;=Summary!$C$153,N95-K95&gt;Summary!$C$153,N95&gt;0),"X"," "),IF(AND(I95-L95&gt;=Summary!$C$153,K95-N95&gt;Summary!$C$153,N95&lt;0),"X"," ")))</f>
        <v xml:space="preserve"> 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  <c r="W95"/>
      <c r="X95"/>
    </row>
    <row r="96" spans="1:24" x14ac:dyDescent="0.25">
      <c r="A96" s="26">
        <v>944</v>
      </c>
      <c r="B96" s="99" t="s">
        <v>17</v>
      </c>
      <c r="C96" s="6">
        <v>2800</v>
      </c>
      <c r="D96" s="5">
        <v>2753</v>
      </c>
      <c r="E96" s="98">
        <v>47</v>
      </c>
      <c r="F96" s="6">
        <v>2600</v>
      </c>
      <c r="G96" s="5">
        <v>2713</v>
      </c>
      <c r="H96" s="98">
        <v>-113</v>
      </c>
      <c r="I96" s="6">
        <v>2600</v>
      </c>
      <c r="J96" s="5">
        <v>2553</v>
      </c>
      <c r="K96" s="98">
        <v>47</v>
      </c>
      <c r="L96" s="6">
        <v>1700</v>
      </c>
      <c r="M96" s="5">
        <v>2399</v>
      </c>
      <c r="N96" s="98">
        <v>-699</v>
      </c>
      <c r="O96" s="6">
        <f t="shared" si="9"/>
        <v>-19</v>
      </c>
      <c r="P96" s="66">
        <f t="shared" si="10"/>
        <v>-2.3690773067331669E-3</v>
      </c>
      <c r="Q96" s="123"/>
      <c r="R96" s="62" t="str">
        <f>IF($C$4="High Inventory",IF(AND(O96&gt;=Summary!$C$149,P96&gt;=Summary!$C$150),"X"," "),IF(AND(O96&lt;=-Summary!$C$149,P96&lt;=-Summary!$C$150),"X"," "))</f>
        <v xml:space="preserve"> </v>
      </c>
      <c r="S96" s="72" t="str">
        <f>IF($C$5="System-Wide"," ",IF($C$4="High Inventory",IF(AND(L96-I96&gt;=Summary!$C$153,N96-K96&gt;Summary!$C$153,N96&gt;0),"X"," "),IF(AND(I96-L96&gt;=Summary!$C$153,K96-N96&gt;Summary!$C$153,N96&lt;0),"X"," ")))</f>
        <v xml:space="preserve"> 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1"/>
        <v xml:space="preserve"> </v>
      </c>
      <c r="W96"/>
      <c r="X96"/>
    </row>
    <row r="97" spans="1:24" x14ac:dyDescent="0.25">
      <c r="A97" s="26">
        <v>949</v>
      </c>
      <c r="B97" s="99" t="s">
        <v>17</v>
      </c>
      <c r="C97" s="6">
        <v>100</v>
      </c>
      <c r="D97" s="5">
        <v>54</v>
      </c>
      <c r="E97" s="98">
        <v>46</v>
      </c>
      <c r="F97" s="6">
        <v>100</v>
      </c>
      <c r="G97" s="5">
        <v>56</v>
      </c>
      <c r="H97" s="98">
        <v>44</v>
      </c>
      <c r="I97" s="6">
        <v>100</v>
      </c>
      <c r="J97" s="5">
        <v>55</v>
      </c>
      <c r="K97" s="98">
        <v>45</v>
      </c>
      <c r="L97" s="6">
        <v>0</v>
      </c>
      <c r="M97" s="5">
        <v>54</v>
      </c>
      <c r="N97" s="98">
        <v>-54</v>
      </c>
      <c r="O97" s="6">
        <f t="shared" si="9"/>
        <v>135</v>
      </c>
      <c r="P97" s="66">
        <f t="shared" si="10"/>
        <v>0.81325301204819278</v>
      </c>
      <c r="Q97" s="123"/>
      <c r="R97" s="62" t="str">
        <f>IF($C$4="High Inventory",IF(AND(O97&gt;=Summary!$C$149,P97&gt;=Summary!$C$150),"X"," "),IF(AND(O97&lt;=-Summary!$C$149,P97&lt;=-Summary!$C$150),"X"," "))</f>
        <v xml:space="preserve"> </v>
      </c>
      <c r="S97" s="72" t="str">
        <f>IF($C$5="System-Wide"," ",IF($C$4="High Inventory",IF(AND(L97-I97&gt;=Summary!$C$153,N97-K97&gt;Summary!$C$153,N97&gt;0),"X"," "),IF(AND(I97-L97&gt;=Summary!$C$153,K97-N97&gt;Summary!$C$153,N97&lt;0),"X"," ")))</f>
        <v xml:space="preserve"> 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>X</v>
      </c>
      <c r="V97" t="str">
        <f t="shared" si="11"/>
        <v xml:space="preserve"> </v>
      </c>
      <c r="W97"/>
      <c r="X97"/>
    </row>
    <row r="98" spans="1:24" x14ac:dyDescent="0.25">
      <c r="A98" s="26">
        <v>988</v>
      </c>
      <c r="B98" s="99" t="s">
        <v>17</v>
      </c>
      <c r="C98" s="6">
        <v>0</v>
      </c>
      <c r="D98" s="5">
        <v>0</v>
      </c>
      <c r="E98" s="98">
        <v>0</v>
      </c>
      <c r="F98" s="6">
        <v>0</v>
      </c>
      <c r="G98" s="5">
        <v>0</v>
      </c>
      <c r="H98" s="98">
        <v>0</v>
      </c>
      <c r="I98" s="6">
        <v>0</v>
      </c>
      <c r="J98" s="5">
        <v>0</v>
      </c>
      <c r="K98" s="98">
        <v>0</v>
      </c>
      <c r="L98" s="6">
        <v>0</v>
      </c>
      <c r="M98" s="5">
        <v>0</v>
      </c>
      <c r="N98" s="98">
        <v>0</v>
      </c>
      <c r="O98" s="6">
        <f t="shared" si="9"/>
        <v>0</v>
      </c>
      <c r="P98" s="66">
        <f t="shared" si="10"/>
        <v>0</v>
      </c>
      <c r="Q98" s="123"/>
      <c r="R98" s="62" t="str">
        <f>IF($C$4="High Inventory",IF(AND(O98&gt;=Summary!$C$149,P98&gt;=Summary!$C$150),"X"," "),IF(AND(O98&lt;=-Summary!$C$149,P98&lt;=-Summary!$C$150),"X"," "))</f>
        <v xml:space="preserve"> </v>
      </c>
      <c r="S98" s="72" t="str">
        <f>IF($C$5="System-Wide"," ",IF($C$4="High Inventory",IF(AND(L98-I98&gt;=Summary!$C$153,N98-K98&gt;Summary!$C$153,N98&gt;0),"X"," "),IF(AND(I98-L98&gt;=Summary!$C$153,K98-N98&gt;Summary!$C$153,N98&lt;0),"X"," ")))</f>
        <v xml:space="preserve"> 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  <c r="W98"/>
      <c r="X98"/>
    </row>
    <row r="99" spans="1:24" x14ac:dyDescent="0.25">
      <c r="A99" s="26">
        <v>995</v>
      </c>
      <c r="B99" s="99" t="s">
        <v>17</v>
      </c>
      <c r="C99" s="6">
        <v>1390</v>
      </c>
      <c r="D99" s="5">
        <v>1270</v>
      </c>
      <c r="E99" s="98">
        <v>120</v>
      </c>
      <c r="F99" s="6">
        <v>1100</v>
      </c>
      <c r="G99" s="5">
        <v>1256</v>
      </c>
      <c r="H99" s="98">
        <v>-156</v>
      </c>
      <c r="I99" s="6">
        <v>600</v>
      </c>
      <c r="J99" s="5">
        <v>1080</v>
      </c>
      <c r="K99" s="98">
        <v>-480</v>
      </c>
      <c r="L99" s="6">
        <v>0</v>
      </c>
      <c r="M99" s="5">
        <v>0</v>
      </c>
      <c r="N99" s="98">
        <v>0</v>
      </c>
      <c r="O99" s="6">
        <f t="shared" si="9"/>
        <v>-516</v>
      </c>
      <c r="P99" s="66">
        <f t="shared" si="10"/>
        <v>-0.14305517050180205</v>
      </c>
      <c r="Q99" s="123"/>
      <c r="R99" s="62" t="str">
        <f>IF($C$4="High Inventory",IF(AND(O99&gt;=Summary!$C$149,P99&gt;=Summary!$C$150),"X"," "),IF(AND(O99&lt;=-Summary!$C$149,P99&lt;=-Summary!$C$150),"X"," "))</f>
        <v xml:space="preserve"> </v>
      </c>
      <c r="S99" s="72" t="str">
        <f>IF($C$5="System-Wide"," ",IF($C$4="High Inventory",IF(AND(L99-I99&gt;=Summary!$C$153,N99-K99&gt;Summary!$C$153,N99&gt;0),"X"," "),IF(AND(I99-L99&gt;=Summary!$C$153,K99-N99&gt;Summary!$C$153,N99&lt;0),"X"," ")))</f>
        <v xml:space="preserve"> 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  <c r="W99"/>
      <c r="X99"/>
    </row>
    <row r="100" spans="1:24" x14ac:dyDescent="0.25">
      <c r="A100" s="26">
        <v>1011</v>
      </c>
      <c r="B100" s="99" t="s">
        <v>17</v>
      </c>
      <c r="C100" s="6">
        <v>1000</v>
      </c>
      <c r="D100" s="5">
        <v>1130</v>
      </c>
      <c r="E100" s="98">
        <v>-130</v>
      </c>
      <c r="F100" s="6">
        <v>1000</v>
      </c>
      <c r="G100" s="5">
        <v>1139</v>
      </c>
      <c r="H100" s="98">
        <v>-139</v>
      </c>
      <c r="I100" s="6">
        <v>1000</v>
      </c>
      <c r="J100" s="5">
        <v>701</v>
      </c>
      <c r="K100" s="98">
        <v>299</v>
      </c>
      <c r="L100" s="6">
        <v>0</v>
      </c>
      <c r="M100" s="5">
        <v>43</v>
      </c>
      <c r="N100" s="98">
        <v>-43</v>
      </c>
      <c r="O100" s="6">
        <f t="shared" si="9"/>
        <v>30</v>
      </c>
      <c r="P100" s="66">
        <f t="shared" si="10"/>
        <v>1.0097610232245036E-2</v>
      </c>
      <c r="Q100" s="123"/>
      <c r="R100" s="62" t="str">
        <f>IF($C$4="High Inventory",IF(AND(O100&gt;=Summary!$C$149,P100&gt;=Summary!$C$150),"X"," "),IF(AND(O100&lt;=-Summary!$C$149,P100&lt;=-Summary!$C$150),"X"," "))</f>
        <v xml:space="preserve"> </v>
      </c>
      <c r="S100" s="72" t="str">
        <f>IF($C$5="System-Wide"," ",IF($C$4="High Inventory",IF(AND(L100-I100&gt;=Summary!$C$153,N100-K100&gt;Summary!$C$153,N100&gt;0),"X"," "),IF(AND(I100-L100&gt;=Summary!$C$153,K100-N100&gt;Summary!$C$153,N100&lt;0),"X"," ")))</f>
        <v xml:space="preserve"> 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1"/>
        <v xml:space="preserve"> </v>
      </c>
      <c r="W100"/>
      <c r="X100"/>
    </row>
    <row r="101" spans="1:24" x14ac:dyDescent="0.25">
      <c r="A101" s="26">
        <v>1015</v>
      </c>
      <c r="B101" s="99" t="s">
        <v>17</v>
      </c>
      <c r="C101" s="6">
        <v>0</v>
      </c>
      <c r="D101" s="5">
        <v>0</v>
      </c>
      <c r="E101" s="98">
        <v>0</v>
      </c>
      <c r="F101" s="6">
        <v>0</v>
      </c>
      <c r="G101" s="5">
        <v>0</v>
      </c>
      <c r="H101" s="98">
        <v>0</v>
      </c>
      <c r="I101" s="6">
        <v>0</v>
      </c>
      <c r="J101" s="5">
        <v>0</v>
      </c>
      <c r="K101" s="98">
        <v>0</v>
      </c>
      <c r="L101" s="6">
        <v>0</v>
      </c>
      <c r="M101" s="5">
        <v>0</v>
      </c>
      <c r="N101" s="98">
        <v>0</v>
      </c>
      <c r="O101" s="6">
        <f t="shared" si="9"/>
        <v>0</v>
      </c>
      <c r="P101" s="66">
        <f t="shared" si="10"/>
        <v>0</v>
      </c>
      <c r="Q101" s="123"/>
      <c r="R101" s="62" t="str">
        <f>IF($C$4="High Inventory",IF(AND(O101&gt;=Summary!$C$149,P101&gt;=Summary!$C$150),"X"," "),IF(AND(O101&lt;=-Summary!$C$149,P101&lt;=-Summary!$C$150),"X"," "))</f>
        <v xml:space="preserve"> </v>
      </c>
      <c r="S101" s="72" t="str">
        <f>IF($C$5="System-Wide"," ",IF($C$4="High Inventory",IF(AND(L101-I101&gt;=Summary!$C$153,N101-K101&gt;Summary!$C$153,N101&gt;0),"X"," "),IF(AND(I101-L101&gt;=Summary!$C$153,K101-N101&gt;Summary!$C$153,N101&lt;0),"X"," ")))</f>
        <v xml:space="preserve"> 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  <c r="W101"/>
      <c r="X101"/>
    </row>
    <row r="102" spans="1:24" x14ac:dyDescent="0.25">
      <c r="A102" s="26">
        <v>5328</v>
      </c>
      <c r="B102" s="99" t="s">
        <v>17</v>
      </c>
      <c r="C102" s="6">
        <v>0</v>
      </c>
      <c r="D102" s="5">
        <v>164</v>
      </c>
      <c r="E102" s="98">
        <v>-164</v>
      </c>
      <c r="F102" s="6">
        <v>0</v>
      </c>
      <c r="G102" s="5">
        <v>252</v>
      </c>
      <c r="H102" s="98">
        <v>-252</v>
      </c>
      <c r="I102" s="6">
        <v>0</v>
      </c>
      <c r="J102" s="5">
        <v>160</v>
      </c>
      <c r="K102" s="98">
        <v>-160</v>
      </c>
      <c r="L102" s="6">
        <v>0</v>
      </c>
      <c r="M102" s="5">
        <v>0</v>
      </c>
      <c r="N102" s="98">
        <v>0</v>
      </c>
      <c r="O102" s="6">
        <f t="shared" si="9"/>
        <v>-576</v>
      </c>
      <c r="P102" s="66">
        <f t="shared" si="10"/>
        <v>-0.99826689774696709</v>
      </c>
      <c r="Q102" s="123"/>
      <c r="R102" s="62" t="str">
        <f>IF($C$4="High Inventory",IF(AND(O102&gt;=Summary!$C$149,P102&gt;=Summary!$C$150),"X"," "),IF(AND(O102&lt;=-Summary!$C$149,P102&lt;=-Summary!$C$150),"X"," "))</f>
        <v xml:space="preserve"> </v>
      </c>
      <c r="S102" s="72" t="str">
        <f>IF($C$5="System-Wide"," ",IF($C$4="High Inventory",IF(AND(L102-I102&gt;=Summary!$C$153,N102-K102&gt;Summary!$C$153,N102&gt;0),"X"," "),IF(AND(I102-L102&gt;=Summary!$C$153,K102-N102&gt;Summary!$C$153,N102&lt;0),"X"," ")))</f>
        <v xml:space="preserve"> 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  <c r="W102"/>
      <c r="X102"/>
    </row>
    <row r="103" spans="1:24" x14ac:dyDescent="0.25">
      <c r="A103" s="26">
        <v>5361</v>
      </c>
      <c r="B103" s="99" t="s">
        <v>17</v>
      </c>
      <c r="C103" s="6">
        <v>9500</v>
      </c>
      <c r="D103" s="5">
        <v>5978</v>
      </c>
      <c r="E103" s="98">
        <v>3522</v>
      </c>
      <c r="F103" s="6">
        <v>1200</v>
      </c>
      <c r="G103" s="5">
        <v>5497</v>
      </c>
      <c r="H103" s="98">
        <v>-4297</v>
      </c>
      <c r="I103" s="6">
        <v>5850</v>
      </c>
      <c r="J103" s="5">
        <v>5993</v>
      </c>
      <c r="K103" s="98">
        <v>-143</v>
      </c>
      <c r="L103" s="6">
        <v>5850</v>
      </c>
      <c r="M103" s="5">
        <v>5850</v>
      </c>
      <c r="N103" s="98">
        <v>0</v>
      </c>
      <c r="O103" s="6">
        <f t="shared" si="9"/>
        <v>-918</v>
      </c>
      <c r="P103" s="66">
        <f t="shared" si="10"/>
        <v>-5.2550231839258117E-2</v>
      </c>
      <c r="Q103" s="123"/>
      <c r="R103" s="62" t="str">
        <f>IF($C$4="High Inventory",IF(AND(O103&gt;=Summary!$C$149,P103&gt;=Summary!$C$150),"X"," "),IF(AND(O103&lt;=-Summary!$C$149,P103&lt;=-Summary!$C$150),"X"," "))</f>
        <v xml:space="preserve"> </v>
      </c>
      <c r="S103" s="72" t="str">
        <f>IF($C$5="System-Wide"," ",IF($C$4="High Inventory",IF(AND(L103-I103&gt;=Summary!$C$153,N103-K103&gt;Summary!$C$153,N103&gt;0),"X"," "),IF(AND(I103-L103&gt;=Summary!$C$153,K103-N103&gt;Summary!$C$153,N103&lt;0),"X"," ")))</f>
        <v xml:space="preserve"> 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  <c r="W103"/>
      <c r="X103"/>
    </row>
    <row r="104" spans="1:24" x14ac:dyDescent="0.25">
      <c r="A104" s="26">
        <v>5973</v>
      </c>
      <c r="B104" s="99" t="s">
        <v>17</v>
      </c>
      <c r="C104" s="6">
        <v>166</v>
      </c>
      <c r="D104" s="5">
        <v>183</v>
      </c>
      <c r="E104" s="98">
        <v>-17</v>
      </c>
      <c r="F104" s="6">
        <v>166</v>
      </c>
      <c r="G104" s="5">
        <v>283</v>
      </c>
      <c r="H104" s="98">
        <v>-117</v>
      </c>
      <c r="I104" s="6">
        <v>166</v>
      </c>
      <c r="J104" s="5">
        <v>159</v>
      </c>
      <c r="K104" s="98">
        <v>7</v>
      </c>
      <c r="L104" s="6">
        <v>166</v>
      </c>
      <c r="M104" s="5">
        <v>135</v>
      </c>
      <c r="N104" s="98">
        <v>31</v>
      </c>
      <c r="O104" s="6">
        <f t="shared" si="9"/>
        <v>-127</v>
      </c>
      <c r="P104" s="66">
        <f t="shared" si="10"/>
        <v>-0.20287539936102236</v>
      </c>
      <c r="Q104" s="123"/>
      <c r="R104" s="62" t="str">
        <f>IF($C$4="High Inventory",IF(AND(O104&gt;=Summary!$C$149,P104&gt;=Summary!$C$150),"X"," "),IF(AND(O104&lt;=-Summary!$C$149,P104&lt;=-Summary!$C$150),"X"," "))</f>
        <v xml:space="preserve"> </v>
      </c>
      <c r="S104" s="72" t="str">
        <f>IF($C$5="System-Wide"," ",IF($C$4="High Inventory",IF(AND(L104-I104&gt;=Summary!$C$153,N104-K104&gt;Summary!$C$153,N104&gt;0),"X"," "),IF(AND(I104-L104&gt;=Summary!$C$153,K104-N104&gt;Summary!$C$153,N104&lt;0),"X"," ")))</f>
        <v xml:space="preserve"> 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  <c r="W104"/>
      <c r="X104"/>
    </row>
    <row r="105" spans="1:24" x14ac:dyDescent="0.25">
      <c r="A105" s="26">
        <v>6063</v>
      </c>
      <c r="B105" s="99" t="s">
        <v>17</v>
      </c>
      <c r="C105" s="6">
        <v>0</v>
      </c>
      <c r="D105" s="5">
        <v>0</v>
      </c>
      <c r="E105" s="98">
        <v>0</v>
      </c>
      <c r="F105" s="6">
        <v>0</v>
      </c>
      <c r="G105" s="5">
        <v>0</v>
      </c>
      <c r="H105" s="98">
        <v>0</v>
      </c>
      <c r="I105" s="6">
        <v>0</v>
      </c>
      <c r="J105" s="5">
        <v>0</v>
      </c>
      <c r="K105" s="98">
        <v>0</v>
      </c>
      <c r="L105" s="6">
        <v>0</v>
      </c>
      <c r="M105" s="5">
        <v>0</v>
      </c>
      <c r="N105" s="98">
        <v>0</v>
      </c>
      <c r="O105" s="6">
        <f t="shared" si="9"/>
        <v>0</v>
      </c>
      <c r="P105" s="66">
        <f t="shared" si="10"/>
        <v>0</v>
      </c>
      <c r="Q105" s="123"/>
      <c r="R105" s="62" t="str">
        <f>IF($C$4="High Inventory",IF(AND(O105&gt;=Summary!$C$149,P105&gt;=Summary!$C$150),"X"," "),IF(AND(O105&lt;=-Summary!$C$149,P105&lt;=-Summary!$C$150),"X"," "))</f>
        <v xml:space="preserve"> </v>
      </c>
      <c r="S105" s="72" t="str">
        <f>IF($C$5="System-Wide"," ",IF($C$4="High Inventory",IF(AND(L105-I105&gt;=Summary!$C$153,N105-K105&gt;Summary!$C$153,N105&gt;0),"X"," "),IF(AND(I105-L105&gt;=Summary!$C$153,K105-N105&gt;Summary!$C$153,N105&lt;0),"X"," ")))</f>
        <v xml:space="preserve"> 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  <c r="W105"/>
      <c r="X105"/>
    </row>
    <row r="106" spans="1:24" x14ac:dyDescent="0.25">
      <c r="A106" s="26">
        <v>6583</v>
      </c>
      <c r="B106" s="99" t="s">
        <v>17</v>
      </c>
      <c r="C106" s="6">
        <v>0</v>
      </c>
      <c r="D106" s="5">
        <v>0</v>
      </c>
      <c r="E106" s="98">
        <v>0</v>
      </c>
      <c r="F106" s="6">
        <v>0</v>
      </c>
      <c r="G106" s="5">
        <v>0</v>
      </c>
      <c r="H106" s="98">
        <v>0</v>
      </c>
      <c r="I106" s="6">
        <v>0</v>
      </c>
      <c r="J106" s="5">
        <v>0</v>
      </c>
      <c r="K106" s="98">
        <v>0</v>
      </c>
      <c r="L106" s="6">
        <v>0</v>
      </c>
      <c r="M106" s="5">
        <v>0</v>
      </c>
      <c r="N106" s="98">
        <v>0</v>
      </c>
      <c r="O106" s="6">
        <f t="shared" si="9"/>
        <v>0</v>
      </c>
      <c r="P106" s="66">
        <f t="shared" si="10"/>
        <v>0</v>
      </c>
      <c r="Q106" s="123"/>
      <c r="R106" s="62" t="str">
        <f>IF($C$4="High Inventory",IF(AND(O106&gt;=Summary!$C$149,P106&gt;=Summary!$C$150),"X"," "),IF(AND(O106&lt;=-Summary!$C$149,P106&lt;=-Summary!$C$150),"X"," "))</f>
        <v xml:space="preserve"> </v>
      </c>
      <c r="S106" s="72" t="str">
        <f>IF($C$5="System-Wide"," ",IF($C$4="High Inventory",IF(AND(L106-I106&gt;=Summary!$C$153,N106-K106&gt;Summary!$C$153,N106&gt;0),"X"," "),IF(AND(I106-L106&gt;=Summary!$C$153,K106-N106&gt;Summary!$C$153,N106&lt;0),"X"," ")))</f>
        <v xml:space="preserve"> 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  <c r="W106"/>
      <c r="X106"/>
    </row>
    <row r="107" spans="1:24" x14ac:dyDescent="0.25">
      <c r="A107" s="26">
        <v>7602</v>
      </c>
      <c r="B107" s="99" t="s">
        <v>17</v>
      </c>
      <c r="C107" s="6">
        <v>42390</v>
      </c>
      <c r="D107" s="5">
        <v>44956</v>
      </c>
      <c r="E107" s="98">
        <v>-2566</v>
      </c>
      <c r="F107" s="6">
        <v>48916</v>
      </c>
      <c r="G107" s="5">
        <v>44935</v>
      </c>
      <c r="H107" s="98">
        <v>3981</v>
      </c>
      <c r="I107" s="6">
        <v>42138</v>
      </c>
      <c r="J107" s="5">
        <v>43704</v>
      </c>
      <c r="K107" s="98">
        <v>-1566</v>
      </c>
      <c r="L107" s="6">
        <v>40500</v>
      </c>
      <c r="M107" s="5">
        <v>39092</v>
      </c>
      <c r="N107" s="98">
        <v>1408</v>
      </c>
      <c r="O107" s="6">
        <f t="shared" si="9"/>
        <v>-151</v>
      </c>
      <c r="P107" s="66">
        <f t="shared" si="10"/>
        <v>-1.1302733614778886E-3</v>
      </c>
      <c r="Q107" s="123"/>
      <c r="R107" s="62" t="str">
        <f>IF($C$4="High Inventory",IF(AND(O107&gt;=Summary!$C$149,P107&gt;=Summary!$C$150),"X"," "),IF(AND(O107&lt;=-Summary!$C$149,P107&lt;=-Summary!$C$150),"X"," "))</f>
        <v xml:space="preserve"> </v>
      </c>
      <c r="S107" s="72" t="str">
        <f>IF($C$5="System-Wide"," ",IF($C$4="High Inventory",IF(AND(L107-I107&gt;=Summary!$C$153,N107-K107&gt;Summary!$C$153,N107&gt;0),"X"," "),IF(AND(I107-L107&gt;=Summary!$C$153,K107-N107&gt;Summary!$C$153,N107&lt;0),"X"," ")))</f>
        <v xml:space="preserve"> 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  <c r="W107"/>
      <c r="X107"/>
    </row>
    <row r="108" spans="1:24" x14ac:dyDescent="0.25">
      <c r="A108" s="26">
        <v>7604</v>
      </c>
      <c r="B108" s="99" t="s">
        <v>17</v>
      </c>
      <c r="C108" s="6">
        <v>92388</v>
      </c>
      <c r="D108" s="5">
        <v>45759</v>
      </c>
      <c r="E108" s="98">
        <v>46629</v>
      </c>
      <c r="F108" s="6">
        <v>80560</v>
      </c>
      <c r="G108" s="5">
        <v>46798</v>
      </c>
      <c r="H108" s="98">
        <v>33762</v>
      </c>
      <c r="I108" s="6">
        <v>101749</v>
      </c>
      <c r="J108" s="5">
        <v>62225</v>
      </c>
      <c r="K108" s="98">
        <v>39524</v>
      </c>
      <c r="L108" s="6">
        <v>57858</v>
      </c>
      <c r="M108" s="5">
        <v>65594</v>
      </c>
      <c r="N108" s="98">
        <v>-7736</v>
      </c>
      <c r="O108" s="6">
        <f t="shared" si="9"/>
        <v>119915</v>
      </c>
      <c r="P108" s="66">
        <f t="shared" si="10"/>
        <v>0.77472978298650363</v>
      </c>
      <c r="Q108" s="123"/>
      <c r="R108" s="62" t="str">
        <f>IF($C$4="High Inventory",IF(AND(O108&gt;=Summary!$C$149,P108&gt;=Summary!$C$150),"X"," "),IF(AND(O108&lt;=-Summary!$C$149,P108&lt;=-Summary!$C$150),"X"," "))</f>
        <v>X</v>
      </c>
      <c r="S108" s="72" t="str">
        <f>IF($C$5="System-Wide"," ",IF($C$4="High Inventory",IF(AND(L108-I108&gt;=Summary!$C$153,N108-K108&gt;Summary!$C$153,N108&gt;0),"X"," "),IF(AND(I108-L108&gt;=Summary!$C$153,K108-N108&gt;Summary!$C$153,N108&lt;0),"X"," ")))</f>
        <v xml:space="preserve"> </v>
      </c>
      <c r="T108" s="8" t="str">
        <f>IF($C$4="High Inventory",IF(AND($O108&gt;=Summary!$C$149,$P108&gt;=0%),"X"," "),IF(AND($O108&lt;=-Summary!$C$149,$P108&lt;=0%),"X"," "))</f>
        <v>X</v>
      </c>
      <c r="U108" s="11" t="str">
        <f>IF($C$4="High Inventory",IF(AND($O108&gt;=0,$P108&gt;=Summary!$C$150),"X"," "),IF(AND($O108&lt;=0,$P108&lt;=-Summary!$C$150),"X"," "))</f>
        <v>X</v>
      </c>
      <c r="V108" t="str">
        <f t="shared" si="11"/>
        <v xml:space="preserve"> </v>
      </c>
      <c r="W108"/>
      <c r="X108"/>
    </row>
    <row r="109" spans="1:24" x14ac:dyDescent="0.25">
      <c r="A109" s="26">
        <v>7610</v>
      </c>
      <c r="B109" s="99" t="s">
        <v>17</v>
      </c>
      <c r="C109" s="6">
        <v>0</v>
      </c>
      <c r="D109" s="5">
        <v>0</v>
      </c>
      <c r="E109" s="98">
        <v>0</v>
      </c>
      <c r="F109" s="6">
        <v>0</v>
      </c>
      <c r="G109" s="5">
        <v>0</v>
      </c>
      <c r="H109" s="98">
        <v>0</v>
      </c>
      <c r="I109" s="6">
        <v>0</v>
      </c>
      <c r="J109" s="5">
        <v>0</v>
      </c>
      <c r="K109" s="98">
        <v>0</v>
      </c>
      <c r="L109" s="6">
        <v>0</v>
      </c>
      <c r="M109" s="5">
        <v>0</v>
      </c>
      <c r="N109" s="98">
        <v>0</v>
      </c>
      <c r="O109" s="6">
        <f t="shared" si="9"/>
        <v>0</v>
      </c>
      <c r="P109" s="66">
        <f t="shared" si="10"/>
        <v>0</v>
      </c>
      <c r="Q109" s="123"/>
      <c r="R109" s="62" t="str">
        <f>IF($C$4="High Inventory",IF(AND(O109&gt;=Summary!$C$149,P109&gt;=Summary!$C$150),"X"," "),IF(AND(O109&lt;=-Summary!$C$149,P109&lt;=-Summary!$C$150),"X"," "))</f>
        <v xml:space="preserve"> </v>
      </c>
      <c r="S109" s="72" t="str">
        <f>IF($C$5="System-Wide"," ",IF($C$4="High Inventory",IF(AND(L109-I109&gt;=Summary!$C$153,N109-K109&gt;Summary!$C$153,N109&gt;0),"X"," "),IF(AND(I109-L109&gt;=Summary!$C$153,K109-N109&gt;Summary!$C$153,N109&lt;0),"X"," ")))</f>
        <v xml:space="preserve"> 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  <c r="W109"/>
      <c r="X109"/>
    </row>
    <row r="110" spans="1:24" x14ac:dyDescent="0.25">
      <c r="A110" s="26">
        <v>7614</v>
      </c>
      <c r="B110" s="99" t="s">
        <v>17</v>
      </c>
      <c r="C110" s="6">
        <v>0</v>
      </c>
      <c r="D110" s="5">
        <v>0</v>
      </c>
      <c r="E110" s="98">
        <v>0</v>
      </c>
      <c r="F110" s="6">
        <v>0</v>
      </c>
      <c r="G110" s="5">
        <v>0</v>
      </c>
      <c r="H110" s="98">
        <v>0</v>
      </c>
      <c r="I110" s="6">
        <v>0</v>
      </c>
      <c r="J110" s="5">
        <v>0</v>
      </c>
      <c r="K110" s="98">
        <v>0</v>
      </c>
      <c r="L110" s="6">
        <v>0</v>
      </c>
      <c r="M110" s="5">
        <v>0</v>
      </c>
      <c r="N110" s="98">
        <v>0</v>
      </c>
      <c r="O110" s="6">
        <f t="shared" si="9"/>
        <v>0</v>
      </c>
      <c r="P110" s="66">
        <f t="shared" si="10"/>
        <v>0</v>
      </c>
      <c r="Q110" s="123"/>
      <c r="R110" s="62" t="str">
        <f>IF($C$4="High Inventory",IF(AND(O110&gt;=Summary!$C$149,P110&gt;=Summary!$C$150),"X"," "),IF(AND(O110&lt;=-Summary!$C$149,P110&lt;=-Summary!$C$150),"X"," "))</f>
        <v xml:space="preserve"> </v>
      </c>
      <c r="S110" s="72" t="str">
        <f>IF($C$5="System-Wide"," ",IF($C$4="High Inventory",IF(AND(L110-I110&gt;=Summary!$C$153,N110-K110&gt;Summary!$C$153,N110&gt;0),"X"," "),IF(AND(I110-L110&gt;=Summary!$C$153,K110-N110&gt;Summary!$C$153,N110&lt;0),"X"," ")))</f>
        <v xml:space="preserve"> 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1"/>
        <v xml:space="preserve"> </v>
      </c>
      <c r="W110"/>
      <c r="X110"/>
    </row>
    <row r="111" spans="1:24" x14ac:dyDescent="0.25">
      <c r="A111" s="26">
        <v>8556</v>
      </c>
      <c r="B111" s="99" t="s">
        <v>17</v>
      </c>
      <c r="C111" s="6">
        <v>110</v>
      </c>
      <c r="D111" s="5">
        <v>94</v>
      </c>
      <c r="E111" s="98">
        <v>16</v>
      </c>
      <c r="F111" s="6">
        <v>0</v>
      </c>
      <c r="G111" s="5">
        <v>108</v>
      </c>
      <c r="H111" s="98">
        <v>-108</v>
      </c>
      <c r="I111" s="6">
        <v>0</v>
      </c>
      <c r="J111" s="5">
        <v>72</v>
      </c>
      <c r="K111" s="98">
        <v>-72</v>
      </c>
      <c r="L111" s="6">
        <v>0</v>
      </c>
      <c r="M111" s="5">
        <v>0</v>
      </c>
      <c r="N111" s="98">
        <v>0</v>
      </c>
      <c r="O111" s="6">
        <f t="shared" si="9"/>
        <v>-164</v>
      </c>
      <c r="P111" s="66">
        <f t="shared" si="10"/>
        <v>-0.59636363636363632</v>
      </c>
      <c r="Q111" s="123"/>
      <c r="R111" s="62" t="str">
        <f>IF($C$4="High Inventory",IF(AND(O111&gt;=Summary!$C$149,P111&gt;=Summary!$C$150),"X"," "),IF(AND(O111&lt;=-Summary!$C$149,P111&lt;=-Summary!$C$150),"X"," "))</f>
        <v xml:space="preserve"> </v>
      </c>
      <c r="S111" s="72" t="str">
        <f>IF($C$5="System-Wide"," ",IF($C$4="High Inventory",IF(AND(L111-I111&gt;=Summary!$C$153,N111-K111&gt;Summary!$C$153,N111&gt;0),"X"," "),IF(AND(I111-L111&gt;=Summary!$C$153,K111-N111&gt;Summary!$C$153,N111&lt;0),"X"," ")))</f>
        <v xml:space="preserve"> 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1"/>
        <v xml:space="preserve"> </v>
      </c>
      <c r="W111"/>
      <c r="X111"/>
    </row>
    <row r="112" spans="1:24" x14ac:dyDescent="0.25">
      <c r="A112" s="26">
        <v>8576</v>
      </c>
      <c r="B112" s="99" t="s">
        <v>17</v>
      </c>
      <c r="C112" s="6">
        <v>0</v>
      </c>
      <c r="D112" s="5">
        <v>0</v>
      </c>
      <c r="E112" s="98">
        <v>0</v>
      </c>
      <c r="F112" s="6">
        <v>0</v>
      </c>
      <c r="G112" s="5">
        <v>0</v>
      </c>
      <c r="H112" s="98">
        <v>0</v>
      </c>
      <c r="I112" s="6">
        <v>0</v>
      </c>
      <c r="J112" s="5">
        <v>0</v>
      </c>
      <c r="K112" s="98">
        <v>0</v>
      </c>
      <c r="L112" s="6">
        <v>0</v>
      </c>
      <c r="M112" s="5">
        <v>0</v>
      </c>
      <c r="N112" s="98">
        <v>0</v>
      </c>
      <c r="O112" s="6">
        <f t="shared" ref="O112:O137" si="12">K112+H112+E112</f>
        <v>0</v>
      </c>
      <c r="P112" s="66">
        <f t="shared" ref="P112:P137" si="13">O112/(J112+G112+D112+1)</f>
        <v>0</v>
      </c>
      <c r="Q112" s="123"/>
      <c r="R112" s="62" t="str">
        <f>IF($C$4="High Inventory",IF(AND(O112&gt;=Summary!$C$149,P112&gt;=Summary!$C$150),"X"," "),IF(AND(O112&lt;=-Summary!$C$149,P112&lt;=-Summary!$C$150),"X"," "))</f>
        <v xml:space="preserve"> </v>
      </c>
      <c r="S112" s="72" t="str">
        <f>IF($C$5="System-Wide"," ",IF($C$4="High Inventory",IF(AND(L112-I112&gt;=Summary!$C$153,N112-K112&gt;Summary!$C$153,N112&gt;0),"X"," "),IF(AND(I112-L112&gt;=Summary!$C$153,K112-N112&gt;Summary!$C$153,N112&lt;0),"X"," ")))</f>
        <v xml:space="preserve"> 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ref="V112:V137" si="14">IF(S112 = "X",L112-I112," ")</f>
        <v xml:space="preserve"> </v>
      </c>
      <c r="W112"/>
      <c r="X112"/>
    </row>
    <row r="113" spans="1:24" x14ac:dyDescent="0.25">
      <c r="A113" s="26">
        <v>8577</v>
      </c>
      <c r="B113" s="99" t="s">
        <v>17</v>
      </c>
      <c r="C113" s="6">
        <v>0</v>
      </c>
      <c r="D113" s="5">
        <v>0</v>
      </c>
      <c r="E113" s="98">
        <v>0</v>
      </c>
      <c r="F113" s="6">
        <v>0</v>
      </c>
      <c r="G113" s="5">
        <v>0</v>
      </c>
      <c r="H113" s="98">
        <v>0</v>
      </c>
      <c r="I113" s="6">
        <v>0</v>
      </c>
      <c r="J113" s="5">
        <v>0</v>
      </c>
      <c r="K113" s="98">
        <v>0</v>
      </c>
      <c r="L113" s="6">
        <v>0</v>
      </c>
      <c r="M113" s="5">
        <v>0</v>
      </c>
      <c r="N113" s="98">
        <v>0</v>
      </c>
      <c r="O113" s="6">
        <f t="shared" si="12"/>
        <v>0</v>
      </c>
      <c r="P113" s="66">
        <f t="shared" si="13"/>
        <v>0</v>
      </c>
      <c r="Q113" s="123"/>
      <c r="R113" s="62" t="str">
        <f>IF($C$4="High Inventory",IF(AND(O113&gt;=Summary!$C$149,P113&gt;=Summary!$C$150),"X"," "),IF(AND(O113&lt;=-Summary!$C$149,P113&lt;=-Summary!$C$150),"X"," "))</f>
        <v xml:space="preserve"> </v>
      </c>
      <c r="S113" s="72" t="str">
        <f>IF($C$5="System-Wide"," ",IF($C$4="High Inventory",IF(AND(L113-I113&gt;=Summary!$C$153,N113-K113&gt;Summary!$C$153,N113&gt;0),"X"," "),IF(AND(I113-L113&gt;=Summary!$C$153,K113-N113&gt;Summary!$C$153,N113&lt;0),"X"," ")))</f>
        <v xml:space="preserve"> 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  <c r="W113"/>
      <c r="X113"/>
    </row>
    <row r="114" spans="1:24" x14ac:dyDescent="0.25">
      <c r="A114" s="26">
        <v>8578</v>
      </c>
      <c r="B114" s="99" t="s">
        <v>17</v>
      </c>
      <c r="C114" s="6">
        <v>0</v>
      </c>
      <c r="D114" s="5">
        <v>0</v>
      </c>
      <c r="E114" s="98">
        <v>0</v>
      </c>
      <c r="F114" s="6">
        <v>0</v>
      </c>
      <c r="G114" s="5">
        <v>0</v>
      </c>
      <c r="H114" s="98">
        <v>0</v>
      </c>
      <c r="I114" s="6">
        <v>0</v>
      </c>
      <c r="J114" s="5">
        <v>0</v>
      </c>
      <c r="K114" s="98">
        <v>0</v>
      </c>
      <c r="L114" s="6">
        <v>0</v>
      </c>
      <c r="M114" s="5">
        <v>0</v>
      </c>
      <c r="N114" s="98">
        <v>0</v>
      </c>
      <c r="O114" s="6">
        <f t="shared" si="12"/>
        <v>0</v>
      </c>
      <c r="P114" s="66">
        <f t="shared" si="13"/>
        <v>0</v>
      </c>
      <c r="Q114" s="123"/>
      <c r="R114" s="62" t="str">
        <f>IF($C$4="High Inventory",IF(AND(O114&gt;=Summary!$C$149,P114&gt;=Summary!$C$150),"X"," "),IF(AND(O114&lt;=-Summary!$C$149,P114&lt;=-Summary!$C$150),"X"," "))</f>
        <v xml:space="preserve"> </v>
      </c>
      <c r="S114" s="72" t="str">
        <f>IF($C$5="System-Wide"," ",IF($C$4="High Inventory",IF(AND(L114-I114&gt;=Summary!$C$153,N114-K114&gt;Summary!$C$153,N114&gt;0),"X"," "),IF(AND(I114-L114&gt;=Summary!$C$153,K114-N114&gt;Summary!$C$153,N114&lt;0),"X"," ")))</f>
        <v xml:space="preserve"> 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  <c r="W114"/>
      <c r="X114"/>
    </row>
    <row r="115" spans="1:24" x14ac:dyDescent="0.25">
      <c r="A115" s="26">
        <v>8579</v>
      </c>
      <c r="B115" s="99" t="s">
        <v>17</v>
      </c>
      <c r="C115" s="6">
        <v>0</v>
      </c>
      <c r="D115" s="5">
        <v>0</v>
      </c>
      <c r="E115" s="98">
        <v>0</v>
      </c>
      <c r="F115" s="6">
        <v>0</v>
      </c>
      <c r="G115" s="5">
        <v>0</v>
      </c>
      <c r="H115" s="98">
        <v>0</v>
      </c>
      <c r="I115" s="6">
        <v>0</v>
      </c>
      <c r="J115" s="5">
        <v>0</v>
      </c>
      <c r="K115" s="98">
        <v>0</v>
      </c>
      <c r="L115" s="6">
        <v>0</v>
      </c>
      <c r="M115" s="5">
        <v>0</v>
      </c>
      <c r="N115" s="98">
        <v>0</v>
      </c>
      <c r="O115" s="6">
        <f t="shared" si="12"/>
        <v>0</v>
      </c>
      <c r="P115" s="66">
        <f t="shared" si="13"/>
        <v>0</v>
      </c>
      <c r="Q115" s="123"/>
      <c r="R115" s="62" t="str">
        <f>IF($C$4="High Inventory",IF(AND(O115&gt;=Summary!$C$149,P115&gt;=Summary!$C$150),"X"," "),IF(AND(O115&lt;=-Summary!$C$149,P115&lt;=-Summary!$C$150),"X"," "))</f>
        <v xml:space="preserve"> </v>
      </c>
      <c r="S115" s="72" t="str">
        <f>IF($C$5="System-Wide"," ",IF($C$4="High Inventory",IF(AND(L115-I115&gt;=Summary!$C$153,N115-K115&gt;Summary!$C$153,N115&gt;0),"X"," "),IF(AND(I115-L115&gt;=Summary!$C$153,K115-N115&gt;Summary!$C$153,N115&lt;0),"X"," ")))</f>
        <v xml:space="preserve"> 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  <c r="W115"/>
      <c r="X115"/>
    </row>
    <row r="116" spans="1:24" x14ac:dyDescent="0.25">
      <c r="A116" s="26">
        <v>8580</v>
      </c>
      <c r="B116" s="99" t="s">
        <v>17</v>
      </c>
      <c r="C116" s="6">
        <v>0</v>
      </c>
      <c r="D116" s="5">
        <v>0</v>
      </c>
      <c r="E116" s="98">
        <v>0</v>
      </c>
      <c r="F116" s="6">
        <v>0</v>
      </c>
      <c r="G116" s="5">
        <v>0</v>
      </c>
      <c r="H116" s="98">
        <v>0</v>
      </c>
      <c r="I116" s="6">
        <v>0</v>
      </c>
      <c r="J116" s="5">
        <v>0</v>
      </c>
      <c r="K116" s="98">
        <v>0</v>
      </c>
      <c r="L116" s="6">
        <v>0</v>
      </c>
      <c r="M116" s="5">
        <v>0</v>
      </c>
      <c r="N116" s="98">
        <v>0</v>
      </c>
      <c r="O116" s="6">
        <f t="shared" si="12"/>
        <v>0</v>
      </c>
      <c r="P116" s="66">
        <f t="shared" si="13"/>
        <v>0</v>
      </c>
      <c r="Q116" s="123"/>
      <c r="R116" s="62" t="str">
        <f>IF($C$4="High Inventory",IF(AND(O116&gt;=Summary!$C$149,P116&gt;=Summary!$C$150),"X"," "),IF(AND(O116&lt;=-Summary!$C$149,P116&lt;=-Summary!$C$150),"X"," "))</f>
        <v xml:space="preserve"> </v>
      </c>
      <c r="S116" s="72" t="str">
        <f>IF($C$5="System-Wide"," ",IF($C$4="High Inventory",IF(AND(L116-I116&gt;=Summary!$C$153,N116-K116&gt;Summary!$C$153,N116&gt;0),"X"," "),IF(AND(I116-L116&gt;=Summary!$C$153,K116-N116&gt;Summary!$C$153,N116&lt;0),"X"," ")))</f>
        <v xml:space="preserve"> 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  <c r="W116"/>
      <c r="X116"/>
    </row>
    <row r="117" spans="1:24" x14ac:dyDescent="0.25">
      <c r="A117" s="26">
        <v>8916</v>
      </c>
      <c r="B117" s="99" t="s">
        <v>17</v>
      </c>
      <c r="C117" s="6">
        <v>0</v>
      </c>
      <c r="D117" s="5">
        <v>54</v>
      </c>
      <c r="E117" s="98">
        <v>-54</v>
      </c>
      <c r="F117" s="6">
        <v>0</v>
      </c>
      <c r="G117" s="5">
        <v>31</v>
      </c>
      <c r="H117" s="98">
        <v>-31</v>
      </c>
      <c r="I117" s="6">
        <v>0</v>
      </c>
      <c r="J117" s="5">
        <v>34</v>
      </c>
      <c r="K117" s="98">
        <v>-34</v>
      </c>
      <c r="L117" s="6">
        <v>0</v>
      </c>
      <c r="M117" s="5">
        <v>47</v>
      </c>
      <c r="N117" s="98">
        <v>-47</v>
      </c>
      <c r="O117" s="6">
        <f t="shared" si="12"/>
        <v>-119</v>
      </c>
      <c r="P117" s="66">
        <f t="shared" si="13"/>
        <v>-0.9916666666666667</v>
      </c>
      <c r="Q117" s="123"/>
      <c r="R117" s="62" t="str">
        <f>IF($C$4="High Inventory",IF(AND(O117&gt;=Summary!$C$149,P117&gt;=Summary!$C$150),"X"," "),IF(AND(O117&lt;=-Summary!$C$149,P117&lt;=-Summary!$C$150),"X"," "))</f>
        <v xml:space="preserve"> </v>
      </c>
      <c r="S117" s="72" t="str">
        <f>IF($C$5="System-Wide"," ",IF($C$4="High Inventory",IF(AND(L117-I117&gt;=Summary!$C$153,N117-K117&gt;Summary!$C$153,N117&gt;0),"X"," "),IF(AND(I117-L117&gt;=Summary!$C$153,K117-N117&gt;Summary!$C$153,N117&lt;0),"X"," ")))</f>
        <v xml:space="preserve"> 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  <c r="W117"/>
      <c r="X117"/>
    </row>
    <row r="118" spans="1:24" x14ac:dyDescent="0.25">
      <c r="A118" s="26">
        <v>10556</v>
      </c>
      <c r="B118" s="99" t="s">
        <v>17</v>
      </c>
      <c r="C118" s="6">
        <v>400</v>
      </c>
      <c r="D118" s="5">
        <v>187</v>
      </c>
      <c r="E118" s="98">
        <v>213</v>
      </c>
      <c r="F118" s="6">
        <v>400</v>
      </c>
      <c r="G118" s="5">
        <v>189</v>
      </c>
      <c r="H118" s="98">
        <v>211</v>
      </c>
      <c r="I118" s="6">
        <v>400</v>
      </c>
      <c r="J118" s="5">
        <v>189</v>
      </c>
      <c r="K118" s="98">
        <v>211</v>
      </c>
      <c r="L118" s="6">
        <v>0</v>
      </c>
      <c r="M118" s="5">
        <v>192</v>
      </c>
      <c r="N118" s="98">
        <v>-192</v>
      </c>
      <c r="O118" s="6">
        <f t="shared" si="12"/>
        <v>635</v>
      </c>
      <c r="P118" s="66">
        <f t="shared" si="13"/>
        <v>1.1219081272084805</v>
      </c>
      <c r="Q118" s="123"/>
      <c r="R118" s="62" t="str">
        <f>IF($C$4="High Inventory",IF(AND(O118&gt;=Summary!$C$149,P118&gt;=Summary!$C$150),"X"," "),IF(AND(O118&lt;=-Summary!$C$149,P118&lt;=-Summary!$C$150),"X"," "))</f>
        <v xml:space="preserve"> </v>
      </c>
      <c r="S118" s="72" t="str">
        <f>IF($C$5="System-Wide"," ",IF($C$4="High Inventory",IF(AND(L118-I118&gt;=Summary!$C$153,N118-K118&gt;Summary!$C$153,N118&gt;0),"X"," "),IF(AND(I118-L118&gt;=Summary!$C$153,K118-N118&gt;Summary!$C$153,N118&lt;0),"X"," ")))</f>
        <v xml:space="preserve"> 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  <c r="W118"/>
      <c r="X118"/>
    </row>
    <row r="119" spans="1:24" x14ac:dyDescent="0.25">
      <c r="A119" s="26">
        <v>13556</v>
      </c>
      <c r="B119" s="99" t="s">
        <v>17</v>
      </c>
      <c r="C119" s="6">
        <v>70</v>
      </c>
      <c r="D119" s="5">
        <v>96</v>
      </c>
      <c r="E119" s="98">
        <v>-26</v>
      </c>
      <c r="F119" s="6">
        <v>70</v>
      </c>
      <c r="G119" s="5">
        <v>43</v>
      </c>
      <c r="H119" s="98">
        <v>27</v>
      </c>
      <c r="I119" s="6">
        <v>70</v>
      </c>
      <c r="J119" s="5">
        <v>0</v>
      </c>
      <c r="K119" s="98">
        <v>70</v>
      </c>
      <c r="L119" s="6">
        <v>70</v>
      </c>
      <c r="M119" s="5">
        <v>0</v>
      </c>
      <c r="N119" s="98">
        <v>70</v>
      </c>
      <c r="O119" s="6">
        <f t="shared" si="12"/>
        <v>71</v>
      </c>
      <c r="P119" s="66">
        <f t="shared" si="13"/>
        <v>0.50714285714285712</v>
      </c>
      <c r="Q119" s="123"/>
      <c r="R119" s="62" t="str">
        <f>IF($C$4="High Inventory",IF(AND(O119&gt;=Summary!$C$149,P119&gt;=Summary!$C$150),"X"," "),IF(AND(O119&lt;=-Summary!$C$149,P119&lt;=-Summary!$C$150),"X"," "))</f>
        <v xml:space="preserve"> </v>
      </c>
      <c r="S119" s="72" t="str">
        <f>IF($C$5="System-Wide"," ",IF($C$4="High Inventory",IF(AND(L119-I119&gt;=Summary!$C$153,N119-K119&gt;Summary!$C$153,N119&gt;0),"X"," "),IF(AND(I119-L119&gt;=Summary!$C$153,K119-N119&gt;Summary!$C$153,N119&lt;0),"X"," ")))</f>
        <v xml:space="preserve"> 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>X</v>
      </c>
      <c r="V119" t="str">
        <f t="shared" si="14"/>
        <v xml:space="preserve"> </v>
      </c>
      <c r="W119"/>
      <c r="X119"/>
    </row>
    <row r="120" spans="1:24" x14ac:dyDescent="0.25">
      <c r="A120" s="26">
        <v>18287</v>
      </c>
      <c r="B120" s="99" t="s">
        <v>17</v>
      </c>
      <c r="C120" s="6">
        <v>0</v>
      </c>
      <c r="D120" s="5">
        <v>10</v>
      </c>
      <c r="E120" s="98">
        <v>-10</v>
      </c>
      <c r="F120" s="6">
        <v>0</v>
      </c>
      <c r="G120" s="5">
        <v>139</v>
      </c>
      <c r="H120" s="98">
        <v>-139</v>
      </c>
      <c r="I120" s="6">
        <v>0</v>
      </c>
      <c r="J120" s="5">
        <v>61</v>
      </c>
      <c r="K120" s="98">
        <v>-61</v>
      </c>
      <c r="L120" s="6">
        <v>0</v>
      </c>
      <c r="M120" s="5">
        <v>0</v>
      </c>
      <c r="N120" s="98">
        <v>0</v>
      </c>
      <c r="O120" s="6">
        <f t="shared" si="12"/>
        <v>-210</v>
      </c>
      <c r="P120" s="66">
        <f t="shared" si="13"/>
        <v>-0.99526066350710896</v>
      </c>
      <c r="Q120" s="123"/>
      <c r="R120" s="62" t="str">
        <f>IF($C$4="High Inventory",IF(AND(O120&gt;=Summary!$C$149,P120&gt;=Summary!$C$150),"X"," "),IF(AND(O120&lt;=-Summary!$C$149,P120&lt;=-Summary!$C$150),"X"," "))</f>
        <v xml:space="preserve"> </v>
      </c>
      <c r="S120" s="72" t="str">
        <f>IF($C$5="System-Wide"," ",IF($C$4="High Inventory",IF(AND(L120-I120&gt;=Summary!$C$153,N120-K120&gt;Summary!$C$153,N120&gt;0),"X"," "),IF(AND(I120-L120&gt;=Summary!$C$153,K120-N120&gt;Summary!$C$153,N120&lt;0),"X"," ")))</f>
        <v xml:space="preserve"> 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  <c r="W120"/>
      <c r="X120"/>
    </row>
    <row r="121" spans="1:24" x14ac:dyDescent="0.25">
      <c r="A121" s="26">
        <v>18586</v>
      </c>
      <c r="B121" s="99" t="s">
        <v>17</v>
      </c>
      <c r="C121" s="6">
        <v>0</v>
      </c>
      <c r="D121" s="5">
        <v>0</v>
      </c>
      <c r="E121" s="98">
        <v>0</v>
      </c>
      <c r="F121" s="6">
        <v>0</v>
      </c>
      <c r="G121" s="5">
        <v>0</v>
      </c>
      <c r="H121" s="98">
        <v>0</v>
      </c>
      <c r="I121" s="6">
        <v>0</v>
      </c>
      <c r="J121" s="5">
        <v>0</v>
      </c>
      <c r="K121" s="98">
        <v>0</v>
      </c>
      <c r="L121" s="6">
        <v>0</v>
      </c>
      <c r="M121" s="5">
        <v>0</v>
      </c>
      <c r="N121" s="98">
        <v>0</v>
      </c>
      <c r="O121" s="6">
        <f t="shared" si="12"/>
        <v>0</v>
      </c>
      <c r="P121" s="66">
        <f t="shared" si="13"/>
        <v>0</v>
      </c>
      <c r="Q121" s="123"/>
      <c r="R121" s="62" t="str">
        <f>IF($C$4="High Inventory",IF(AND(O121&gt;=Summary!$C$149,P121&gt;=Summary!$C$150),"X"," "),IF(AND(O121&lt;=-Summary!$C$149,P121&lt;=-Summary!$C$150),"X"," "))</f>
        <v xml:space="preserve"> </v>
      </c>
      <c r="S121" s="72" t="str">
        <f>IF($C$5="System-Wide"," ",IF($C$4="High Inventory",IF(AND(L121-I121&gt;=Summary!$C$153,N121-K121&gt;Summary!$C$153,N121&gt;0),"X"," "),IF(AND(I121-L121&gt;=Summary!$C$153,K121-N121&gt;Summary!$C$153,N121&lt;0),"X"," ")))</f>
        <v xml:space="preserve"> 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  <c r="W121"/>
      <c r="X121"/>
    </row>
    <row r="122" spans="1:24" x14ac:dyDescent="0.25">
      <c r="A122" s="26">
        <v>19307</v>
      </c>
      <c r="B122" s="99" t="s">
        <v>17</v>
      </c>
      <c r="C122" s="6">
        <v>300</v>
      </c>
      <c r="D122" s="5">
        <v>0</v>
      </c>
      <c r="E122" s="98">
        <v>300</v>
      </c>
      <c r="F122" s="6">
        <v>0</v>
      </c>
      <c r="G122" s="5">
        <v>74</v>
      </c>
      <c r="H122" s="98">
        <v>-74</v>
      </c>
      <c r="I122" s="6">
        <v>0</v>
      </c>
      <c r="J122" s="5">
        <v>34</v>
      </c>
      <c r="K122" s="98">
        <v>-34</v>
      </c>
      <c r="L122" s="6">
        <v>0</v>
      </c>
      <c r="M122" s="5">
        <v>0</v>
      </c>
      <c r="N122" s="98">
        <v>0</v>
      </c>
      <c r="O122" s="6">
        <f t="shared" si="12"/>
        <v>192</v>
      </c>
      <c r="P122" s="66">
        <f t="shared" si="13"/>
        <v>1.761467889908257</v>
      </c>
      <c r="Q122" s="123"/>
      <c r="R122" s="62" t="str">
        <f>IF($C$4="High Inventory",IF(AND(O122&gt;=Summary!$C$149,P122&gt;=Summary!$C$150),"X"," "),IF(AND(O122&lt;=-Summary!$C$149,P122&lt;=-Summary!$C$150),"X"," "))</f>
        <v xml:space="preserve"> </v>
      </c>
      <c r="S122" s="72" t="str">
        <f>IF($C$5="System-Wide"," ",IF($C$4="High Inventory",IF(AND(L122-I122&gt;=Summary!$C$153,N122-K122&gt;Summary!$C$153,N122&gt;0),"X"," "),IF(AND(I122-L122&gt;=Summary!$C$153,K122-N122&gt;Summary!$C$153,N122&lt;0),"X"," ")))</f>
        <v xml:space="preserve"> 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>X</v>
      </c>
      <c r="V122" t="str">
        <f t="shared" si="14"/>
        <v xml:space="preserve"> </v>
      </c>
      <c r="W122"/>
      <c r="X122"/>
    </row>
    <row r="123" spans="1:24" x14ac:dyDescent="0.25">
      <c r="A123" s="26">
        <v>20206</v>
      </c>
      <c r="B123" s="99" t="s">
        <v>17</v>
      </c>
      <c r="C123" s="6">
        <v>0</v>
      </c>
      <c r="D123" s="5">
        <v>84</v>
      </c>
      <c r="E123" s="98">
        <v>-84</v>
      </c>
      <c r="F123" s="6">
        <v>0</v>
      </c>
      <c r="G123" s="5">
        <v>81</v>
      </c>
      <c r="H123" s="98">
        <v>-81</v>
      </c>
      <c r="I123" s="6">
        <v>0</v>
      </c>
      <c r="J123" s="5">
        <v>77</v>
      </c>
      <c r="K123" s="98">
        <v>-77</v>
      </c>
      <c r="L123" s="6">
        <v>0</v>
      </c>
      <c r="M123" s="5">
        <v>72</v>
      </c>
      <c r="N123" s="98">
        <v>-72</v>
      </c>
      <c r="O123" s="6">
        <f t="shared" si="12"/>
        <v>-242</v>
      </c>
      <c r="P123" s="66">
        <f t="shared" si="13"/>
        <v>-0.99588477366255146</v>
      </c>
      <c r="Q123" s="123"/>
      <c r="R123" s="62" t="str">
        <f>IF($C$4="High Inventory",IF(AND(O123&gt;=Summary!$C$149,P123&gt;=Summary!$C$150),"X"," "),IF(AND(O123&lt;=-Summary!$C$149,P123&lt;=-Summary!$C$150),"X"," "))</f>
        <v xml:space="preserve"> </v>
      </c>
      <c r="S123" s="72" t="str">
        <f>IF($C$5="System-Wide"," ",IF($C$4="High Inventory",IF(AND(L123-I123&gt;=Summary!$C$153,N123-K123&gt;Summary!$C$153,N123&gt;0),"X"," "),IF(AND(I123-L123&gt;=Summary!$C$153,K123-N123&gt;Summary!$C$153,N123&lt;0),"X"," ")))</f>
        <v xml:space="preserve"> 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  <c r="W123"/>
      <c r="X123"/>
    </row>
    <row r="124" spans="1:24" x14ac:dyDescent="0.25">
      <c r="A124" s="26">
        <v>26909</v>
      </c>
      <c r="B124" s="99" t="s">
        <v>17</v>
      </c>
      <c r="C124" s="6">
        <v>200</v>
      </c>
      <c r="D124" s="5">
        <v>248</v>
      </c>
      <c r="E124" s="98">
        <v>-48</v>
      </c>
      <c r="F124" s="6">
        <v>200</v>
      </c>
      <c r="G124" s="5">
        <v>250</v>
      </c>
      <c r="H124" s="98">
        <v>-50</v>
      </c>
      <c r="I124" s="6">
        <v>200</v>
      </c>
      <c r="J124" s="5">
        <v>241</v>
      </c>
      <c r="K124" s="98">
        <v>-41</v>
      </c>
      <c r="L124" s="6">
        <v>200</v>
      </c>
      <c r="M124" s="5">
        <v>214</v>
      </c>
      <c r="N124" s="98">
        <v>-14</v>
      </c>
      <c r="O124" s="6">
        <f t="shared" si="12"/>
        <v>-139</v>
      </c>
      <c r="P124" s="66">
        <f t="shared" si="13"/>
        <v>-0.18783783783783783</v>
      </c>
      <c r="Q124" s="123"/>
      <c r="R124" s="62" t="str">
        <f>IF($C$4="High Inventory",IF(AND(O124&gt;=Summary!$C$149,P124&gt;=Summary!$C$150),"X"," "),IF(AND(O124&lt;=-Summary!$C$149,P124&lt;=-Summary!$C$150),"X"," "))</f>
        <v xml:space="preserve"> </v>
      </c>
      <c r="S124" s="72" t="str">
        <f>IF($C$5="System-Wide"," ",IF($C$4="High Inventory",IF(AND(L124-I124&gt;=Summary!$C$153,N124-K124&gt;Summary!$C$153,N124&gt;0),"X"," "),IF(AND(I124-L124&gt;=Summary!$C$153,K124-N124&gt;Summary!$C$153,N124&lt;0),"X"," ")))</f>
        <v xml:space="preserve"> 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  <c r="W124"/>
      <c r="X124"/>
    </row>
    <row r="125" spans="1:24" x14ac:dyDescent="0.25">
      <c r="A125" s="26">
        <v>29329</v>
      </c>
      <c r="B125" s="99" t="s">
        <v>17</v>
      </c>
      <c r="C125" s="6">
        <v>0</v>
      </c>
      <c r="D125" s="5">
        <v>0</v>
      </c>
      <c r="E125" s="98">
        <v>0</v>
      </c>
      <c r="F125" s="6">
        <v>0</v>
      </c>
      <c r="G125" s="5">
        <v>0</v>
      </c>
      <c r="H125" s="98">
        <v>0</v>
      </c>
      <c r="I125" s="6">
        <v>0</v>
      </c>
      <c r="J125" s="5">
        <v>0</v>
      </c>
      <c r="K125" s="98">
        <v>0</v>
      </c>
      <c r="L125" s="6">
        <v>0</v>
      </c>
      <c r="M125" s="5">
        <v>0</v>
      </c>
      <c r="N125" s="98">
        <v>0</v>
      </c>
      <c r="O125" s="6">
        <f t="shared" si="12"/>
        <v>0</v>
      </c>
      <c r="P125" s="66">
        <f t="shared" si="13"/>
        <v>0</v>
      </c>
      <c r="Q125" s="123"/>
      <c r="R125" s="62" t="str">
        <f>IF($C$4="High Inventory",IF(AND(O125&gt;=Summary!$C$149,P125&gt;=Summary!$C$150),"X"," "),IF(AND(O125&lt;=-Summary!$C$149,P125&lt;=-Summary!$C$150),"X"," "))</f>
        <v xml:space="preserve"> </v>
      </c>
      <c r="S125" s="72" t="str">
        <f>IF($C$5="System-Wide"," ",IF($C$4="High Inventory",IF(AND(L125-I125&gt;=Summary!$C$153,N125-K125&gt;Summary!$C$153,N125&gt;0),"X"," "),IF(AND(I125-L125&gt;=Summary!$C$153,K125-N125&gt;Summary!$C$153,N125&lt;0),"X"," ")))</f>
        <v xml:space="preserve"> 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  <c r="W125"/>
      <c r="X125"/>
    </row>
    <row r="126" spans="1:24" x14ac:dyDescent="0.25">
      <c r="A126" s="26">
        <v>30511</v>
      </c>
      <c r="B126" s="99" t="s">
        <v>17</v>
      </c>
      <c r="C126" s="6">
        <v>96</v>
      </c>
      <c r="D126" s="5">
        <v>0</v>
      </c>
      <c r="E126" s="98">
        <v>96</v>
      </c>
      <c r="F126" s="6">
        <v>96</v>
      </c>
      <c r="G126" s="5">
        <v>0</v>
      </c>
      <c r="H126" s="98">
        <v>96</v>
      </c>
      <c r="I126" s="6">
        <v>96</v>
      </c>
      <c r="J126" s="5">
        <v>0</v>
      </c>
      <c r="K126" s="98">
        <v>96</v>
      </c>
      <c r="L126" s="6">
        <v>0</v>
      </c>
      <c r="M126" s="5">
        <v>0</v>
      </c>
      <c r="N126" s="98">
        <v>0</v>
      </c>
      <c r="O126" s="6">
        <f t="shared" si="12"/>
        <v>288</v>
      </c>
      <c r="P126" s="66">
        <f t="shared" si="13"/>
        <v>288</v>
      </c>
      <c r="Q126" s="123"/>
      <c r="R126" s="62" t="str">
        <f>IF($C$4="High Inventory",IF(AND(O126&gt;=Summary!$C$149,P126&gt;=Summary!$C$150),"X"," "),IF(AND(O126&lt;=-Summary!$C$149,P126&lt;=-Summary!$C$150),"X"," "))</f>
        <v xml:space="preserve"> </v>
      </c>
      <c r="S126" s="72" t="str">
        <f>IF($C$5="System-Wide"," ",IF($C$4="High Inventory",IF(AND(L126-I126&gt;=Summary!$C$153,N126-K126&gt;Summary!$C$153,N126&gt;0),"X"," "),IF(AND(I126-L126&gt;=Summary!$C$153,K126-N126&gt;Summary!$C$153,N126&lt;0),"X"," ")))</f>
        <v xml:space="preserve"> 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>X</v>
      </c>
      <c r="V126" t="str">
        <f t="shared" si="14"/>
        <v xml:space="preserve"> </v>
      </c>
      <c r="W126"/>
      <c r="X126"/>
    </row>
    <row r="127" spans="1:24" x14ac:dyDescent="0.25">
      <c r="A127" s="26">
        <v>30889</v>
      </c>
      <c r="B127" s="99" t="s">
        <v>17</v>
      </c>
      <c r="C127" s="6">
        <v>0</v>
      </c>
      <c r="D127" s="5">
        <v>200</v>
      </c>
      <c r="E127" s="98">
        <v>-200</v>
      </c>
      <c r="F127" s="6">
        <v>0</v>
      </c>
      <c r="G127" s="5">
        <v>200</v>
      </c>
      <c r="H127" s="98">
        <v>-200</v>
      </c>
      <c r="I127" s="6">
        <v>0</v>
      </c>
      <c r="J127" s="5">
        <v>200</v>
      </c>
      <c r="K127" s="98">
        <v>-200</v>
      </c>
      <c r="L127" s="6">
        <v>0</v>
      </c>
      <c r="M127" s="5">
        <v>200</v>
      </c>
      <c r="N127" s="98">
        <v>-200</v>
      </c>
      <c r="O127" s="6">
        <f t="shared" si="12"/>
        <v>-600</v>
      </c>
      <c r="P127" s="66">
        <f t="shared" si="13"/>
        <v>-0.99833610648918469</v>
      </c>
      <c r="Q127" s="123"/>
      <c r="R127" s="62" t="str">
        <f>IF($C$4="High Inventory",IF(AND(O127&gt;=Summary!$C$149,P127&gt;=Summary!$C$150),"X"," "),IF(AND(O127&lt;=-Summary!$C$149,P127&lt;=-Summary!$C$150),"X"," "))</f>
        <v xml:space="preserve"> </v>
      </c>
      <c r="S127" s="72" t="str">
        <f>IF($C$5="System-Wide"," ",IF($C$4="High Inventory",IF(AND(L127-I127&gt;=Summary!$C$153,N127-K127&gt;Summary!$C$153,N127&gt;0),"X"," "),IF(AND(I127-L127&gt;=Summary!$C$153,K127-N127&gt;Summary!$C$153,N127&lt;0),"X"," ")))</f>
        <v xml:space="preserve"> 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  <c r="W127"/>
      <c r="X127"/>
    </row>
    <row r="128" spans="1:24" x14ac:dyDescent="0.25">
      <c r="A128" s="26">
        <v>32594</v>
      </c>
      <c r="B128" s="99" t="s">
        <v>17</v>
      </c>
      <c r="C128" s="6">
        <v>0</v>
      </c>
      <c r="D128" s="5">
        <v>0</v>
      </c>
      <c r="E128" s="98">
        <v>0</v>
      </c>
      <c r="F128" s="6">
        <v>0</v>
      </c>
      <c r="G128" s="5">
        <v>0</v>
      </c>
      <c r="H128" s="98">
        <v>0</v>
      </c>
      <c r="I128" s="6">
        <v>0</v>
      </c>
      <c r="J128" s="5">
        <v>0</v>
      </c>
      <c r="K128" s="98">
        <v>0</v>
      </c>
      <c r="L128" s="6">
        <v>0</v>
      </c>
      <c r="M128" s="5">
        <v>0</v>
      </c>
      <c r="N128" s="98">
        <v>0</v>
      </c>
      <c r="O128" s="6">
        <f t="shared" si="12"/>
        <v>0</v>
      </c>
      <c r="P128" s="66">
        <f t="shared" si="13"/>
        <v>0</v>
      </c>
      <c r="Q128" s="123"/>
      <c r="R128" s="62" t="str">
        <f>IF($C$4="High Inventory",IF(AND(O128&gt;=Summary!$C$149,P128&gt;=Summary!$C$150),"X"," "),IF(AND(O128&lt;=-Summary!$C$149,P128&lt;=-Summary!$C$150),"X"," "))</f>
        <v xml:space="preserve"> </v>
      </c>
      <c r="S128" s="72" t="str">
        <f>IF($C$5="System-Wide"," ",IF($C$4="High Inventory",IF(AND(L128-I128&gt;=Summary!$C$153,N128-K128&gt;Summary!$C$153,N128&gt;0),"X"," "),IF(AND(I128-L128&gt;=Summary!$C$153,K128-N128&gt;Summary!$C$153,N128&lt;0),"X"," ")))</f>
        <v xml:space="preserve"> 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4"/>
        <v xml:space="preserve"> </v>
      </c>
      <c r="W128"/>
      <c r="X128"/>
    </row>
    <row r="129" spans="1:24" x14ac:dyDescent="0.25">
      <c r="A129" s="26">
        <v>33353</v>
      </c>
      <c r="B129" s="99" t="s">
        <v>17</v>
      </c>
      <c r="C129" s="6">
        <v>0</v>
      </c>
      <c r="D129" s="5">
        <v>0</v>
      </c>
      <c r="E129" s="98">
        <v>0</v>
      </c>
      <c r="F129" s="6">
        <v>0</v>
      </c>
      <c r="G129" s="5">
        <v>0</v>
      </c>
      <c r="H129" s="98">
        <v>0</v>
      </c>
      <c r="I129" s="6">
        <v>0</v>
      </c>
      <c r="J129" s="5">
        <v>0</v>
      </c>
      <c r="K129" s="98">
        <v>0</v>
      </c>
      <c r="L129" s="6">
        <v>0</v>
      </c>
      <c r="M129" s="5">
        <v>0</v>
      </c>
      <c r="N129" s="98">
        <v>0</v>
      </c>
      <c r="O129" s="6">
        <f t="shared" si="12"/>
        <v>0</v>
      </c>
      <c r="P129" s="66">
        <f t="shared" si="13"/>
        <v>0</v>
      </c>
      <c r="Q129" s="123"/>
      <c r="R129" s="62" t="str">
        <f>IF($C$4="High Inventory",IF(AND(O129&gt;=Summary!$C$149,P129&gt;=Summary!$C$150),"X"," "),IF(AND(O129&lt;=-Summary!$C$149,P129&lt;=-Summary!$C$150),"X"," "))</f>
        <v xml:space="preserve"> </v>
      </c>
      <c r="S129" s="72" t="str">
        <f>IF($C$5="System-Wide"," ",IF($C$4="High Inventory",IF(AND(L129-I129&gt;=Summary!$C$153,N129-K129&gt;Summary!$C$153,N129&gt;0),"X"," "),IF(AND(I129-L129&gt;=Summary!$C$153,K129-N129&gt;Summary!$C$153,N129&lt;0),"X"," ")))</f>
        <v xml:space="preserve"> 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  <c r="W129"/>
      <c r="X129"/>
    </row>
    <row r="130" spans="1:24" x14ac:dyDescent="0.25">
      <c r="A130" s="26">
        <v>34866</v>
      </c>
      <c r="B130" s="99" t="s">
        <v>17</v>
      </c>
      <c r="C130" s="6">
        <v>0</v>
      </c>
      <c r="D130" s="5">
        <v>0</v>
      </c>
      <c r="E130" s="98">
        <v>0</v>
      </c>
      <c r="F130" s="6">
        <v>0</v>
      </c>
      <c r="G130" s="5">
        <v>0</v>
      </c>
      <c r="H130" s="98">
        <v>0</v>
      </c>
      <c r="I130" s="6">
        <v>0</v>
      </c>
      <c r="J130" s="5">
        <v>0</v>
      </c>
      <c r="K130" s="98">
        <v>0</v>
      </c>
      <c r="L130" s="6">
        <v>0</v>
      </c>
      <c r="M130" s="5">
        <v>0</v>
      </c>
      <c r="N130" s="98">
        <v>0</v>
      </c>
      <c r="O130" s="6">
        <f t="shared" si="12"/>
        <v>0</v>
      </c>
      <c r="P130" s="66">
        <f t="shared" si="13"/>
        <v>0</v>
      </c>
      <c r="Q130" s="123"/>
      <c r="R130" s="62" t="str">
        <f>IF($C$4="High Inventory",IF(AND(O130&gt;=Summary!$C$149,P130&gt;=Summary!$C$150),"X"," "),IF(AND(O130&lt;=-Summary!$C$149,P130&lt;=-Summary!$C$150),"X"," "))</f>
        <v xml:space="preserve"> </v>
      </c>
      <c r="S130" s="72" t="str">
        <f>IF($C$5="System-Wide"," ",IF($C$4="High Inventory",IF(AND(L130-I130&gt;=Summary!$C$153,N130-K130&gt;Summary!$C$153,N130&gt;0),"X"," "),IF(AND(I130-L130&gt;=Summary!$C$153,K130-N130&gt;Summary!$C$153,N130&lt;0),"X"," ")))</f>
        <v xml:space="preserve"> 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4"/>
        <v xml:space="preserve"> </v>
      </c>
      <c r="W130"/>
      <c r="X130"/>
    </row>
    <row r="131" spans="1:24" x14ac:dyDescent="0.25">
      <c r="A131" s="26">
        <v>35930</v>
      </c>
      <c r="B131" s="99" t="s">
        <v>17</v>
      </c>
      <c r="C131" s="6">
        <v>200</v>
      </c>
      <c r="D131" s="5">
        <v>401</v>
      </c>
      <c r="E131" s="98">
        <v>-201</v>
      </c>
      <c r="F131" s="6">
        <v>200</v>
      </c>
      <c r="G131" s="5">
        <v>446</v>
      </c>
      <c r="H131" s="98">
        <v>-246</v>
      </c>
      <c r="I131" s="6">
        <v>200</v>
      </c>
      <c r="J131" s="5">
        <v>128</v>
      </c>
      <c r="K131" s="98">
        <v>72</v>
      </c>
      <c r="L131" s="6">
        <v>0</v>
      </c>
      <c r="M131" s="5">
        <v>12</v>
      </c>
      <c r="N131" s="98">
        <v>-12</v>
      </c>
      <c r="O131" s="6">
        <f t="shared" si="12"/>
        <v>-375</v>
      </c>
      <c r="P131" s="66">
        <f t="shared" si="13"/>
        <v>-0.38422131147540983</v>
      </c>
      <c r="Q131" s="123"/>
      <c r="R131" s="62" t="str">
        <f>IF($C$4="High Inventory",IF(AND(O131&gt;=Summary!$C$149,P131&gt;=Summary!$C$150),"X"," "),IF(AND(O131&lt;=-Summary!$C$149,P131&lt;=-Summary!$C$150),"X"," "))</f>
        <v xml:space="preserve"> </v>
      </c>
      <c r="S131" s="72" t="str">
        <f>IF($C$5="System-Wide"," ",IF($C$4="High Inventory",IF(AND(L131-I131&gt;=Summary!$C$153,N131-K131&gt;Summary!$C$153,N131&gt;0),"X"," "),IF(AND(I131-L131&gt;=Summary!$C$153,K131-N131&gt;Summary!$C$153,N131&lt;0),"X"," ")))</f>
        <v xml:space="preserve"> </v>
      </c>
      <c r="T131" s="8" t="str">
        <f>IF($C$4="High Inventory",IF(AND($O131&gt;=Summary!$C$149,$P131&gt;=0%),"X"," "),IF(AND($O131&lt;=-Summary!$C$149,$P131&lt;=0%),"X"," "))</f>
        <v xml:space="preserve"> </v>
      </c>
      <c r="U131" s="11" t="str">
        <f>IF($C$4="High Inventory",IF(AND($O131&gt;=0,$P131&gt;=Summary!$C$150),"X"," "),IF(AND($O131&lt;=0,$P131&lt;=-Summary!$C$150),"X"," "))</f>
        <v xml:space="preserve"> </v>
      </c>
      <c r="V131" t="str">
        <f t="shared" si="14"/>
        <v xml:space="preserve"> </v>
      </c>
      <c r="W131"/>
      <c r="X131"/>
    </row>
    <row r="132" spans="1:24" x14ac:dyDescent="0.25">
      <c r="A132" s="26">
        <v>40016</v>
      </c>
      <c r="B132" s="99" t="s">
        <v>17</v>
      </c>
      <c r="C132" s="6">
        <v>200</v>
      </c>
      <c r="D132" s="5">
        <v>276</v>
      </c>
      <c r="E132" s="98">
        <v>-76</v>
      </c>
      <c r="F132" s="6">
        <v>200</v>
      </c>
      <c r="G132" s="5">
        <v>321</v>
      </c>
      <c r="H132" s="98">
        <v>-121</v>
      </c>
      <c r="I132" s="6">
        <v>200</v>
      </c>
      <c r="J132" s="5">
        <v>76</v>
      </c>
      <c r="K132" s="98">
        <v>124</v>
      </c>
      <c r="L132" s="6">
        <v>0</v>
      </c>
      <c r="M132" s="5">
        <v>71</v>
      </c>
      <c r="N132" s="98">
        <v>-71</v>
      </c>
      <c r="O132" s="6">
        <f t="shared" si="12"/>
        <v>-73</v>
      </c>
      <c r="P132" s="66">
        <f t="shared" si="13"/>
        <v>-0.1083086053412463</v>
      </c>
      <c r="Q132" s="123"/>
      <c r="R132" s="62" t="str">
        <f>IF($C$4="High Inventory",IF(AND(O132&gt;=Summary!$C$149,P132&gt;=Summary!$C$150),"X"," "),IF(AND(O132&lt;=-Summary!$C$149,P132&lt;=-Summary!$C$150),"X"," "))</f>
        <v xml:space="preserve"> </v>
      </c>
      <c r="S132" s="72" t="str">
        <f>IF($C$5="System-Wide"," ",IF($C$4="High Inventory",IF(AND(L132-I132&gt;=Summary!$C$153,N132-K132&gt;Summary!$C$153,N132&gt;0),"X"," "),IF(AND(I132-L132&gt;=Summary!$C$153,K132-N132&gt;Summary!$C$153,N132&lt;0),"X"," ")))</f>
        <v xml:space="preserve"> </v>
      </c>
      <c r="T132" s="8" t="str">
        <f>IF($C$4="High Inventory",IF(AND($O132&gt;=Summary!$C$149,$P132&gt;=0%),"X"," "),IF(AND($O132&lt;=-Summary!$C$149,$P132&lt;=0%),"X"," "))</f>
        <v xml:space="preserve"> </v>
      </c>
      <c r="U132" s="11" t="str">
        <f>IF($C$4="High Inventory",IF(AND($O132&gt;=0,$P132&gt;=Summary!$C$150),"X"," "),IF(AND($O132&lt;=0,$P132&lt;=-Summary!$C$150),"X"," "))</f>
        <v xml:space="preserve"> </v>
      </c>
      <c r="V132" t="str">
        <f t="shared" si="14"/>
        <v xml:space="preserve"> </v>
      </c>
      <c r="W132"/>
      <c r="X132"/>
    </row>
    <row r="133" spans="1:24" x14ac:dyDescent="0.25">
      <c r="A133" s="26">
        <v>42288</v>
      </c>
      <c r="B133" s="99" t="s">
        <v>17</v>
      </c>
      <c r="C133" s="6">
        <v>0</v>
      </c>
      <c r="D133" s="5">
        <v>162</v>
      </c>
      <c r="E133" s="98">
        <v>-162</v>
      </c>
      <c r="F133" s="6">
        <v>0</v>
      </c>
      <c r="G133" s="5">
        <v>325</v>
      </c>
      <c r="H133" s="98">
        <v>-325</v>
      </c>
      <c r="I133" s="6">
        <v>0</v>
      </c>
      <c r="J133" s="5">
        <v>249</v>
      </c>
      <c r="K133" s="98">
        <v>-249</v>
      </c>
      <c r="L133" s="6">
        <v>0</v>
      </c>
      <c r="M133" s="5">
        <v>247</v>
      </c>
      <c r="N133" s="98">
        <v>-247</v>
      </c>
      <c r="O133" s="6">
        <f t="shared" si="12"/>
        <v>-736</v>
      </c>
      <c r="P133" s="66">
        <f t="shared" si="13"/>
        <v>-0.99864314789687925</v>
      </c>
      <c r="Q133" s="123"/>
      <c r="R133" s="62" t="str">
        <f>IF($C$4="High Inventory",IF(AND(O133&gt;=Summary!$C$149,P133&gt;=Summary!$C$150),"X"," "),IF(AND(O133&lt;=-Summary!$C$149,P133&lt;=-Summary!$C$150),"X"," "))</f>
        <v xml:space="preserve"> </v>
      </c>
      <c r="S133" s="72" t="str">
        <f>IF($C$5="System-Wide"," ",IF($C$4="High Inventory",IF(AND(L133-I133&gt;=Summary!$C$153,N133-K133&gt;Summary!$C$153,N133&gt;0),"X"," "),IF(AND(I133-L133&gt;=Summary!$C$153,K133-N133&gt;Summary!$C$153,N133&lt;0),"X"," ")))</f>
        <v xml:space="preserve"> </v>
      </c>
      <c r="T133" s="8" t="str">
        <f>IF($C$4="High Inventory",IF(AND($O133&gt;=Summary!$C$149,$P133&gt;=0%),"X"," "),IF(AND($O133&lt;=-Summary!$C$149,$P133&lt;=0%),"X"," "))</f>
        <v xml:space="preserve"> </v>
      </c>
      <c r="U133" s="11" t="str">
        <f>IF($C$4="High Inventory",IF(AND($O133&gt;=0,$P133&gt;=Summary!$C$150),"X"," "),IF(AND($O133&lt;=0,$P133&lt;=-Summary!$C$150),"X"," "))</f>
        <v xml:space="preserve"> </v>
      </c>
      <c r="V133" t="str">
        <f t="shared" si="14"/>
        <v xml:space="preserve"> </v>
      </c>
      <c r="W133"/>
      <c r="X133"/>
    </row>
    <row r="134" spans="1:24" x14ac:dyDescent="0.25">
      <c r="A134" s="26">
        <v>42988</v>
      </c>
      <c r="B134" s="99" t="s">
        <v>17</v>
      </c>
      <c r="C134" s="6">
        <v>0</v>
      </c>
      <c r="D134" s="5">
        <v>0</v>
      </c>
      <c r="E134" s="98">
        <v>0</v>
      </c>
      <c r="F134" s="6">
        <v>0</v>
      </c>
      <c r="G134" s="5">
        <v>0</v>
      </c>
      <c r="H134" s="98">
        <v>0</v>
      </c>
      <c r="I134" s="6">
        <v>0</v>
      </c>
      <c r="J134" s="5">
        <v>0</v>
      </c>
      <c r="K134" s="98">
        <v>0</v>
      </c>
      <c r="L134" s="6">
        <v>0</v>
      </c>
      <c r="M134" s="5">
        <v>0</v>
      </c>
      <c r="N134" s="98">
        <v>0</v>
      </c>
      <c r="O134" s="6">
        <f t="shared" si="12"/>
        <v>0</v>
      </c>
      <c r="P134" s="66">
        <f t="shared" si="13"/>
        <v>0</v>
      </c>
      <c r="Q134" s="123"/>
      <c r="R134" s="62" t="str">
        <f>IF($C$4="High Inventory",IF(AND(O134&gt;=Summary!$C$149,P134&gt;=Summary!$C$150),"X"," "),IF(AND(O134&lt;=-Summary!$C$149,P134&lt;=-Summary!$C$150),"X"," "))</f>
        <v xml:space="preserve"> </v>
      </c>
      <c r="S134" s="72" t="str">
        <f>IF($C$5="System-Wide"," ",IF($C$4="High Inventory",IF(AND(L134-I134&gt;=Summary!$C$153,N134-K134&gt;Summary!$C$153,N134&gt;0),"X"," "),IF(AND(I134-L134&gt;=Summary!$C$153,K134-N134&gt;Summary!$C$153,N134&lt;0),"X"," ")))</f>
        <v xml:space="preserve"> </v>
      </c>
      <c r="T134" s="8" t="str">
        <f>IF($C$4="High Inventory",IF(AND($O134&gt;=Summary!$C$149,$P134&gt;=0%),"X"," "),IF(AND($O134&lt;=-Summary!$C$149,$P134&lt;=0%),"X"," "))</f>
        <v xml:space="preserve"> </v>
      </c>
      <c r="U134" s="11" t="str">
        <f>IF($C$4="High Inventory",IF(AND($O134&gt;=0,$P134&gt;=Summary!$C$150),"X"," "),IF(AND($O134&lt;=0,$P134&lt;=-Summary!$C$150),"X"," "))</f>
        <v xml:space="preserve"> </v>
      </c>
      <c r="V134" t="str">
        <f t="shared" si="14"/>
        <v xml:space="preserve"> </v>
      </c>
      <c r="W134"/>
      <c r="X134"/>
    </row>
    <row r="135" spans="1:24" x14ac:dyDescent="0.25">
      <c r="A135" s="26">
        <v>43069</v>
      </c>
      <c r="B135" s="99" t="s">
        <v>17</v>
      </c>
      <c r="C135" s="6">
        <v>0</v>
      </c>
      <c r="D135" s="5">
        <v>1323</v>
      </c>
      <c r="E135" s="98">
        <v>-1323</v>
      </c>
      <c r="F135" s="6">
        <v>0</v>
      </c>
      <c r="G135" s="5">
        <v>1317</v>
      </c>
      <c r="H135" s="98">
        <v>-1317</v>
      </c>
      <c r="I135" s="6">
        <v>0</v>
      </c>
      <c r="J135" s="5">
        <v>1312</v>
      </c>
      <c r="K135" s="98">
        <v>-1312</v>
      </c>
      <c r="L135" s="6">
        <v>0</v>
      </c>
      <c r="M135" s="5">
        <v>1353</v>
      </c>
      <c r="N135" s="98">
        <v>-1353</v>
      </c>
      <c r="O135" s="6">
        <f t="shared" si="12"/>
        <v>-3952</v>
      </c>
      <c r="P135" s="66">
        <f t="shared" si="13"/>
        <v>-0.99974702757399447</v>
      </c>
      <c r="Q135" s="123"/>
      <c r="R135" s="62" t="str">
        <f>IF($C$4="High Inventory",IF(AND(O135&gt;=Summary!$C$149,P135&gt;=Summary!$C$150),"X"," "),IF(AND(O135&lt;=-Summary!$C$149,P135&lt;=-Summary!$C$150),"X"," "))</f>
        <v xml:space="preserve"> </v>
      </c>
      <c r="S135" s="72" t="str">
        <f>IF($C$5="System-Wide"," ",IF($C$4="High Inventory",IF(AND(L135-I135&gt;=Summary!$C$153,N135-K135&gt;Summary!$C$153,N135&gt;0),"X"," "),IF(AND(I135-L135&gt;=Summary!$C$153,K135-N135&gt;Summary!$C$153,N135&lt;0),"X"," ")))</f>
        <v xml:space="preserve"> </v>
      </c>
      <c r="T135" s="8" t="str">
        <f>IF($C$4="High Inventory",IF(AND($O135&gt;=Summary!$C$149,$P135&gt;=0%),"X"," "),IF(AND($O135&lt;=-Summary!$C$149,$P135&lt;=0%),"X"," "))</f>
        <v xml:space="preserve"> </v>
      </c>
      <c r="U135" s="11" t="str">
        <f>IF($C$4="High Inventory",IF(AND($O135&gt;=0,$P135&gt;=Summary!$C$150),"X"," "),IF(AND($O135&lt;=0,$P135&lt;=-Summary!$C$150),"X"," "))</f>
        <v xml:space="preserve"> </v>
      </c>
      <c r="V135" t="str">
        <f t="shared" si="14"/>
        <v xml:space="preserve"> </v>
      </c>
      <c r="W135"/>
      <c r="X135"/>
    </row>
    <row r="136" spans="1:24" x14ac:dyDescent="0.25">
      <c r="A136" s="26">
        <v>43268</v>
      </c>
      <c r="B136" s="99" t="s">
        <v>17</v>
      </c>
      <c r="C136" s="6">
        <v>0</v>
      </c>
      <c r="D136" s="5">
        <v>4</v>
      </c>
      <c r="E136" s="98">
        <v>-4</v>
      </c>
      <c r="F136" s="6">
        <v>0</v>
      </c>
      <c r="G136" s="5">
        <v>0</v>
      </c>
      <c r="H136" s="98">
        <v>0</v>
      </c>
      <c r="I136" s="6">
        <v>0</v>
      </c>
      <c r="J136" s="5">
        <v>14</v>
      </c>
      <c r="K136" s="98">
        <v>-14</v>
      </c>
      <c r="L136" s="6">
        <v>0</v>
      </c>
      <c r="M136" s="5">
        <v>17</v>
      </c>
      <c r="N136" s="98">
        <v>-17</v>
      </c>
      <c r="O136" s="6">
        <f t="shared" si="12"/>
        <v>-18</v>
      </c>
      <c r="P136" s="66">
        <f t="shared" si="13"/>
        <v>-0.94736842105263153</v>
      </c>
      <c r="Q136" s="123"/>
      <c r="R136" s="62" t="str">
        <f>IF($C$4="High Inventory",IF(AND(O136&gt;=Summary!$C$149,P136&gt;=Summary!$C$150),"X"," "),IF(AND(O136&lt;=-Summary!$C$149,P136&lt;=-Summary!$C$150),"X"," "))</f>
        <v xml:space="preserve"> </v>
      </c>
      <c r="S136" s="72" t="str">
        <f>IF($C$5="System-Wide"," ",IF($C$4="High Inventory",IF(AND(L136-I136&gt;=Summary!$C$153,N136-K136&gt;Summary!$C$153,N136&gt;0),"X"," "),IF(AND(I136-L136&gt;=Summary!$C$153,K136-N136&gt;Summary!$C$153,N136&lt;0),"X"," ")))</f>
        <v xml:space="preserve"> </v>
      </c>
      <c r="T136" s="8" t="str">
        <f>IF($C$4="High Inventory",IF(AND($O136&gt;=Summary!$C$149,$P136&gt;=0%),"X"," "),IF(AND($O136&lt;=-Summary!$C$149,$P136&lt;=0%),"X"," "))</f>
        <v xml:space="preserve"> </v>
      </c>
      <c r="U136" s="11" t="str">
        <f>IF($C$4="High Inventory",IF(AND($O136&gt;=0,$P136&gt;=Summary!$C$150),"X"," "),IF(AND($O136&lt;=0,$P136&lt;=-Summary!$C$150),"X"," "))</f>
        <v xml:space="preserve"> </v>
      </c>
      <c r="V136" t="str">
        <f t="shared" si="14"/>
        <v xml:space="preserve"> </v>
      </c>
      <c r="W136"/>
      <c r="X136"/>
    </row>
    <row r="137" spans="1:24" x14ac:dyDescent="0.25">
      <c r="A137" s="26"/>
      <c r="B137" s="99"/>
      <c r="C137" s="6"/>
      <c r="D137" s="5"/>
      <c r="E137" s="98"/>
      <c r="F137" s="6"/>
      <c r="G137" s="5"/>
      <c r="H137" s="98"/>
      <c r="I137" s="6"/>
      <c r="J137" s="5"/>
      <c r="K137" s="98"/>
      <c r="L137" s="6"/>
      <c r="M137" s="5"/>
      <c r="N137" s="98"/>
      <c r="O137" s="6">
        <f t="shared" si="12"/>
        <v>0</v>
      </c>
      <c r="P137" s="66">
        <f t="shared" si="13"/>
        <v>0</v>
      </c>
      <c r="Q137" s="123"/>
      <c r="R137" s="62" t="str">
        <f>IF($C$4="High Inventory",IF(AND(O137&gt;=Summary!$C$149,P137&gt;=Summary!$C$150),"X"," "),IF(AND(O137&lt;=-Summary!$C$149,P137&lt;=-Summary!$C$150),"X"," "))</f>
        <v xml:space="preserve"> </v>
      </c>
      <c r="S137" s="72" t="str">
        <f>IF($C$5="System-Wide"," ",IF($C$4="High Inventory",IF(AND(L137-I137&gt;=Summary!$C$153,N137-K137&gt;Summary!$C$153,N137&gt;0),"X"," "),IF(AND(I137-L137&gt;=Summary!$C$153,K137-N137&gt;Summary!$C$153,N137&lt;0),"X"," ")))</f>
        <v xml:space="preserve"> </v>
      </c>
      <c r="T137" s="8" t="str">
        <f>IF($C$4="High Inventory",IF(AND($O137&gt;=Summary!$C$149,$P137&gt;=0%),"X"," "),IF(AND($O137&lt;=-Summary!$C$149,$P137&lt;=0%),"X"," "))</f>
        <v xml:space="preserve"> </v>
      </c>
      <c r="U137" s="11" t="str">
        <f>IF($C$4="High Inventory",IF(AND($O137&gt;=0,$P137&gt;=Summary!$C$150),"X"," "),IF(AND($O137&lt;=0,$P137&lt;=-Summary!$C$150),"X"," "))</f>
        <v xml:space="preserve"> </v>
      </c>
      <c r="V137" t="str">
        <f t="shared" si="14"/>
        <v xml:space="preserve"> </v>
      </c>
      <c r="W137"/>
      <c r="X137"/>
    </row>
    <row r="138" spans="1:24" x14ac:dyDescent="0.25">
      <c r="A138" s="2" t="s">
        <v>18</v>
      </c>
      <c r="B138" s="2"/>
      <c r="C138" s="3"/>
      <c r="D138" s="3"/>
      <c r="E138" s="3">
        <f>SUM(E10:E137)</f>
        <v>54737</v>
      </c>
      <c r="F138" s="3"/>
      <c r="G138" s="3"/>
      <c r="H138" s="3">
        <f>SUM(H10:H137)</f>
        <v>97679</v>
      </c>
      <c r="I138" s="3"/>
      <c r="J138" s="3"/>
      <c r="K138" s="3">
        <f>SUM(K10:K137)</f>
        <v>184538</v>
      </c>
      <c r="L138" s="3"/>
      <c r="M138" s="3">
        <f>SUM(M10:M137)</f>
        <v>1800488</v>
      </c>
      <c r="N138" s="3">
        <f>SUM(N10:N137)</f>
        <v>85819</v>
      </c>
      <c r="O138" s="3"/>
      <c r="P138" s="12"/>
      <c r="Q138" s="2">
        <f>COUNTIF(Q10:Q137,"X")</f>
        <v>0</v>
      </c>
      <c r="R138" s="2">
        <f>COUNTIF(R10:R137,"X")</f>
        <v>9</v>
      </c>
      <c r="S138" s="2">
        <f>COUNTIF(S10:S137,"X")</f>
        <v>0</v>
      </c>
    </row>
    <row r="139" spans="1:24" x14ac:dyDescent="0.25">
      <c r="N139" s="76">
        <f>N138/M138</f>
        <v>4.7664299900915752E-2</v>
      </c>
    </row>
    <row r="144" spans="1:24" x14ac:dyDescent="0.25">
      <c r="H144" s="13"/>
    </row>
    <row r="145" spans="8:8" ht="13.8" x14ac:dyDescent="0.25">
      <c r="H145" s="147"/>
    </row>
    <row r="146" spans="8:8" ht="13.8" x14ac:dyDescent="0.25">
      <c r="H146" s="147"/>
    </row>
    <row r="147" spans="8:8" ht="13.8" x14ac:dyDescent="0.25">
      <c r="H147" s="147"/>
    </row>
    <row r="148" spans="8:8" ht="13.8" x14ac:dyDescent="0.25">
      <c r="H148" s="147"/>
    </row>
    <row r="149" spans="8:8" ht="13.8" x14ac:dyDescent="0.25">
      <c r="H149" s="147"/>
    </row>
    <row r="150" spans="8:8" ht="13.8" x14ac:dyDescent="0.25">
      <c r="H150" s="147"/>
    </row>
    <row r="151" spans="8:8" ht="13.8" x14ac:dyDescent="0.25">
      <c r="H151" s="147"/>
    </row>
    <row r="152" spans="8:8" ht="13.8" x14ac:dyDescent="0.25">
      <c r="H152" s="147"/>
    </row>
    <row r="153" spans="8:8" ht="13.8" x14ac:dyDescent="0.25">
      <c r="H153" s="147"/>
    </row>
    <row r="154" spans="8:8" ht="13.8" x14ac:dyDescent="0.25">
      <c r="H154" s="147"/>
    </row>
    <row r="155" spans="8:8" ht="13.8" x14ac:dyDescent="0.25">
      <c r="H155" s="147"/>
    </row>
    <row r="156" spans="8:8" ht="13.8" x14ac:dyDescent="0.25">
      <c r="H156" s="147"/>
    </row>
    <row r="157" spans="8:8" ht="13.8" x14ac:dyDescent="0.25">
      <c r="H157" s="147"/>
    </row>
    <row r="158" spans="8:8" ht="13.8" x14ac:dyDescent="0.25">
      <c r="H158" s="147"/>
    </row>
    <row r="159" spans="8:8" ht="13.8" x14ac:dyDescent="0.25">
      <c r="H159" s="147"/>
    </row>
    <row r="160" spans="8:8" ht="13.8" x14ac:dyDescent="0.25">
      <c r="H160" s="147"/>
    </row>
    <row r="161" spans="8:8" ht="13.8" x14ac:dyDescent="0.25">
      <c r="H161" s="147"/>
    </row>
    <row r="162" spans="8:8" ht="13.8" x14ac:dyDescent="0.25">
      <c r="H162" s="147"/>
    </row>
    <row r="163" spans="8:8" ht="13.8" x14ac:dyDescent="0.25">
      <c r="H163" s="147"/>
    </row>
    <row r="164" spans="8:8" x14ac:dyDescent="0.25">
      <c r="H164" s="13"/>
    </row>
    <row r="165" spans="8:8" x14ac:dyDescent="0.25">
      <c r="H165" s="148"/>
    </row>
    <row r="166" spans="8:8" x14ac:dyDescent="0.25">
      <c r="H166" s="148"/>
    </row>
    <row r="167" spans="8:8" x14ac:dyDescent="0.25">
      <c r="H167" s="13"/>
    </row>
    <row r="168" spans="8:8" x14ac:dyDescent="0.25">
      <c r="H168" s="13"/>
    </row>
    <row r="169" spans="8:8" x14ac:dyDescent="0.25">
      <c r="H169" s="13"/>
    </row>
    <row r="170" spans="8:8" x14ac:dyDescent="0.25">
      <c r="H170" s="13"/>
    </row>
    <row r="171" spans="8:8" x14ac:dyDescent="0.25">
      <c r="H171" s="13"/>
    </row>
    <row r="172" spans="8:8" x14ac:dyDescent="0.25">
      <c r="H172" s="13"/>
    </row>
    <row r="173" spans="8:8" x14ac:dyDescent="0.25">
      <c r="H173" s="13"/>
    </row>
    <row r="174" spans="8:8" x14ac:dyDescent="0.25">
      <c r="H174" s="13"/>
    </row>
    <row r="175" spans="8:8" x14ac:dyDescent="0.25">
      <c r="H175" s="13"/>
    </row>
    <row r="176" spans="8:8" x14ac:dyDescent="0.25">
      <c r="H176" s="13"/>
    </row>
    <row r="177" spans="8:8" x14ac:dyDescent="0.25">
      <c r="H177" s="13"/>
    </row>
    <row r="178" spans="8:8" x14ac:dyDescent="0.25">
      <c r="H178" s="13"/>
    </row>
    <row r="179" spans="8:8" x14ac:dyDescent="0.25">
      <c r="H179" s="13"/>
    </row>
    <row r="180" spans="8:8" x14ac:dyDescent="0.25">
      <c r="H180" s="13"/>
    </row>
    <row r="181" spans="8:8" x14ac:dyDescent="0.25">
      <c r="H181" s="13"/>
    </row>
    <row r="182" spans="8:8" x14ac:dyDescent="0.25">
      <c r="H182" s="13"/>
    </row>
    <row r="183" spans="8:8" x14ac:dyDescent="0.25">
      <c r="H183" s="13"/>
    </row>
    <row r="184" spans="8:8" x14ac:dyDescent="0.25">
      <c r="H184" s="13"/>
    </row>
    <row r="185" spans="8:8" x14ac:dyDescent="0.25">
      <c r="H185" s="13"/>
    </row>
    <row r="186" spans="8:8" x14ac:dyDescent="0.25">
      <c r="H186" s="13"/>
    </row>
    <row r="187" spans="8:8" x14ac:dyDescent="0.25">
      <c r="H187" s="13"/>
    </row>
    <row r="188" spans="8:8" x14ac:dyDescent="0.25">
      <c r="H188" s="13"/>
    </row>
    <row r="189" spans="8:8" x14ac:dyDescent="0.25">
      <c r="H189" s="13"/>
    </row>
    <row r="190" spans="8:8" x14ac:dyDescent="0.25">
      <c r="H190" s="13"/>
    </row>
    <row r="191" spans="8:8" x14ac:dyDescent="0.25">
      <c r="H191" s="13"/>
    </row>
    <row r="192" spans="8:8" x14ac:dyDescent="0.25">
      <c r="H192" s="13"/>
    </row>
    <row r="193" spans="8:8" x14ac:dyDescent="0.25">
      <c r="H193" s="13"/>
    </row>
    <row r="194" spans="8:8" x14ac:dyDescent="0.25">
      <c r="H194" s="13"/>
    </row>
    <row r="195" spans="8:8" x14ac:dyDescent="0.25">
      <c r="H195" s="13"/>
    </row>
    <row r="196" spans="8:8" x14ac:dyDescent="0.25">
      <c r="H196" s="13"/>
    </row>
    <row r="197" spans="8:8" x14ac:dyDescent="0.25">
      <c r="H197" s="13"/>
    </row>
    <row r="198" spans="8:8" x14ac:dyDescent="0.25">
      <c r="H198" s="13"/>
    </row>
    <row r="199" spans="8:8" x14ac:dyDescent="0.25">
      <c r="H199" s="13"/>
    </row>
    <row r="200" spans="8:8" x14ac:dyDescent="0.25">
      <c r="H200" s="13"/>
    </row>
    <row r="201" spans="8:8" x14ac:dyDescent="0.25">
      <c r="H201" s="13"/>
    </row>
    <row r="202" spans="8:8" x14ac:dyDescent="0.25">
      <c r="H202" s="13"/>
    </row>
    <row r="203" spans="8:8" x14ac:dyDescent="0.25">
      <c r="H203" s="13"/>
    </row>
    <row r="204" spans="8:8" x14ac:dyDescent="0.25">
      <c r="H204" s="13"/>
    </row>
    <row r="205" spans="8:8" x14ac:dyDescent="0.25">
      <c r="H205" s="13"/>
    </row>
    <row r="206" spans="8:8" x14ac:dyDescent="0.25">
      <c r="H206" s="13"/>
    </row>
    <row r="207" spans="8:8" x14ac:dyDescent="0.25">
      <c r="H207" s="13"/>
    </row>
    <row r="208" spans="8:8" x14ac:dyDescent="0.25">
      <c r="H208" s="13"/>
    </row>
    <row r="209" spans="8:8" x14ac:dyDescent="0.25">
      <c r="H209" s="13"/>
    </row>
    <row r="210" spans="8:8" x14ac:dyDescent="0.25">
      <c r="H210" s="13"/>
    </row>
    <row r="211" spans="8:8" x14ac:dyDescent="0.25">
      <c r="H211" s="13"/>
    </row>
    <row r="212" spans="8:8" x14ac:dyDescent="0.25">
      <c r="H212" s="13"/>
    </row>
    <row r="213" spans="8:8" x14ac:dyDescent="0.25">
      <c r="H213" s="13"/>
    </row>
    <row r="214" spans="8:8" x14ac:dyDescent="0.25">
      <c r="H214" s="13"/>
    </row>
    <row r="215" spans="8:8" x14ac:dyDescent="0.25">
      <c r="H215" s="13"/>
    </row>
    <row r="216" spans="8:8" x14ac:dyDescent="0.25">
      <c r="H216" s="13"/>
    </row>
    <row r="217" spans="8:8" x14ac:dyDescent="0.25">
      <c r="H217" s="13"/>
    </row>
    <row r="218" spans="8:8" x14ac:dyDescent="0.25">
      <c r="H218" s="13"/>
    </row>
    <row r="219" spans="8:8" x14ac:dyDescent="0.25">
      <c r="H219" s="13"/>
    </row>
    <row r="220" spans="8:8" x14ac:dyDescent="0.25">
      <c r="H220" s="13"/>
    </row>
    <row r="221" spans="8:8" x14ac:dyDescent="0.25">
      <c r="H221" s="13"/>
    </row>
    <row r="222" spans="8:8" x14ac:dyDescent="0.25">
      <c r="H222" s="13"/>
    </row>
    <row r="223" spans="8:8" x14ac:dyDescent="0.25">
      <c r="H223" s="13"/>
    </row>
    <row r="224" spans="8:8" x14ac:dyDescent="0.25">
      <c r="H224" s="13"/>
    </row>
    <row r="225" spans="8:8" x14ac:dyDescent="0.25">
      <c r="H225" s="13"/>
    </row>
    <row r="226" spans="8:8" x14ac:dyDescent="0.25">
      <c r="H226" s="13"/>
    </row>
    <row r="227" spans="8:8" x14ac:dyDescent="0.25">
      <c r="H227" s="13"/>
    </row>
    <row r="228" spans="8:8" x14ac:dyDescent="0.25">
      <c r="H228" s="13"/>
    </row>
    <row r="229" spans="8:8" x14ac:dyDescent="0.25">
      <c r="H229" s="13"/>
    </row>
    <row r="230" spans="8:8" x14ac:dyDescent="0.25">
      <c r="H230" s="13"/>
    </row>
    <row r="231" spans="8:8" x14ac:dyDescent="0.25">
      <c r="H231" s="13"/>
    </row>
    <row r="232" spans="8:8" x14ac:dyDescent="0.25">
      <c r="H232" s="13"/>
    </row>
    <row r="233" spans="8:8" x14ac:dyDescent="0.25">
      <c r="H233" s="13"/>
    </row>
    <row r="234" spans="8:8" x14ac:dyDescent="0.25">
      <c r="H234" s="13"/>
    </row>
    <row r="235" spans="8:8" x14ac:dyDescent="0.25">
      <c r="H235" s="13"/>
    </row>
    <row r="236" spans="8:8" x14ac:dyDescent="0.25">
      <c r="H236" s="13"/>
    </row>
    <row r="237" spans="8:8" x14ac:dyDescent="0.25">
      <c r="H237" s="13"/>
    </row>
  </sheetData>
  <pageMargins left="0.25" right="0.25" top="0.62" bottom="0.63" header="0.46" footer="0.2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3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8" width="7.88671875" style="13"/>
    <col min="39" max="248" width="8.88671875" customWidth="1"/>
  </cols>
  <sheetData>
    <row r="1" spans="1:38" ht="17.399999999999999" x14ac:dyDescent="0.3">
      <c r="A1" s="52" t="s">
        <v>0</v>
      </c>
    </row>
    <row r="2" spans="1:38" ht="20.25" customHeight="1" x14ac:dyDescent="0.25">
      <c r="A2" s="73" t="s">
        <v>26</v>
      </c>
    </row>
    <row r="3" spans="1:38" ht="15.6" x14ac:dyDescent="0.3">
      <c r="A3" s="53" t="s">
        <v>27</v>
      </c>
      <c r="C3" s="10">
        <f>L8</f>
        <v>37016</v>
      </c>
      <c r="D3" s="9"/>
    </row>
    <row r="4" spans="1:38" ht="15.6" x14ac:dyDescent="0.3">
      <c r="A4" s="53" t="s">
        <v>28</v>
      </c>
      <c r="C4" s="4" t="s">
        <v>29</v>
      </c>
      <c r="E4" s="78" t="s">
        <v>46</v>
      </c>
      <c r="G4" s="4" t="s">
        <v>31</v>
      </c>
    </row>
    <row r="5" spans="1:38" ht="16.2" thickBot="1" x14ac:dyDescent="0.35">
      <c r="A5" s="53" t="s">
        <v>32</v>
      </c>
      <c r="C5" s="4" t="s">
        <v>33</v>
      </c>
      <c r="E5" s="53"/>
      <c r="G5">
        <v>6</v>
      </c>
    </row>
    <row r="6" spans="1:38" ht="21.75" customHeight="1" thickBot="1" x14ac:dyDescent="0.3">
      <c r="R6" s="91" t="s">
        <v>34</v>
      </c>
      <c r="S6" s="92"/>
    </row>
    <row r="7" spans="1:38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77"/>
      <c r="AK7" s="77"/>
      <c r="AL7" s="77"/>
    </row>
    <row r="8" spans="1:38" s="109" customFormat="1" ht="15.9" customHeight="1" thickBot="1" x14ac:dyDescent="0.3">
      <c r="A8" s="110"/>
      <c r="B8" s="111"/>
      <c r="C8" s="114">
        <f>C9</f>
        <v>37013</v>
      </c>
      <c r="D8" s="112"/>
      <c r="E8" s="113" t="str">
        <f>TEXT(WEEKDAY(C8),"dddd")</f>
        <v>Wednesday</v>
      </c>
      <c r="F8" s="114">
        <f>F9</f>
        <v>37014</v>
      </c>
      <c r="G8" s="112"/>
      <c r="H8" s="113" t="str">
        <f>TEXT(WEEKDAY(F8),"dddd")</f>
        <v>Thursday</v>
      </c>
      <c r="I8" s="114">
        <f>I9</f>
        <v>37015</v>
      </c>
      <c r="J8" s="112"/>
      <c r="K8" s="113" t="str">
        <f>TEXT(WEEKDAY(I8),"dddd")</f>
        <v>Friday</v>
      </c>
      <c r="L8" s="114">
        <f>L9</f>
        <v>37016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</row>
    <row r="9" spans="1:38" ht="43.2" hidden="1" x14ac:dyDescent="0.25">
      <c r="A9" s="26"/>
      <c r="B9" s="51"/>
      <c r="C9" s="94">
        <v>37013</v>
      </c>
      <c r="D9" s="96">
        <v>37013</v>
      </c>
      <c r="E9" s="96">
        <v>37013</v>
      </c>
      <c r="F9" s="97">
        <v>37014</v>
      </c>
      <c r="G9" s="96">
        <v>37014</v>
      </c>
      <c r="H9" s="96">
        <v>37014</v>
      </c>
      <c r="I9" s="97">
        <v>37015</v>
      </c>
      <c r="J9" s="96">
        <v>37015</v>
      </c>
      <c r="K9" s="96">
        <v>37015</v>
      </c>
      <c r="L9" s="97">
        <v>37016</v>
      </c>
      <c r="M9" s="96">
        <v>37016</v>
      </c>
      <c r="N9" s="96">
        <v>37016</v>
      </c>
      <c r="O9" s="6">
        <f t="shared" ref="O9:O23" si="0">K9+H9+E9</f>
        <v>111042</v>
      </c>
      <c r="P9" s="64"/>
      <c r="Q9" s="61"/>
      <c r="R9" s="59"/>
      <c r="S9" s="65"/>
      <c r="T9" s="61"/>
      <c r="U9" s="60"/>
    </row>
    <row r="10" spans="1:38" x14ac:dyDescent="0.25">
      <c r="A10" s="26">
        <v>1117</v>
      </c>
      <c r="B10" s="51" t="s">
        <v>14</v>
      </c>
      <c r="C10" s="6">
        <v>350</v>
      </c>
      <c r="D10" s="5">
        <v>319</v>
      </c>
      <c r="E10" s="5">
        <v>31</v>
      </c>
      <c r="F10" s="6">
        <v>341</v>
      </c>
      <c r="G10" s="5">
        <v>322</v>
      </c>
      <c r="H10" s="5">
        <v>19</v>
      </c>
      <c r="I10" s="6">
        <v>350</v>
      </c>
      <c r="J10" s="5">
        <v>303</v>
      </c>
      <c r="K10" s="5">
        <v>47</v>
      </c>
      <c r="L10" s="6">
        <v>0</v>
      </c>
      <c r="M10" s="5">
        <v>297</v>
      </c>
      <c r="N10" s="5">
        <v>-297</v>
      </c>
      <c r="O10" s="6">
        <f t="shared" si="0"/>
        <v>97</v>
      </c>
      <c r="P10" s="66">
        <f>O10/(J10+G10+D10+1)</f>
        <v>0.10264550264550265</v>
      </c>
      <c r="Q10" s="68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25" si="1">IF(S10 = "X",L10-I10," ")</f>
        <v xml:space="preserve"> </v>
      </c>
    </row>
    <row r="11" spans="1:38" x14ac:dyDescent="0.25">
      <c r="A11" s="26">
        <v>1126</v>
      </c>
      <c r="B11" s="51" t="s">
        <v>14</v>
      </c>
      <c r="C11" s="6">
        <v>700</v>
      </c>
      <c r="D11" s="5">
        <v>813</v>
      </c>
      <c r="E11" s="5">
        <v>-113</v>
      </c>
      <c r="F11" s="6">
        <v>700</v>
      </c>
      <c r="G11" s="5">
        <v>816</v>
      </c>
      <c r="H11" s="5">
        <v>-116</v>
      </c>
      <c r="I11" s="6">
        <v>700</v>
      </c>
      <c r="J11" s="5">
        <v>749</v>
      </c>
      <c r="K11" s="5">
        <v>-49</v>
      </c>
      <c r="L11" s="6">
        <v>700</v>
      </c>
      <c r="M11" s="5">
        <v>729</v>
      </c>
      <c r="N11" s="5">
        <v>-29</v>
      </c>
      <c r="O11" s="6">
        <f>K11+H11+E11</f>
        <v>-278</v>
      </c>
      <c r="P11" s="66">
        <f>O11/(J11+G11+D11+1)</f>
        <v>-0.11685582177385456</v>
      </c>
      <c r="Q11" s="68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1"/>
        <v xml:space="preserve"> </v>
      </c>
    </row>
    <row r="12" spans="1:38" x14ac:dyDescent="0.25">
      <c r="A12" s="26">
        <v>1157</v>
      </c>
      <c r="B12" s="51" t="s">
        <v>14</v>
      </c>
      <c r="C12" s="6">
        <v>100</v>
      </c>
      <c r="D12" s="5">
        <v>122</v>
      </c>
      <c r="E12" s="5">
        <v>-22</v>
      </c>
      <c r="F12" s="6">
        <v>100</v>
      </c>
      <c r="G12" s="5">
        <v>123</v>
      </c>
      <c r="H12" s="5">
        <v>-23</v>
      </c>
      <c r="I12" s="6">
        <v>100</v>
      </c>
      <c r="J12" s="5">
        <v>114</v>
      </c>
      <c r="K12" s="5">
        <v>-14</v>
      </c>
      <c r="L12" s="6">
        <v>100</v>
      </c>
      <c r="M12" s="5">
        <v>117</v>
      </c>
      <c r="N12" s="5">
        <v>-17</v>
      </c>
      <c r="O12" s="6">
        <f t="shared" si="0"/>
        <v>-59</v>
      </c>
      <c r="P12" s="66">
        <f t="shared" ref="P12:P23" si="2">O12/(J12+G12+D12+1)</f>
        <v>-0.16388888888888889</v>
      </c>
      <c r="Q12" s="68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1"/>
        <v xml:space="preserve"> </v>
      </c>
    </row>
    <row r="13" spans="1:38" x14ac:dyDescent="0.25">
      <c r="A13" s="26">
        <v>1780</v>
      </c>
      <c r="B13" s="51" t="s">
        <v>14</v>
      </c>
      <c r="C13" s="6">
        <v>1286</v>
      </c>
      <c r="D13" s="5">
        <v>1312</v>
      </c>
      <c r="E13" s="5">
        <v>-26</v>
      </c>
      <c r="F13" s="6">
        <v>1286</v>
      </c>
      <c r="G13" s="5">
        <v>1329</v>
      </c>
      <c r="H13" s="5">
        <v>-43</v>
      </c>
      <c r="I13" s="6">
        <v>1286</v>
      </c>
      <c r="J13" s="5">
        <v>1214</v>
      </c>
      <c r="K13" s="5">
        <v>72</v>
      </c>
      <c r="L13" s="6">
        <v>1286</v>
      </c>
      <c r="M13" s="5">
        <v>1186</v>
      </c>
      <c r="N13" s="5">
        <v>100</v>
      </c>
      <c r="O13" s="6">
        <f>K13+H13+E13</f>
        <v>3</v>
      </c>
      <c r="P13" s="66">
        <f>O13/(J13+G13+D13+1)</f>
        <v>7.7800829875518667E-4</v>
      </c>
      <c r="Q13" s="68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1"/>
        <v xml:space="preserve"> </v>
      </c>
    </row>
    <row r="14" spans="1:38" x14ac:dyDescent="0.25">
      <c r="A14" s="26">
        <v>2280</v>
      </c>
      <c r="B14" s="51" t="s">
        <v>14</v>
      </c>
      <c r="C14" s="6">
        <v>494</v>
      </c>
      <c r="D14" s="5">
        <v>514</v>
      </c>
      <c r="E14" s="5">
        <v>-20</v>
      </c>
      <c r="F14" s="6">
        <v>494</v>
      </c>
      <c r="G14" s="5">
        <v>518</v>
      </c>
      <c r="H14" s="5">
        <v>-24</v>
      </c>
      <c r="I14" s="6">
        <v>402</v>
      </c>
      <c r="J14" s="5">
        <v>495</v>
      </c>
      <c r="K14" s="5">
        <v>-93</v>
      </c>
      <c r="L14" s="6">
        <v>645</v>
      </c>
      <c r="M14" s="5">
        <v>482</v>
      </c>
      <c r="N14" s="5">
        <v>163</v>
      </c>
      <c r="O14" s="6">
        <f t="shared" si="0"/>
        <v>-137</v>
      </c>
      <c r="P14" s="66">
        <f t="shared" si="2"/>
        <v>-8.965968586387435E-2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1"/>
        <v xml:space="preserve"> </v>
      </c>
    </row>
    <row r="15" spans="1:38" x14ac:dyDescent="0.25">
      <c r="A15" s="26">
        <v>2584</v>
      </c>
      <c r="B15" s="51" t="s">
        <v>14</v>
      </c>
      <c r="C15" s="6">
        <v>3662</v>
      </c>
      <c r="D15" s="5">
        <v>3266</v>
      </c>
      <c r="E15" s="5">
        <v>396</v>
      </c>
      <c r="F15" s="6">
        <v>3662</v>
      </c>
      <c r="G15" s="5">
        <v>3291</v>
      </c>
      <c r="H15" s="5">
        <v>371</v>
      </c>
      <c r="I15" s="6">
        <v>3662</v>
      </c>
      <c r="J15" s="5">
        <v>3121</v>
      </c>
      <c r="K15" s="5">
        <v>541</v>
      </c>
      <c r="L15" s="6">
        <v>3662</v>
      </c>
      <c r="M15" s="5">
        <v>3049</v>
      </c>
      <c r="N15" s="5">
        <v>613</v>
      </c>
      <c r="O15" s="6">
        <f t="shared" si="0"/>
        <v>1308</v>
      </c>
      <c r="P15" s="66">
        <f t="shared" si="2"/>
        <v>0.13513792747184628</v>
      </c>
      <c r="Q15" s="68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1"/>
        <v xml:space="preserve"> </v>
      </c>
    </row>
    <row r="16" spans="1:38" x14ac:dyDescent="0.25">
      <c r="A16" s="26">
        <v>2771</v>
      </c>
      <c r="B16" s="51" t="s">
        <v>14</v>
      </c>
      <c r="C16" s="6">
        <v>3155</v>
      </c>
      <c r="D16" s="5">
        <v>6337</v>
      </c>
      <c r="E16" s="5">
        <v>-3182</v>
      </c>
      <c r="F16" s="6">
        <v>6000</v>
      </c>
      <c r="G16" s="5">
        <v>6375</v>
      </c>
      <c r="H16" s="5">
        <v>-375</v>
      </c>
      <c r="I16" s="6">
        <v>6000</v>
      </c>
      <c r="J16" s="5">
        <v>6071</v>
      </c>
      <c r="K16" s="5">
        <v>-71</v>
      </c>
      <c r="L16" s="6">
        <v>6000</v>
      </c>
      <c r="M16" s="5">
        <v>5963</v>
      </c>
      <c r="N16" s="5">
        <v>37</v>
      </c>
      <c r="O16" s="6">
        <f>K16+H16+E16</f>
        <v>-3628</v>
      </c>
      <c r="P16" s="66">
        <f>O16/(J16+G16+D16+1)</f>
        <v>-0.19314310051107325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1"/>
        <v xml:space="preserve"> </v>
      </c>
    </row>
    <row r="17" spans="1:22" x14ac:dyDescent="0.25">
      <c r="A17" s="26">
        <v>2832</v>
      </c>
      <c r="B17" s="51" t="s">
        <v>14</v>
      </c>
      <c r="C17" s="6">
        <v>800</v>
      </c>
      <c r="D17" s="5">
        <v>344</v>
      </c>
      <c r="E17" s="5">
        <v>456</v>
      </c>
      <c r="F17" s="6">
        <v>1000</v>
      </c>
      <c r="G17" s="5">
        <v>347</v>
      </c>
      <c r="H17" s="5">
        <v>653</v>
      </c>
      <c r="I17" s="6">
        <v>1000</v>
      </c>
      <c r="J17" s="5">
        <v>331</v>
      </c>
      <c r="K17" s="5">
        <v>669</v>
      </c>
      <c r="L17" s="6">
        <v>226</v>
      </c>
      <c r="M17" s="5">
        <v>321</v>
      </c>
      <c r="N17" s="5">
        <v>-95</v>
      </c>
      <c r="O17" s="6">
        <f>K17+H17+E17</f>
        <v>1778</v>
      </c>
      <c r="P17" s="66">
        <f>O17/(J17+G17+D17+1)</f>
        <v>1.7380254154447703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>X</v>
      </c>
      <c r="V17" t="str">
        <f t="shared" si="1"/>
        <v xml:space="preserve"> </v>
      </c>
    </row>
    <row r="18" spans="1:22" x14ac:dyDescent="0.25">
      <c r="A18" s="26">
        <v>2892</v>
      </c>
      <c r="B18" s="51" t="s">
        <v>14</v>
      </c>
      <c r="C18" s="6">
        <v>4317</v>
      </c>
      <c r="D18" s="5">
        <v>4185</v>
      </c>
      <c r="E18" s="5">
        <v>132</v>
      </c>
      <c r="F18" s="6">
        <v>2698</v>
      </c>
      <c r="G18" s="5">
        <v>4210</v>
      </c>
      <c r="H18" s="5">
        <v>-1512</v>
      </c>
      <c r="I18" s="6">
        <v>4318</v>
      </c>
      <c r="J18" s="5">
        <v>4039</v>
      </c>
      <c r="K18" s="5">
        <v>279</v>
      </c>
      <c r="L18" s="6">
        <v>4518</v>
      </c>
      <c r="M18" s="5">
        <v>3973</v>
      </c>
      <c r="N18" s="5">
        <v>545</v>
      </c>
      <c r="O18" s="6">
        <f t="shared" si="0"/>
        <v>-1101</v>
      </c>
      <c r="P18" s="66">
        <f t="shared" si="2"/>
        <v>-8.8540410132689984E-2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1"/>
        <v xml:space="preserve"> </v>
      </c>
    </row>
    <row r="19" spans="1:22" x14ac:dyDescent="0.25">
      <c r="A19" s="26">
        <v>3152</v>
      </c>
      <c r="B19" s="51" t="s">
        <v>14</v>
      </c>
      <c r="C19" s="6">
        <v>5163</v>
      </c>
      <c r="D19" s="5">
        <v>4960</v>
      </c>
      <c r="E19" s="5">
        <v>203</v>
      </c>
      <c r="F19" s="6">
        <v>5163</v>
      </c>
      <c r="G19" s="5">
        <v>5035</v>
      </c>
      <c r="H19" s="5">
        <v>128</v>
      </c>
      <c r="I19" s="6">
        <v>5163</v>
      </c>
      <c r="J19" s="5">
        <v>4490</v>
      </c>
      <c r="K19" s="5">
        <v>673</v>
      </c>
      <c r="L19" s="6">
        <v>5163</v>
      </c>
      <c r="M19" s="5">
        <v>4317</v>
      </c>
      <c r="N19" s="5">
        <v>846</v>
      </c>
      <c r="O19" s="6">
        <f>K19+H19+E19</f>
        <v>1004</v>
      </c>
      <c r="P19" s="66">
        <f t="shared" si="2"/>
        <v>6.930829766671269E-2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1"/>
        <v xml:space="preserve"> </v>
      </c>
    </row>
    <row r="20" spans="1:22" x14ac:dyDescent="0.25">
      <c r="A20" s="26">
        <v>6500</v>
      </c>
      <c r="B20" s="51" t="s">
        <v>14</v>
      </c>
      <c r="C20" s="6">
        <v>529676</v>
      </c>
      <c r="D20" s="5">
        <v>506354</v>
      </c>
      <c r="E20" s="5">
        <v>23322</v>
      </c>
      <c r="F20" s="6">
        <v>518219</v>
      </c>
      <c r="G20" s="5">
        <v>516046</v>
      </c>
      <c r="H20" s="5">
        <v>2173</v>
      </c>
      <c r="I20" s="6">
        <v>468625</v>
      </c>
      <c r="J20" s="5">
        <v>449049</v>
      </c>
      <c r="K20" s="5">
        <v>19576</v>
      </c>
      <c r="L20" s="6">
        <v>458268</v>
      </c>
      <c r="M20" s="5">
        <v>424694</v>
      </c>
      <c r="N20" s="5">
        <v>33574</v>
      </c>
      <c r="O20" s="6">
        <f t="shared" si="0"/>
        <v>45071</v>
      </c>
      <c r="P20" s="66">
        <f t="shared" si="2"/>
        <v>3.0630330626253015E-2</v>
      </c>
      <c r="Q20" s="123" t="s">
        <v>44</v>
      </c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1"/>
        <v xml:space="preserve"> </v>
      </c>
    </row>
    <row r="21" spans="1:22" x14ac:dyDescent="0.25">
      <c r="A21" s="26">
        <v>12296</v>
      </c>
      <c r="B21" s="51" t="s">
        <v>14</v>
      </c>
      <c r="C21" s="6">
        <v>1686</v>
      </c>
      <c r="D21" s="5">
        <v>1510</v>
      </c>
      <c r="E21" s="5">
        <v>176</v>
      </c>
      <c r="F21" s="6">
        <v>1686</v>
      </c>
      <c r="G21" s="5">
        <v>1529</v>
      </c>
      <c r="H21" s="5">
        <v>157</v>
      </c>
      <c r="I21" s="6">
        <v>1686</v>
      </c>
      <c r="J21" s="5">
        <v>1403</v>
      </c>
      <c r="K21" s="5">
        <v>283</v>
      </c>
      <c r="L21" s="6">
        <v>1686</v>
      </c>
      <c r="M21" s="5">
        <v>1334</v>
      </c>
      <c r="N21" s="5">
        <v>352</v>
      </c>
      <c r="O21" s="6">
        <f t="shared" si="0"/>
        <v>616</v>
      </c>
      <c r="P21" s="66">
        <f t="shared" si="2"/>
        <v>0.13864505964438442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1"/>
        <v xml:space="preserve"> </v>
      </c>
    </row>
    <row r="22" spans="1:22" x14ac:dyDescent="0.25">
      <c r="A22" s="26">
        <v>16786</v>
      </c>
      <c r="B22" s="51" t="s">
        <v>14</v>
      </c>
      <c r="C22" s="6">
        <v>1157</v>
      </c>
      <c r="D22" s="5">
        <v>586</v>
      </c>
      <c r="E22" s="5">
        <v>571</v>
      </c>
      <c r="F22" s="6">
        <v>657</v>
      </c>
      <c r="G22" s="5">
        <v>600</v>
      </c>
      <c r="H22" s="5">
        <v>57</v>
      </c>
      <c r="I22" s="6">
        <v>1149</v>
      </c>
      <c r="J22" s="5">
        <v>501</v>
      </c>
      <c r="K22" s="5">
        <v>648</v>
      </c>
      <c r="L22" s="6">
        <v>556</v>
      </c>
      <c r="M22" s="5">
        <v>467</v>
      </c>
      <c r="N22" s="5">
        <v>89</v>
      </c>
      <c r="O22" s="6">
        <f t="shared" si="0"/>
        <v>1276</v>
      </c>
      <c r="P22" s="66">
        <f t="shared" si="2"/>
        <v>0.75592417061611372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1"/>
        <v xml:space="preserve"> </v>
      </c>
    </row>
    <row r="23" spans="1:22" x14ac:dyDescent="0.25">
      <c r="A23" s="26">
        <v>17791</v>
      </c>
      <c r="B23" s="51" t="s">
        <v>14</v>
      </c>
      <c r="C23" s="6">
        <v>400</v>
      </c>
      <c r="D23" s="5">
        <v>385</v>
      </c>
      <c r="E23" s="5">
        <v>15</v>
      </c>
      <c r="F23" s="6">
        <v>400</v>
      </c>
      <c r="G23" s="5">
        <v>391</v>
      </c>
      <c r="H23" s="5">
        <v>9</v>
      </c>
      <c r="I23" s="6">
        <v>400</v>
      </c>
      <c r="J23" s="5">
        <v>348</v>
      </c>
      <c r="K23" s="5">
        <v>52</v>
      </c>
      <c r="L23" s="6">
        <v>400</v>
      </c>
      <c r="M23" s="5">
        <v>333</v>
      </c>
      <c r="N23" s="5">
        <v>67</v>
      </c>
      <c r="O23" s="6">
        <f t="shared" si="0"/>
        <v>76</v>
      </c>
      <c r="P23" s="66">
        <f t="shared" si="2"/>
        <v>6.7555555555555549E-2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1"/>
        <v xml:space="preserve"> </v>
      </c>
    </row>
    <row r="24" spans="1:22" x14ac:dyDescent="0.25">
      <c r="A24" s="26">
        <v>1117</v>
      </c>
      <c r="B24" s="51" t="s">
        <v>16</v>
      </c>
      <c r="C24" s="6">
        <v>40492</v>
      </c>
      <c r="D24" s="5">
        <v>38114</v>
      </c>
      <c r="E24" s="5">
        <v>2378</v>
      </c>
      <c r="F24" s="6">
        <v>9276</v>
      </c>
      <c r="G24" s="5">
        <v>40883</v>
      </c>
      <c r="H24" s="5">
        <v>-31607</v>
      </c>
      <c r="I24" s="6">
        <v>53813</v>
      </c>
      <c r="J24" s="5">
        <v>34945</v>
      </c>
      <c r="K24" s="5">
        <v>18868</v>
      </c>
      <c r="L24" s="6">
        <v>27825</v>
      </c>
      <c r="M24" s="5">
        <v>34596</v>
      </c>
      <c r="N24" s="5">
        <v>-6771</v>
      </c>
      <c r="O24" s="6">
        <f>K24+H24+E24</f>
        <v>-10361</v>
      </c>
      <c r="P24" s="66">
        <f>O24/(J24+G24+D24+1)</f>
        <v>-9.0931430627594498E-2</v>
      </c>
      <c r="Q24" s="123" t="s">
        <v>44</v>
      </c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1"/>
        <v xml:space="preserve"> </v>
      </c>
    </row>
    <row r="25" spans="1:22" x14ac:dyDescent="0.25">
      <c r="A25" s="26">
        <v>1126</v>
      </c>
      <c r="B25" s="51" t="s">
        <v>16</v>
      </c>
      <c r="C25" s="6">
        <v>30000</v>
      </c>
      <c r="D25" s="5">
        <v>29119</v>
      </c>
      <c r="E25" s="5">
        <v>881</v>
      </c>
      <c r="F25" s="6">
        <v>22236</v>
      </c>
      <c r="G25" s="5">
        <v>27930</v>
      </c>
      <c r="H25" s="5">
        <v>-5694</v>
      </c>
      <c r="I25" s="6">
        <v>29752</v>
      </c>
      <c r="J25" s="5">
        <v>27920</v>
      </c>
      <c r="K25" s="5">
        <v>1832</v>
      </c>
      <c r="L25" s="6">
        <v>29952</v>
      </c>
      <c r="M25" s="5">
        <v>25810</v>
      </c>
      <c r="N25" s="5">
        <v>4142</v>
      </c>
      <c r="O25" s="6">
        <f>K25+H25+E25</f>
        <v>-2981</v>
      </c>
      <c r="P25" s="66">
        <f>O25/(J25+G25+D25+1)</f>
        <v>-3.5082970460162413E-2</v>
      </c>
      <c r="Q25" s="123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1"/>
        <v xml:space="preserve"> </v>
      </c>
    </row>
    <row r="26" spans="1:22" x14ac:dyDescent="0.25">
      <c r="A26" s="26">
        <v>1157</v>
      </c>
      <c r="B26" s="51" t="s">
        <v>16</v>
      </c>
      <c r="C26" s="6">
        <v>205715</v>
      </c>
      <c r="D26" s="5">
        <v>125587</v>
      </c>
      <c r="E26" s="5">
        <v>80128</v>
      </c>
      <c r="F26" s="6">
        <v>154644</v>
      </c>
      <c r="G26" s="5">
        <v>128387</v>
      </c>
      <c r="H26" s="5">
        <v>26257</v>
      </c>
      <c r="I26" s="6">
        <v>134158</v>
      </c>
      <c r="J26" s="5">
        <v>123416</v>
      </c>
      <c r="K26" s="5">
        <v>10742</v>
      </c>
      <c r="L26" s="6">
        <v>125473</v>
      </c>
      <c r="M26" s="5">
        <v>118055</v>
      </c>
      <c r="N26" s="5">
        <v>7418</v>
      </c>
      <c r="O26" s="6">
        <f t="shared" ref="O26:O40" si="3">K26+H26+E26</f>
        <v>117127</v>
      </c>
      <c r="P26" s="66">
        <f>O26/(J26+G26+D26+1)</f>
        <v>0.31035981250215294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ref="V26:V38" si="4">IF(S26 = "X",L26-I26," ")</f>
        <v xml:space="preserve"> </v>
      </c>
    </row>
    <row r="27" spans="1:22" x14ac:dyDescent="0.25">
      <c r="A27" s="26">
        <v>1281</v>
      </c>
      <c r="B27" s="51" t="s">
        <v>16</v>
      </c>
      <c r="C27" s="6">
        <v>14595</v>
      </c>
      <c r="D27" s="5">
        <v>15063</v>
      </c>
      <c r="E27" s="5">
        <v>-468</v>
      </c>
      <c r="F27" s="6">
        <v>14324</v>
      </c>
      <c r="G27" s="5">
        <v>15771</v>
      </c>
      <c r="H27" s="5">
        <v>-1447</v>
      </c>
      <c r="I27" s="6">
        <v>13572</v>
      </c>
      <c r="J27" s="5">
        <v>16742</v>
      </c>
      <c r="K27" s="5">
        <v>-3170</v>
      </c>
      <c r="L27" s="6">
        <v>7533</v>
      </c>
      <c r="M27" s="5">
        <v>11166</v>
      </c>
      <c r="N27" s="5">
        <v>-3633</v>
      </c>
      <c r="O27" s="6">
        <f t="shared" si="3"/>
        <v>-5085</v>
      </c>
      <c r="P27" s="66">
        <f t="shared" ref="P27:P42" si="5">O27/(J27+G27+D27+1)</f>
        <v>-0.10687937448767261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4"/>
        <v xml:space="preserve"> </v>
      </c>
    </row>
    <row r="28" spans="1:22" x14ac:dyDescent="0.25">
      <c r="A28" s="26">
        <v>1377</v>
      </c>
      <c r="B28" s="51" t="s">
        <v>16</v>
      </c>
      <c r="C28" s="6">
        <v>88666</v>
      </c>
      <c r="D28" s="5">
        <v>91275</v>
      </c>
      <c r="E28" s="5">
        <v>-2609</v>
      </c>
      <c r="F28" s="6">
        <v>118300</v>
      </c>
      <c r="G28" s="5">
        <v>88998</v>
      </c>
      <c r="H28" s="5">
        <v>29302</v>
      </c>
      <c r="I28" s="6">
        <v>107292</v>
      </c>
      <c r="J28" s="5">
        <v>87783</v>
      </c>
      <c r="K28" s="5">
        <v>19509</v>
      </c>
      <c r="L28" s="6">
        <v>65592</v>
      </c>
      <c r="M28" s="5">
        <v>85333</v>
      </c>
      <c r="N28" s="5">
        <v>-19741</v>
      </c>
      <c r="O28" s="6">
        <f t="shared" si="3"/>
        <v>46202</v>
      </c>
      <c r="P28" s="66">
        <f t="shared" si="5"/>
        <v>0.17235886397296096</v>
      </c>
      <c r="Q28" s="123" t="s">
        <v>44</v>
      </c>
      <c r="R28" s="62" t="s">
        <v>44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>X</v>
      </c>
      <c r="V28" t="str">
        <f t="shared" si="4"/>
        <v xml:space="preserve"> </v>
      </c>
    </row>
    <row r="29" spans="1:22" x14ac:dyDescent="0.25">
      <c r="A29" s="26">
        <v>1830</v>
      </c>
      <c r="B29" s="51" t="s">
        <v>16</v>
      </c>
      <c r="C29" s="6">
        <v>15000</v>
      </c>
      <c r="D29" s="5">
        <v>14049</v>
      </c>
      <c r="E29" s="5">
        <v>951</v>
      </c>
      <c r="F29" s="6">
        <v>18638</v>
      </c>
      <c r="G29" s="5">
        <v>14049</v>
      </c>
      <c r="H29" s="5">
        <v>4589</v>
      </c>
      <c r="I29" s="6">
        <v>10000</v>
      </c>
      <c r="J29" s="5">
        <v>24401</v>
      </c>
      <c r="K29" s="5">
        <v>-14401</v>
      </c>
      <c r="L29" s="6">
        <v>10000</v>
      </c>
      <c r="M29" s="5">
        <v>14049</v>
      </c>
      <c r="N29" s="5">
        <v>-4049</v>
      </c>
      <c r="O29" s="6">
        <f t="shared" si="3"/>
        <v>-8861</v>
      </c>
      <c r="P29" s="66">
        <f>O29/(J29+G29+D29+1)</f>
        <v>-0.16878095238095239</v>
      </c>
      <c r="Q29" s="123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4"/>
        <v xml:space="preserve"> </v>
      </c>
    </row>
    <row r="30" spans="1:22" x14ac:dyDescent="0.25">
      <c r="A30" s="26">
        <v>1864</v>
      </c>
      <c r="B30" s="51" t="s">
        <v>16</v>
      </c>
      <c r="C30" s="6">
        <v>426440</v>
      </c>
      <c r="D30" s="5">
        <v>413643</v>
      </c>
      <c r="E30" s="5">
        <v>12797</v>
      </c>
      <c r="F30" s="6">
        <v>370411</v>
      </c>
      <c r="G30" s="5">
        <v>403731</v>
      </c>
      <c r="H30" s="5">
        <v>-33320</v>
      </c>
      <c r="I30" s="6">
        <v>486994</v>
      </c>
      <c r="J30" s="5">
        <v>411760</v>
      </c>
      <c r="K30" s="5">
        <v>75234</v>
      </c>
      <c r="L30" s="6">
        <v>356036</v>
      </c>
      <c r="M30" s="5">
        <v>422530</v>
      </c>
      <c r="N30" s="5">
        <v>-66494</v>
      </c>
      <c r="O30" s="6">
        <f>K30+H30+E30</f>
        <v>54711</v>
      </c>
      <c r="P30" s="66">
        <f>O30/(J30+G30+D30+1)</f>
        <v>4.4511790812237877E-2</v>
      </c>
      <c r="Q30" s="123" t="s">
        <v>44</v>
      </c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4"/>
        <v xml:space="preserve"> </v>
      </c>
    </row>
    <row r="31" spans="1:22" x14ac:dyDescent="0.25">
      <c r="A31" s="26">
        <v>1922</v>
      </c>
      <c r="B31" s="51" t="s">
        <v>16</v>
      </c>
      <c r="C31" s="6">
        <v>23502</v>
      </c>
      <c r="D31" s="5">
        <v>23607</v>
      </c>
      <c r="E31" s="5">
        <v>-105</v>
      </c>
      <c r="F31" s="6">
        <v>32505</v>
      </c>
      <c r="G31" s="5">
        <v>22213</v>
      </c>
      <c r="H31" s="5">
        <v>10292</v>
      </c>
      <c r="I31" s="6">
        <v>13602</v>
      </c>
      <c r="J31" s="5">
        <v>23870</v>
      </c>
      <c r="K31" s="5">
        <v>-10268</v>
      </c>
      <c r="L31" s="6">
        <v>38232</v>
      </c>
      <c r="M31" s="5">
        <v>23669</v>
      </c>
      <c r="N31" s="5">
        <v>14563</v>
      </c>
      <c r="O31" s="6">
        <f t="shared" si="3"/>
        <v>-81</v>
      </c>
      <c r="P31" s="66">
        <f t="shared" si="5"/>
        <v>-1.1622734642923764E-3</v>
      </c>
      <c r="Q31" s="123"/>
      <c r="R31" s="62" t="s">
        <v>15</v>
      </c>
      <c r="S31" s="72" t="s">
        <v>44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>
        <f t="shared" si="4"/>
        <v>24630</v>
      </c>
    </row>
    <row r="32" spans="1:22" x14ac:dyDescent="0.25">
      <c r="A32" s="26">
        <v>2056</v>
      </c>
      <c r="B32" s="51" t="s">
        <v>16</v>
      </c>
      <c r="C32" s="6">
        <v>16555</v>
      </c>
      <c r="D32" s="5">
        <v>17099</v>
      </c>
      <c r="E32" s="5">
        <v>-544</v>
      </c>
      <c r="F32" s="6">
        <v>22837</v>
      </c>
      <c r="G32" s="5">
        <v>16690</v>
      </c>
      <c r="H32" s="5">
        <v>6147</v>
      </c>
      <c r="I32" s="6">
        <v>17000</v>
      </c>
      <c r="J32" s="5">
        <v>16452</v>
      </c>
      <c r="K32" s="5">
        <v>548</v>
      </c>
      <c r="L32" s="6">
        <v>18000</v>
      </c>
      <c r="M32" s="5">
        <v>16377</v>
      </c>
      <c r="N32" s="5">
        <v>1623</v>
      </c>
      <c r="O32" s="6">
        <f>K32+H32+E32</f>
        <v>6151</v>
      </c>
      <c r="P32" s="66">
        <f t="shared" si="5"/>
        <v>0.12242745113649935</v>
      </c>
      <c r="Q32" s="68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4"/>
        <v xml:space="preserve"> </v>
      </c>
    </row>
    <row r="33" spans="1:22" x14ac:dyDescent="0.25">
      <c r="A33" s="26">
        <v>2280</v>
      </c>
      <c r="B33" s="51" t="s">
        <v>16</v>
      </c>
      <c r="C33" s="6">
        <v>11728</v>
      </c>
      <c r="D33" s="5">
        <v>11679</v>
      </c>
      <c r="E33" s="5">
        <v>49</v>
      </c>
      <c r="F33" s="6">
        <v>11728</v>
      </c>
      <c r="G33" s="5">
        <v>11661</v>
      </c>
      <c r="H33" s="5">
        <v>67</v>
      </c>
      <c r="I33" s="6">
        <v>11720</v>
      </c>
      <c r="J33" s="5">
        <v>11620</v>
      </c>
      <c r="K33" s="5">
        <v>100</v>
      </c>
      <c r="L33" s="6">
        <v>11727</v>
      </c>
      <c r="M33" s="5">
        <v>6316</v>
      </c>
      <c r="N33" s="5">
        <v>5411</v>
      </c>
      <c r="O33" s="6">
        <f>K33+H33+E33</f>
        <v>216</v>
      </c>
      <c r="P33" s="66">
        <f>O33/(J33+G33+D33+1)</f>
        <v>6.1783129773175828E-3</v>
      </c>
      <c r="Q33" s="125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4"/>
        <v xml:space="preserve"> </v>
      </c>
    </row>
    <row r="34" spans="1:22" x14ac:dyDescent="0.25">
      <c r="A34" s="26">
        <v>2584</v>
      </c>
      <c r="B34" s="51" t="s">
        <v>16</v>
      </c>
      <c r="C34" s="6">
        <v>60212</v>
      </c>
      <c r="D34" s="5">
        <v>52235</v>
      </c>
      <c r="E34" s="5">
        <v>7977</v>
      </c>
      <c r="F34" s="6">
        <v>55091</v>
      </c>
      <c r="G34" s="5">
        <v>50305</v>
      </c>
      <c r="H34" s="5">
        <v>4786</v>
      </c>
      <c r="I34" s="6">
        <v>54543</v>
      </c>
      <c r="J34" s="5">
        <v>50158</v>
      </c>
      <c r="K34" s="5">
        <v>4385</v>
      </c>
      <c r="L34" s="6">
        <v>47204</v>
      </c>
      <c r="M34" s="5">
        <v>41527</v>
      </c>
      <c r="N34" s="5">
        <v>5677</v>
      </c>
      <c r="O34" s="6">
        <f t="shared" si="3"/>
        <v>17148</v>
      </c>
      <c r="P34" s="66">
        <f t="shared" si="5"/>
        <v>0.11229936017917602</v>
      </c>
      <c r="Q34" s="68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4"/>
        <v xml:space="preserve"> </v>
      </c>
    </row>
    <row r="35" spans="1:22" x14ac:dyDescent="0.25">
      <c r="A35" s="26">
        <v>2771</v>
      </c>
      <c r="B35" s="51" t="s">
        <v>16</v>
      </c>
      <c r="C35" s="6">
        <v>16970</v>
      </c>
      <c r="D35" s="5">
        <v>34531</v>
      </c>
      <c r="E35" s="5">
        <v>-17561</v>
      </c>
      <c r="F35" s="6">
        <v>47612</v>
      </c>
      <c r="G35" s="5">
        <v>34135</v>
      </c>
      <c r="H35" s="5">
        <v>13477</v>
      </c>
      <c r="I35" s="6">
        <v>79655</v>
      </c>
      <c r="J35" s="5">
        <v>31545</v>
      </c>
      <c r="K35" s="5">
        <v>48110</v>
      </c>
      <c r="L35" s="6">
        <v>37936</v>
      </c>
      <c r="M35" s="5">
        <v>22882</v>
      </c>
      <c r="N35" s="5">
        <v>15054</v>
      </c>
      <c r="O35" s="6">
        <f t="shared" si="3"/>
        <v>44026</v>
      </c>
      <c r="P35" s="66">
        <f>O35/(J35+G35+D35+1)</f>
        <v>0.43932862331856465</v>
      </c>
      <c r="Q35" s="123" t="s">
        <v>44</v>
      </c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4"/>
        <v xml:space="preserve"> </v>
      </c>
    </row>
    <row r="36" spans="1:22" x14ac:dyDescent="0.25">
      <c r="A36" s="26">
        <v>2832</v>
      </c>
      <c r="B36" s="51" t="s">
        <v>16</v>
      </c>
      <c r="C36" s="6">
        <v>4983</v>
      </c>
      <c r="D36" s="5">
        <v>8633</v>
      </c>
      <c r="E36" s="5">
        <v>-3650</v>
      </c>
      <c r="F36" s="6">
        <v>4000</v>
      </c>
      <c r="G36" s="5">
        <v>7688</v>
      </c>
      <c r="H36" s="5">
        <v>-3688</v>
      </c>
      <c r="I36" s="6">
        <v>4009</v>
      </c>
      <c r="J36" s="5">
        <v>8264</v>
      </c>
      <c r="K36" s="5">
        <v>-4255</v>
      </c>
      <c r="L36" s="6">
        <v>0</v>
      </c>
      <c r="M36" s="5">
        <v>6785</v>
      </c>
      <c r="N36" s="5">
        <v>-6785</v>
      </c>
      <c r="O36" s="6">
        <f t="shared" si="3"/>
        <v>-11593</v>
      </c>
      <c r="P36" s="66">
        <f t="shared" si="5"/>
        <v>-0.47152851216139269</v>
      </c>
      <c r="Q36" s="125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4"/>
        <v xml:space="preserve"> </v>
      </c>
    </row>
    <row r="37" spans="1:22" x14ac:dyDescent="0.25">
      <c r="A37" s="26">
        <v>2892</v>
      </c>
      <c r="B37" s="51" t="s">
        <v>16</v>
      </c>
      <c r="C37" s="6">
        <v>341</v>
      </c>
      <c r="D37" s="5">
        <v>431</v>
      </c>
      <c r="E37" s="5">
        <v>-90</v>
      </c>
      <c r="F37" s="6">
        <v>214</v>
      </c>
      <c r="G37" s="5">
        <v>405</v>
      </c>
      <c r="H37" s="5">
        <v>-191</v>
      </c>
      <c r="I37" s="6">
        <v>340</v>
      </c>
      <c r="J37" s="5">
        <v>454</v>
      </c>
      <c r="K37" s="5">
        <v>-114</v>
      </c>
      <c r="L37" s="6">
        <v>357</v>
      </c>
      <c r="M37" s="5">
        <v>316</v>
      </c>
      <c r="N37" s="5">
        <v>41</v>
      </c>
      <c r="O37" s="6">
        <f>K37+H37+E37</f>
        <v>-395</v>
      </c>
      <c r="P37" s="66">
        <f>O37/(J37+G37+D37+1)</f>
        <v>-0.30596436870642912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4"/>
        <v xml:space="preserve"> </v>
      </c>
    </row>
    <row r="38" spans="1:22" x14ac:dyDescent="0.25">
      <c r="A38" s="26">
        <v>3015</v>
      </c>
      <c r="B38" s="51" t="s">
        <v>16</v>
      </c>
      <c r="C38" s="6">
        <v>24379</v>
      </c>
      <c r="D38" s="5">
        <v>17971</v>
      </c>
      <c r="E38" s="5">
        <v>6408</v>
      </c>
      <c r="F38" s="6">
        <v>16944</v>
      </c>
      <c r="G38" s="5">
        <v>17768</v>
      </c>
      <c r="H38" s="5">
        <v>-824</v>
      </c>
      <c r="I38" s="6">
        <v>16360</v>
      </c>
      <c r="J38" s="5">
        <v>17319</v>
      </c>
      <c r="K38" s="5">
        <v>-959</v>
      </c>
      <c r="L38" s="6">
        <v>20704</v>
      </c>
      <c r="M38" s="5">
        <v>10862</v>
      </c>
      <c r="N38" s="5">
        <v>9842</v>
      </c>
      <c r="O38" s="6">
        <f t="shared" si="3"/>
        <v>4625</v>
      </c>
      <c r="P38" s="66">
        <f>O38/(J38+G38+D38+1)</f>
        <v>8.7167115852164578E-2</v>
      </c>
      <c r="Q38" s="125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4"/>
        <v xml:space="preserve"> </v>
      </c>
    </row>
    <row r="39" spans="1:22" x14ac:dyDescent="0.25">
      <c r="A39" s="26">
        <v>3115</v>
      </c>
      <c r="B39" s="51" t="s">
        <v>16</v>
      </c>
      <c r="C39" s="6">
        <v>9249</v>
      </c>
      <c r="D39" s="5">
        <v>8880</v>
      </c>
      <c r="E39" s="5">
        <v>369</v>
      </c>
      <c r="F39" s="6">
        <v>16098</v>
      </c>
      <c r="G39" s="5">
        <v>13119</v>
      </c>
      <c r="H39" s="5">
        <v>2979</v>
      </c>
      <c r="I39" s="6">
        <v>16108</v>
      </c>
      <c r="J39" s="5">
        <v>16467</v>
      </c>
      <c r="K39" s="5">
        <v>-359</v>
      </c>
      <c r="L39" s="6">
        <v>12328</v>
      </c>
      <c r="M39" s="5">
        <v>15891</v>
      </c>
      <c r="N39" s="5">
        <v>-3563</v>
      </c>
      <c r="O39" s="6">
        <f t="shared" si="3"/>
        <v>2989</v>
      </c>
      <c r="P39" s="66">
        <f>O39/(J39+G39+D39+1)</f>
        <v>7.770296617880261E-2</v>
      </c>
      <c r="Q39" s="68"/>
      <c r="R39" s="62" t="s">
        <v>15</v>
      </c>
      <c r="S39" s="72" t="s">
        <v>15</v>
      </c>
      <c r="T39" s="8"/>
      <c r="U39" s="11"/>
    </row>
    <row r="40" spans="1:22" x14ac:dyDescent="0.25">
      <c r="A40" s="26">
        <v>3550</v>
      </c>
      <c r="B40" s="51" t="s">
        <v>16</v>
      </c>
      <c r="C40" s="6">
        <v>6700</v>
      </c>
      <c r="D40" s="5">
        <v>5935</v>
      </c>
      <c r="E40" s="5">
        <v>765</v>
      </c>
      <c r="F40" s="6">
        <v>6700</v>
      </c>
      <c r="G40" s="5">
        <v>6341</v>
      </c>
      <c r="H40" s="5">
        <v>359</v>
      </c>
      <c r="I40" s="6">
        <v>6700</v>
      </c>
      <c r="J40" s="5">
        <v>6237</v>
      </c>
      <c r="K40" s="5">
        <v>463</v>
      </c>
      <c r="L40" s="6">
        <v>6700</v>
      </c>
      <c r="M40" s="5">
        <v>6005</v>
      </c>
      <c r="N40" s="5">
        <v>695</v>
      </c>
      <c r="O40" s="6">
        <f t="shared" si="3"/>
        <v>1587</v>
      </c>
      <c r="P40" s="66">
        <f t="shared" si="5"/>
        <v>8.5718915415361349E-2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ref="V40:V46" si="6">IF(S40 = "X",L40-I40," ")</f>
        <v xml:space="preserve"> </v>
      </c>
    </row>
    <row r="41" spans="1:22" x14ac:dyDescent="0.25">
      <c r="A41" s="26">
        <v>4760</v>
      </c>
      <c r="B41" s="51" t="s">
        <v>16</v>
      </c>
      <c r="C41" s="6">
        <v>519073</v>
      </c>
      <c r="D41" s="5">
        <v>500185</v>
      </c>
      <c r="E41" s="5">
        <v>18888</v>
      </c>
      <c r="F41" s="6">
        <v>546250</v>
      </c>
      <c r="G41" s="5">
        <v>496450</v>
      </c>
      <c r="H41" s="5">
        <v>49800</v>
      </c>
      <c r="I41" s="6">
        <v>490877</v>
      </c>
      <c r="J41" s="5">
        <v>489505</v>
      </c>
      <c r="K41" s="5">
        <v>1372</v>
      </c>
      <c r="L41" s="6">
        <v>451735</v>
      </c>
      <c r="M41" s="5">
        <v>396786</v>
      </c>
      <c r="N41" s="5">
        <v>54949</v>
      </c>
      <c r="O41" s="6">
        <f t="shared" ref="O41:O46" si="7">K41+H41+E41</f>
        <v>70060</v>
      </c>
      <c r="P41" s="66">
        <f t="shared" si="5"/>
        <v>4.7142229438525682E-2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6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474</v>
      </c>
      <c r="E42" s="5">
        <v>-24</v>
      </c>
      <c r="F42" s="6">
        <v>450</v>
      </c>
      <c r="G42" s="5">
        <v>497</v>
      </c>
      <c r="H42" s="5">
        <v>-47</v>
      </c>
      <c r="I42" s="6">
        <v>450</v>
      </c>
      <c r="J42" s="5">
        <v>472</v>
      </c>
      <c r="K42" s="5">
        <v>-22</v>
      </c>
      <c r="L42" s="6">
        <v>450</v>
      </c>
      <c r="M42" s="5">
        <v>432</v>
      </c>
      <c r="N42" s="5">
        <v>18</v>
      </c>
      <c r="O42" s="6">
        <f t="shared" si="7"/>
        <v>-93</v>
      </c>
      <c r="P42" s="66">
        <f t="shared" si="5"/>
        <v>-6.4404432132963985E-2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6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11010</v>
      </c>
      <c r="E43" s="5">
        <v>-10</v>
      </c>
      <c r="F43" s="6">
        <v>11000</v>
      </c>
      <c r="G43" s="5">
        <v>10695</v>
      </c>
      <c r="H43" s="5">
        <v>305</v>
      </c>
      <c r="I43" s="6">
        <v>11000</v>
      </c>
      <c r="J43" s="5">
        <v>10903</v>
      </c>
      <c r="K43" s="5">
        <v>97</v>
      </c>
      <c r="L43" s="6">
        <v>10712</v>
      </c>
      <c r="M43" s="5">
        <v>11198</v>
      </c>
      <c r="N43" s="5">
        <v>-486</v>
      </c>
      <c r="O43" s="6">
        <f t="shared" si="7"/>
        <v>392</v>
      </c>
      <c r="P43" s="66">
        <f>O43/(J43+G43+D43+1)</f>
        <v>1.2021221135269404E-2</v>
      </c>
      <c r="Q43" s="125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6"/>
        <v xml:space="preserve"> </v>
      </c>
    </row>
    <row r="44" spans="1:22" x14ac:dyDescent="0.25">
      <c r="A44" s="26">
        <v>12296</v>
      </c>
      <c r="B44" s="51" t="s">
        <v>16</v>
      </c>
      <c r="C44" s="6">
        <v>5454</v>
      </c>
      <c r="D44" s="5">
        <v>5469</v>
      </c>
      <c r="E44" s="5">
        <v>-15</v>
      </c>
      <c r="F44" s="6">
        <v>5462</v>
      </c>
      <c r="G44" s="5">
        <v>5313</v>
      </c>
      <c r="H44" s="5">
        <v>149</v>
      </c>
      <c r="I44" s="6">
        <v>5336</v>
      </c>
      <c r="J44" s="5">
        <v>5050</v>
      </c>
      <c r="K44" s="5">
        <v>286</v>
      </c>
      <c r="L44" s="6">
        <v>5428</v>
      </c>
      <c r="M44" s="5">
        <v>3814</v>
      </c>
      <c r="N44" s="5">
        <v>1614</v>
      </c>
      <c r="O44" s="6">
        <f t="shared" si="7"/>
        <v>420</v>
      </c>
      <c r="P44" s="66">
        <f>O44/(J44+G44+D44+1)</f>
        <v>2.6526874249984209E-2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 xml:space="preserve"> </v>
      </c>
      <c r="V44" t="str">
        <f t="shared" si="6"/>
        <v xml:space="preserve"> </v>
      </c>
    </row>
    <row r="45" spans="1:22" x14ac:dyDescent="0.25">
      <c r="A45" s="26">
        <v>15966</v>
      </c>
      <c r="B45" s="51" t="s">
        <v>16</v>
      </c>
      <c r="C45" s="6">
        <v>3402</v>
      </c>
      <c r="D45" s="5">
        <v>51695</v>
      </c>
      <c r="E45" s="5">
        <v>-48293</v>
      </c>
      <c r="F45" s="6">
        <v>58963</v>
      </c>
      <c r="G45" s="5">
        <v>62116</v>
      </c>
      <c r="H45" s="5">
        <v>-3153</v>
      </c>
      <c r="I45" s="6">
        <v>106909</v>
      </c>
      <c r="J45" s="5">
        <v>73330</v>
      </c>
      <c r="K45" s="5">
        <v>33579</v>
      </c>
      <c r="L45" s="6">
        <v>77865</v>
      </c>
      <c r="M45" s="5">
        <v>70699</v>
      </c>
      <c r="N45" s="5">
        <v>7166</v>
      </c>
      <c r="O45" s="6">
        <f t="shared" si="7"/>
        <v>-17867</v>
      </c>
      <c r="P45" s="66">
        <f>O45/(J45+G45+D45+1)</f>
        <v>-9.5472956364685641E-2</v>
      </c>
      <c r="Q45" s="123" t="s">
        <v>44</v>
      </c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6"/>
        <v xml:space="preserve"> </v>
      </c>
    </row>
    <row r="46" spans="1:22" x14ac:dyDescent="0.25">
      <c r="A46" s="26">
        <v>16666</v>
      </c>
      <c r="B46" s="51" t="s">
        <v>16</v>
      </c>
      <c r="C46" s="6">
        <v>0</v>
      </c>
      <c r="D46" s="5">
        <v>290</v>
      </c>
      <c r="E46" s="5">
        <v>-290</v>
      </c>
      <c r="F46" s="6">
        <v>0</v>
      </c>
      <c r="G46" s="5">
        <v>297</v>
      </c>
      <c r="H46" s="5">
        <v>-297</v>
      </c>
      <c r="I46" s="6">
        <v>0</v>
      </c>
      <c r="J46" s="5">
        <v>263</v>
      </c>
      <c r="K46" s="5">
        <v>-263</v>
      </c>
      <c r="L46" s="6">
        <v>563</v>
      </c>
      <c r="M46" s="5">
        <v>243</v>
      </c>
      <c r="N46" s="5">
        <v>320</v>
      </c>
      <c r="O46" s="6">
        <f t="shared" si="7"/>
        <v>-850</v>
      </c>
      <c r="P46" s="66">
        <f>O46/(J46+G46+D46+1)</f>
        <v>-0.99882491186839018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6"/>
        <v xml:space="preserve"> </v>
      </c>
    </row>
    <row r="47" spans="1:22" x14ac:dyDescent="0.25">
      <c r="A47" s="26">
        <v>30069</v>
      </c>
      <c r="B47" s="51" t="s">
        <v>16</v>
      </c>
      <c r="C47" s="6">
        <v>3478</v>
      </c>
      <c r="D47" s="5">
        <v>6758</v>
      </c>
      <c r="E47" s="5">
        <v>-3280</v>
      </c>
      <c r="F47" s="6">
        <v>3377</v>
      </c>
      <c r="G47" s="5">
        <v>6684</v>
      </c>
      <c r="H47" s="5">
        <v>-3307</v>
      </c>
      <c r="I47" s="6">
        <v>6518</v>
      </c>
      <c r="J47" s="5">
        <v>6816</v>
      </c>
      <c r="K47" s="5">
        <v>-298</v>
      </c>
      <c r="L47" s="6">
        <v>5960</v>
      </c>
      <c r="M47" s="5">
        <v>274</v>
      </c>
      <c r="N47" s="5">
        <v>5686</v>
      </c>
      <c r="O47" s="6">
        <f t="shared" ref="O47:O110" si="8">K47+H47+E47</f>
        <v>-6885</v>
      </c>
      <c r="P47" s="66">
        <f t="shared" ref="P47:P110" si="9">O47/(J47+G47+D47+1)</f>
        <v>-0.33984895601954684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110" si="10">IF(S47 = "X",L47-I47," ")</f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8"/>
        <v>0</v>
      </c>
      <c r="P48" s="66">
        <f t="shared" si="9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10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8"/>
        <v>0</v>
      </c>
      <c r="P49" s="66">
        <f t="shared" si="9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10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8"/>
        <v>0</v>
      </c>
      <c r="P50" s="66">
        <f t="shared" si="9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10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8"/>
        <v>0</v>
      </c>
      <c r="P51" s="66">
        <f t="shared" si="9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10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8"/>
        <v>-75</v>
      </c>
      <c r="P52" s="66">
        <f t="shared" si="9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10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10</v>
      </c>
      <c r="N53" s="5">
        <v>-10</v>
      </c>
      <c r="O53" s="6">
        <f t="shared" si="8"/>
        <v>-32</v>
      </c>
      <c r="P53" s="66">
        <f t="shared" si="9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10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8"/>
        <v>0</v>
      </c>
      <c r="P54" s="66">
        <f t="shared" si="9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10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7</v>
      </c>
      <c r="H55" s="5">
        <v>-7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8"/>
        <v>-19</v>
      </c>
      <c r="P55" s="66">
        <f t="shared" si="9"/>
        <v>-0.95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10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2</v>
      </c>
      <c r="E56" s="5">
        <v>-2</v>
      </c>
      <c r="F56" s="6">
        <v>0</v>
      </c>
      <c r="G56" s="5">
        <v>2</v>
      </c>
      <c r="H56" s="5">
        <v>-2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8"/>
        <v>-5</v>
      </c>
      <c r="P56" s="66">
        <f t="shared" si="9"/>
        <v>-0.83333333333333337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10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8"/>
        <v>0</v>
      </c>
      <c r="P57" s="66">
        <f t="shared" si="9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10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247</v>
      </c>
      <c r="E58" s="5">
        <v>-247</v>
      </c>
      <c r="F58" s="6">
        <v>0</v>
      </c>
      <c r="G58" s="5">
        <v>234</v>
      </c>
      <c r="H58" s="5">
        <v>-234</v>
      </c>
      <c r="I58" s="6">
        <v>0</v>
      </c>
      <c r="J58" s="5">
        <v>195</v>
      </c>
      <c r="K58" s="5">
        <v>-195</v>
      </c>
      <c r="L58" s="6">
        <v>0</v>
      </c>
      <c r="M58" s="5">
        <v>36</v>
      </c>
      <c r="N58" s="5">
        <v>-36</v>
      </c>
      <c r="O58" s="6">
        <f t="shared" si="8"/>
        <v>-676</v>
      </c>
      <c r="P58" s="66">
        <f t="shared" si="9"/>
        <v>-0.99852289512555392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10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8"/>
        <v>0</v>
      </c>
      <c r="P59" s="66">
        <f t="shared" si="9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10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8"/>
        <v>0</v>
      </c>
      <c r="P60" s="66">
        <f t="shared" si="9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10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199</v>
      </c>
      <c r="E61" s="5">
        <v>-199</v>
      </c>
      <c r="F61" s="6">
        <v>0</v>
      </c>
      <c r="G61" s="5">
        <v>224</v>
      </c>
      <c r="H61" s="5">
        <v>-224</v>
      </c>
      <c r="I61" s="6">
        <v>0</v>
      </c>
      <c r="J61" s="5">
        <v>193</v>
      </c>
      <c r="K61" s="5">
        <v>-193</v>
      </c>
      <c r="L61" s="6">
        <v>0</v>
      </c>
      <c r="M61" s="5">
        <v>7</v>
      </c>
      <c r="N61" s="5">
        <v>-7</v>
      </c>
      <c r="O61" s="6">
        <f t="shared" si="8"/>
        <v>-616</v>
      </c>
      <c r="P61" s="66">
        <f t="shared" si="9"/>
        <v>-0.99837925445705022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10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8"/>
        <v>0</v>
      </c>
      <c r="P62" s="66">
        <f t="shared" si="9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10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8"/>
        <v>0</v>
      </c>
      <c r="P63" s="66">
        <f t="shared" si="9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10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11</v>
      </c>
      <c r="E64" s="5">
        <v>-11</v>
      </c>
      <c r="F64" s="6">
        <v>0</v>
      </c>
      <c r="G64" s="5">
        <v>21</v>
      </c>
      <c r="H64" s="5">
        <v>-21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8"/>
        <v>-32</v>
      </c>
      <c r="P64" s="66">
        <f t="shared" si="9"/>
        <v>-0.96969696969696972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10"/>
        <v xml:space="preserve"> </v>
      </c>
    </row>
    <row r="65" spans="1:22" x14ac:dyDescent="0.25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8"/>
        <v>0</v>
      </c>
      <c r="P65" s="66">
        <f t="shared" si="9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10"/>
        <v xml:space="preserve"> </v>
      </c>
    </row>
    <row r="66" spans="1:22" x14ac:dyDescent="0.25">
      <c r="A66" s="26">
        <v>254</v>
      </c>
      <c r="B66" s="51" t="s">
        <v>17</v>
      </c>
      <c r="C66" s="6">
        <v>12064</v>
      </c>
      <c r="D66" s="5">
        <v>11331</v>
      </c>
      <c r="E66" s="5">
        <v>733</v>
      </c>
      <c r="F66" s="6">
        <v>12434</v>
      </c>
      <c r="G66" s="5">
        <v>12982</v>
      </c>
      <c r="H66" s="5">
        <v>-548</v>
      </c>
      <c r="I66" s="6">
        <v>12348</v>
      </c>
      <c r="J66" s="5">
        <v>12065</v>
      </c>
      <c r="K66" s="5">
        <v>283</v>
      </c>
      <c r="L66" s="6">
        <v>12316</v>
      </c>
      <c r="M66" s="5">
        <v>10074</v>
      </c>
      <c r="N66" s="5">
        <v>2242</v>
      </c>
      <c r="O66" s="6">
        <f t="shared" si="8"/>
        <v>468</v>
      </c>
      <c r="P66" s="66">
        <f t="shared" si="9"/>
        <v>1.2864564721405207E-2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10"/>
        <v xml:space="preserve"> </v>
      </c>
    </row>
    <row r="67" spans="1:22" x14ac:dyDescent="0.25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8"/>
        <v>0</v>
      </c>
      <c r="P67" s="66">
        <f t="shared" si="9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10"/>
        <v xml:space="preserve"> </v>
      </c>
    </row>
    <row r="68" spans="1:22" x14ac:dyDescent="0.25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8"/>
        <v>0</v>
      </c>
      <c r="P68" s="66">
        <f t="shared" si="9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10"/>
        <v xml:space="preserve"> </v>
      </c>
    </row>
    <row r="69" spans="1:22" x14ac:dyDescent="0.25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8"/>
        <v>0</v>
      </c>
      <c r="P69" s="66">
        <f t="shared" si="9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10"/>
        <v xml:space="preserve"> </v>
      </c>
    </row>
    <row r="70" spans="1:22" x14ac:dyDescent="0.25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8"/>
        <v>0</v>
      </c>
      <c r="P70" s="66">
        <f t="shared" si="9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10"/>
        <v xml:space="preserve"> </v>
      </c>
    </row>
    <row r="71" spans="1:22" x14ac:dyDescent="0.25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8"/>
        <v>0</v>
      </c>
      <c r="P71" s="66">
        <f t="shared" si="9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10"/>
        <v xml:space="preserve"> </v>
      </c>
    </row>
    <row r="72" spans="1:22" x14ac:dyDescent="0.25">
      <c r="A72" s="26">
        <v>308</v>
      </c>
      <c r="B72" s="51" t="s">
        <v>17</v>
      </c>
      <c r="C72" s="6">
        <v>700</v>
      </c>
      <c r="D72" s="5">
        <v>302</v>
      </c>
      <c r="E72" s="5">
        <v>398</v>
      </c>
      <c r="F72" s="6">
        <v>500</v>
      </c>
      <c r="G72" s="5">
        <v>931</v>
      </c>
      <c r="H72" s="5">
        <v>-431</v>
      </c>
      <c r="I72" s="6">
        <v>0</v>
      </c>
      <c r="J72" s="5">
        <v>856</v>
      </c>
      <c r="K72" s="5">
        <v>-856</v>
      </c>
      <c r="L72" s="6">
        <v>0</v>
      </c>
      <c r="M72" s="5">
        <v>0</v>
      </c>
      <c r="N72" s="5">
        <v>0</v>
      </c>
      <c r="O72" s="6">
        <f t="shared" si="8"/>
        <v>-889</v>
      </c>
      <c r="P72" s="66">
        <f t="shared" si="9"/>
        <v>-0.42535885167464116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10"/>
        <v xml:space="preserve"> </v>
      </c>
    </row>
    <row r="73" spans="1:22" x14ac:dyDescent="0.25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8"/>
        <v>0</v>
      </c>
      <c r="P73" s="66">
        <f t="shared" si="9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10"/>
        <v xml:space="preserve"> </v>
      </c>
    </row>
    <row r="74" spans="1:22" x14ac:dyDescent="0.25">
      <c r="A74" s="26">
        <v>399</v>
      </c>
      <c r="B74" s="51" t="s">
        <v>17</v>
      </c>
      <c r="C74" s="6">
        <v>0</v>
      </c>
      <c r="D74" s="5">
        <v>151</v>
      </c>
      <c r="E74" s="5">
        <v>-151</v>
      </c>
      <c r="F74" s="6">
        <v>100</v>
      </c>
      <c r="G74" s="5">
        <v>157</v>
      </c>
      <c r="H74" s="5">
        <v>-57</v>
      </c>
      <c r="I74" s="6">
        <v>100</v>
      </c>
      <c r="J74" s="5">
        <v>144</v>
      </c>
      <c r="K74" s="5">
        <v>-44</v>
      </c>
      <c r="L74" s="6">
        <v>100</v>
      </c>
      <c r="M74" s="5">
        <v>147</v>
      </c>
      <c r="N74" s="5">
        <v>-47</v>
      </c>
      <c r="O74" s="6">
        <f t="shared" si="8"/>
        <v>-252</v>
      </c>
      <c r="P74" s="66">
        <f t="shared" si="9"/>
        <v>-0.55629139072847678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10"/>
        <v xml:space="preserve"> </v>
      </c>
    </row>
    <row r="75" spans="1:22" x14ac:dyDescent="0.25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100</v>
      </c>
      <c r="J75" s="5">
        <v>0</v>
      </c>
      <c r="K75" s="5">
        <v>100</v>
      </c>
      <c r="L75" s="6">
        <v>80</v>
      </c>
      <c r="M75" s="5">
        <v>0</v>
      </c>
      <c r="N75" s="5">
        <v>80</v>
      </c>
      <c r="O75" s="6">
        <f t="shared" si="8"/>
        <v>300</v>
      </c>
      <c r="P75" s="66">
        <f t="shared" si="9"/>
        <v>300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10"/>
        <v xml:space="preserve"> </v>
      </c>
    </row>
    <row r="76" spans="1:22" x14ac:dyDescent="0.25">
      <c r="A76" s="26">
        <v>447</v>
      </c>
      <c r="B76" s="51" t="s">
        <v>17</v>
      </c>
      <c r="C76" s="6">
        <v>0</v>
      </c>
      <c r="D76" s="5">
        <v>43</v>
      </c>
      <c r="E76" s="5">
        <v>-43</v>
      </c>
      <c r="F76" s="6">
        <v>0</v>
      </c>
      <c r="G76" s="5">
        <v>41</v>
      </c>
      <c r="H76" s="5">
        <v>-41</v>
      </c>
      <c r="I76" s="6">
        <v>0</v>
      </c>
      <c r="J76" s="5">
        <v>82</v>
      </c>
      <c r="K76" s="5">
        <v>-82</v>
      </c>
      <c r="L76" s="6">
        <v>0</v>
      </c>
      <c r="M76" s="5">
        <v>71</v>
      </c>
      <c r="N76" s="5">
        <v>-71</v>
      </c>
      <c r="O76" s="6">
        <f t="shared" si="8"/>
        <v>-166</v>
      </c>
      <c r="P76" s="66">
        <f t="shared" si="9"/>
        <v>-0.99401197604790414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10"/>
        <v xml:space="preserve"> </v>
      </c>
    </row>
    <row r="77" spans="1:22" x14ac:dyDescent="0.25">
      <c r="A77" s="26">
        <v>483</v>
      </c>
      <c r="B77" s="51" t="s">
        <v>17</v>
      </c>
      <c r="C77" s="6">
        <v>0</v>
      </c>
      <c r="D77" s="5">
        <v>0</v>
      </c>
      <c r="E77" s="5">
        <v>0</v>
      </c>
      <c r="F77" s="6">
        <v>143</v>
      </c>
      <c r="G77" s="5">
        <v>0</v>
      </c>
      <c r="H77" s="5">
        <v>143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8"/>
        <v>343</v>
      </c>
      <c r="P77" s="66">
        <f t="shared" si="9"/>
        <v>343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10"/>
        <v xml:space="preserve"> </v>
      </c>
    </row>
    <row r="78" spans="1:22" x14ac:dyDescent="0.25">
      <c r="A78" s="26">
        <v>512</v>
      </c>
      <c r="B78" s="51" t="s">
        <v>17</v>
      </c>
      <c r="C78" s="6">
        <v>0</v>
      </c>
      <c r="D78" s="5">
        <v>1165</v>
      </c>
      <c r="E78" s="5">
        <v>-1165</v>
      </c>
      <c r="F78" s="6">
        <v>0</v>
      </c>
      <c r="G78" s="5">
        <v>3162</v>
      </c>
      <c r="H78" s="5">
        <v>-3162</v>
      </c>
      <c r="I78" s="6"/>
      <c r="J78" s="5"/>
      <c r="K78" s="5"/>
      <c r="L78" s="6"/>
      <c r="M78" s="5"/>
      <c r="N78" s="5"/>
      <c r="O78" s="6">
        <f t="shared" si="8"/>
        <v>-4327</v>
      </c>
      <c r="P78" s="66">
        <f t="shared" si="9"/>
        <v>-0.9997689463955638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10"/>
        <v xml:space="preserve"> </v>
      </c>
    </row>
    <row r="79" spans="1:22" x14ac:dyDescent="0.25">
      <c r="A79" s="26">
        <v>535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8"/>
        <v>0</v>
      </c>
      <c r="P79" s="66">
        <f t="shared" si="9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0"/>
        <v xml:space="preserve"> </v>
      </c>
    </row>
    <row r="80" spans="1:22" x14ac:dyDescent="0.25">
      <c r="A80" s="26">
        <v>536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8"/>
        <v>0</v>
      </c>
      <c r="P80" s="66">
        <f t="shared" si="9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0"/>
        <v xml:space="preserve"> </v>
      </c>
    </row>
    <row r="81" spans="1:22" x14ac:dyDescent="0.25">
      <c r="A81" s="26">
        <v>543</v>
      </c>
      <c r="B81" s="51" t="s">
        <v>17</v>
      </c>
      <c r="C81" s="6">
        <v>0</v>
      </c>
      <c r="D81" s="5">
        <v>538</v>
      </c>
      <c r="E81" s="5">
        <v>-538</v>
      </c>
      <c r="F81" s="6">
        <v>0</v>
      </c>
      <c r="G81" s="5">
        <v>528</v>
      </c>
      <c r="H81" s="5">
        <v>-528</v>
      </c>
      <c r="I81" s="6">
        <v>800</v>
      </c>
      <c r="J81" s="5">
        <v>484</v>
      </c>
      <c r="K81" s="5">
        <v>316</v>
      </c>
      <c r="L81" s="6">
        <v>0</v>
      </c>
      <c r="M81" s="5">
        <v>133</v>
      </c>
      <c r="N81" s="5">
        <v>-133</v>
      </c>
      <c r="O81" s="6">
        <f t="shared" si="8"/>
        <v>-750</v>
      </c>
      <c r="P81" s="66">
        <f t="shared" si="9"/>
        <v>-0.48355899419729209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0"/>
        <v xml:space="preserve"> </v>
      </c>
    </row>
    <row r="82" spans="1:22" x14ac:dyDescent="0.25">
      <c r="A82" s="26">
        <v>544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8"/>
        <v>0</v>
      </c>
      <c r="P82" s="66">
        <f t="shared" si="9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0"/>
        <v xml:space="preserve"> </v>
      </c>
    </row>
    <row r="83" spans="1:22" x14ac:dyDescent="0.25">
      <c r="A83" s="26">
        <v>545</v>
      </c>
      <c r="B83" s="51" t="s">
        <v>17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f t="shared" si="8"/>
        <v>0</v>
      </c>
      <c r="P83" s="66">
        <f t="shared" si="9"/>
        <v>0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0"/>
        <v xml:space="preserve"> </v>
      </c>
    </row>
    <row r="84" spans="1:22" x14ac:dyDescent="0.25">
      <c r="A84" s="26">
        <v>572</v>
      </c>
      <c r="B84" s="51" t="s">
        <v>17</v>
      </c>
      <c r="C84" s="6">
        <v>0</v>
      </c>
      <c r="D84" s="5">
        <v>75</v>
      </c>
      <c r="E84" s="5">
        <v>-75</v>
      </c>
      <c r="F84" s="6">
        <v>0</v>
      </c>
      <c r="G84" s="5">
        <v>75</v>
      </c>
      <c r="H84" s="5">
        <v>-75</v>
      </c>
      <c r="I84" s="6">
        <v>0</v>
      </c>
      <c r="J84" s="5">
        <v>75</v>
      </c>
      <c r="K84" s="5">
        <v>-75</v>
      </c>
      <c r="L84" s="6">
        <v>0</v>
      </c>
      <c r="M84" s="5">
        <v>75</v>
      </c>
      <c r="N84" s="5">
        <v>-75</v>
      </c>
      <c r="O84" s="6">
        <f t="shared" si="8"/>
        <v>-225</v>
      </c>
      <c r="P84" s="66">
        <f t="shared" si="9"/>
        <v>-0.99557522123893805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0"/>
        <v xml:space="preserve"> </v>
      </c>
    </row>
    <row r="85" spans="1:22" x14ac:dyDescent="0.25">
      <c r="A85" s="26">
        <v>635</v>
      </c>
      <c r="B85" s="51" t="s">
        <v>17</v>
      </c>
      <c r="C85" s="6">
        <v>900</v>
      </c>
      <c r="D85" s="5">
        <v>832</v>
      </c>
      <c r="E85" s="5">
        <v>68</v>
      </c>
      <c r="F85" s="6">
        <v>255</v>
      </c>
      <c r="G85" s="5">
        <v>791</v>
      </c>
      <c r="H85" s="5">
        <v>-536</v>
      </c>
      <c r="I85" s="6">
        <v>1000</v>
      </c>
      <c r="J85" s="5">
        <v>805</v>
      </c>
      <c r="K85" s="5">
        <v>195</v>
      </c>
      <c r="L85" s="6">
        <v>900</v>
      </c>
      <c r="M85" s="5">
        <v>871</v>
      </c>
      <c r="N85" s="5">
        <v>29</v>
      </c>
      <c r="O85" s="6">
        <f t="shared" si="8"/>
        <v>-273</v>
      </c>
      <c r="P85" s="66">
        <f t="shared" si="9"/>
        <v>-0.11239193083573487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0"/>
        <v xml:space="preserve"> </v>
      </c>
    </row>
    <row r="86" spans="1:22" x14ac:dyDescent="0.25">
      <c r="A86" s="26">
        <v>650</v>
      </c>
      <c r="B86" s="51" t="s">
        <v>17</v>
      </c>
      <c r="C86" s="6">
        <v>0</v>
      </c>
      <c r="D86" s="5">
        <v>0</v>
      </c>
      <c r="E86" s="5">
        <v>0</v>
      </c>
      <c r="F86" s="6">
        <v>0</v>
      </c>
      <c r="G86" s="5">
        <v>0</v>
      </c>
      <c r="H86" s="5">
        <v>0</v>
      </c>
      <c r="I86" s="6">
        <v>0</v>
      </c>
      <c r="J86" s="5">
        <v>0</v>
      </c>
      <c r="K86" s="5">
        <v>0</v>
      </c>
      <c r="L86" s="6">
        <v>0</v>
      </c>
      <c r="M86" s="5">
        <v>0</v>
      </c>
      <c r="N86" s="5">
        <v>0</v>
      </c>
      <c r="O86" s="6">
        <f t="shared" si="8"/>
        <v>0</v>
      </c>
      <c r="P86" s="66">
        <f t="shared" si="9"/>
        <v>0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0"/>
        <v xml:space="preserve"> </v>
      </c>
    </row>
    <row r="87" spans="1:22" x14ac:dyDescent="0.25">
      <c r="A87" s="26">
        <v>654</v>
      </c>
      <c r="B87" s="51" t="s">
        <v>17</v>
      </c>
      <c r="C87" s="6">
        <v>2004</v>
      </c>
      <c r="D87" s="5">
        <v>618</v>
      </c>
      <c r="E87" s="5">
        <v>1386</v>
      </c>
      <c r="F87" s="6">
        <v>200</v>
      </c>
      <c r="G87" s="5">
        <v>379</v>
      </c>
      <c r="H87" s="5">
        <v>-179</v>
      </c>
      <c r="I87" s="6">
        <v>255</v>
      </c>
      <c r="J87" s="5">
        <v>358</v>
      </c>
      <c r="K87" s="5">
        <v>-103</v>
      </c>
      <c r="L87" s="6">
        <v>430</v>
      </c>
      <c r="M87" s="5">
        <v>463</v>
      </c>
      <c r="N87" s="5">
        <v>-33</v>
      </c>
      <c r="O87" s="6">
        <f t="shared" si="8"/>
        <v>1104</v>
      </c>
      <c r="P87" s="66">
        <f t="shared" si="9"/>
        <v>0.81415929203539827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>X</v>
      </c>
      <c r="V87" t="str">
        <f t="shared" si="10"/>
        <v xml:space="preserve"> </v>
      </c>
    </row>
    <row r="88" spans="1:22" x14ac:dyDescent="0.25">
      <c r="A88" s="26">
        <v>713</v>
      </c>
      <c r="B88" s="51" t="s">
        <v>17</v>
      </c>
      <c r="C88" s="6">
        <v>0</v>
      </c>
      <c r="D88" s="5">
        <v>15</v>
      </c>
      <c r="E88" s="5">
        <v>-15</v>
      </c>
      <c r="F88" s="6">
        <v>0</v>
      </c>
      <c r="G88" s="5">
        <v>15</v>
      </c>
      <c r="H88" s="5">
        <v>-15</v>
      </c>
      <c r="I88" s="6">
        <v>0</v>
      </c>
      <c r="J88" s="5">
        <v>15</v>
      </c>
      <c r="K88" s="5">
        <v>-15</v>
      </c>
      <c r="L88" s="6">
        <v>0</v>
      </c>
      <c r="M88" s="5">
        <v>15</v>
      </c>
      <c r="N88" s="5">
        <v>-15</v>
      </c>
      <c r="O88" s="6">
        <f t="shared" si="8"/>
        <v>-45</v>
      </c>
      <c r="P88" s="66">
        <f t="shared" si="9"/>
        <v>-0.97826086956521741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0"/>
        <v xml:space="preserve"> </v>
      </c>
    </row>
    <row r="89" spans="1:22" x14ac:dyDescent="0.25">
      <c r="A89" s="26">
        <v>755</v>
      </c>
      <c r="B89" s="51" t="s">
        <v>17</v>
      </c>
      <c r="C89" s="6">
        <v>70</v>
      </c>
      <c r="D89" s="5">
        <v>79</v>
      </c>
      <c r="E89" s="5">
        <v>-9</v>
      </c>
      <c r="F89" s="6">
        <v>70</v>
      </c>
      <c r="G89" s="5">
        <v>79</v>
      </c>
      <c r="H89" s="5">
        <v>-9</v>
      </c>
      <c r="I89" s="6">
        <v>70</v>
      </c>
      <c r="J89" s="5">
        <v>79</v>
      </c>
      <c r="K89" s="5">
        <v>-9</v>
      </c>
      <c r="L89" s="6">
        <v>70</v>
      </c>
      <c r="M89" s="5">
        <v>79</v>
      </c>
      <c r="N89" s="5">
        <v>-9</v>
      </c>
      <c r="O89" s="6">
        <f t="shared" si="8"/>
        <v>-27</v>
      </c>
      <c r="P89" s="66">
        <f t="shared" si="9"/>
        <v>-0.1134453781512605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0"/>
        <v xml:space="preserve"> </v>
      </c>
    </row>
    <row r="90" spans="1:22" x14ac:dyDescent="0.25">
      <c r="A90" s="26">
        <v>779</v>
      </c>
      <c r="B90" s="51" t="s">
        <v>17</v>
      </c>
      <c r="C90" s="6">
        <v>800</v>
      </c>
      <c r="D90" s="5">
        <v>1157</v>
      </c>
      <c r="E90" s="5">
        <v>-357</v>
      </c>
      <c r="F90" s="6">
        <v>800</v>
      </c>
      <c r="G90" s="5">
        <v>1074</v>
      </c>
      <c r="H90" s="5">
        <v>-274</v>
      </c>
      <c r="I90" s="6">
        <v>792</v>
      </c>
      <c r="J90" s="5">
        <v>321</v>
      </c>
      <c r="K90" s="5">
        <v>471</v>
      </c>
      <c r="L90" s="6">
        <v>798</v>
      </c>
      <c r="M90" s="5">
        <v>0</v>
      </c>
      <c r="N90" s="5">
        <v>798</v>
      </c>
      <c r="O90" s="6">
        <f t="shared" si="8"/>
        <v>-160</v>
      </c>
      <c r="P90" s="66">
        <f t="shared" si="9"/>
        <v>-6.2671367019193111E-2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0"/>
        <v xml:space="preserve"> </v>
      </c>
    </row>
    <row r="91" spans="1:22" x14ac:dyDescent="0.25">
      <c r="A91" s="26">
        <v>858</v>
      </c>
      <c r="B91" s="51" t="s">
        <v>17</v>
      </c>
      <c r="C91" s="6">
        <v>382</v>
      </c>
      <c r="D91" s="5">
        <v>1138</v>
      </c>
      <c r="E91" s="5">
        <v>-756</v>
      </c>
      <c r="F91" s="6">
        <v>1070</v>
      </c>
      <c r="G91" s="5">
        <v>1114</v>
      </c>
      <c r="H91" s="5">
        <v>-44</v>
      </c>
      <c r="I91" s="6">
        <v>1100</v>
      </c>
      <c r="J91" s="5">
        <v>1072</v>
      </c>
      <c r="K91" s="5">
        <v>28</v>
      </c>
      <c r="L91" s="6">
        <v>0</v>
      </c>
      <c r="M91" s="5">
        <v>7</v>
      </c>
      <c r="N91" s="5">
        <v>-7</v>
      </c>
      <c r="O91" s="6">
        <f t="shared" si="8"/>
        <v>-772</v>
      </c>
      <c r="P91" s="66">
        <f t="shared" si="9"/>
        <v>-0.23218045112781954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0"/>
        <v xml:space="preserve"> </v>
      </c>
    </row>
    <row r="92" spans="1:22" x14ac:dyDescent="0.25">
      <c r="A92" s="26">
        <v>877</v>
      </c>
      <c r="B92" s="51" t="s">
        <v>17</v>
      </c>
      <c r="C92" s="6">
        <v>0</v>
      </c>
      <c r="D92" s="5">
        <v>137</v>
      </c>
      <c r="E92" s="5">
        <v>-137</v>
      </c>
      <c r="F92" s="6">
        <v>0</v>
      </c>
      <c r="G92" s="5">
        <v>145</v>
      </c>
      <c r="H92" s="5">
        <v>-145</v>
      </c>
      <c r="I92" s="6">
        <v>0</v>
      </c>
      <c r="J92" s="5">
        <v>145</v>
      </c>
      <c r="K92" s="5">
        <v>-145</v>
      </c>
      <c r="L92" s="6">
        <v>0</v>
      </c>
      <c r="M92" s="5">
        <v>25</v>
      </c>
      <c r="N92" s="5">
        <v>-25</v>
      </c>
      <c r="O92" s="6">
        <f t="shared" si="8"/>
        <v>-427</v>
      </c>
      <c r="P92" s="66">
        <f t="shared" si="9"/>
        <v>-0.99766355140186913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0"/>
        <v xml:space="preserve"> </v>
      </c>
    </row>
    <row r="93" spans="1:22" x14ac:dyDescent="0.25">
      <c r="A93" s="26">
        <v>886</v>
      </c>
      <c r="B93" s="51" t="s">
        <v>17</v>
      </c>
      <c r="C93" s="6">
        <v>175</v>
      </c>
      <c r="D93" s="5">
        <v>325</v>
      </c>
      <c r="E93" s="5">
        <v>-150</v>
      </c>
      <c r="F93" s="6">
        <v>175</v>
      </c>
      <c r="G93" s="5">
        <v>429</v>
      </c>
      <c r="H93" s="5">
        <v>-254</v>
      </c>
      <c r="I93" s="6">
        <v>175</v>
      </c>
      <c r="J93" s="5">
        <v>646</v>
      </c>
      <c r="K93" s="5">
        <v>-471</v>
      </c>
      <c r="L93" s="6">
        <v>170</v>
      </c>
      <c r="M93" s="5">
        <v>228</v>
      </c>
      <c r="N93" s="5">
        <v>-58</v>
      </c>
      <c r="O93" s="6">
        <f t="shared" si="8"/>
        <v>-875</v>
      </c>
      <c r="P93" s="66">
        <f t="shared" si="9"/>
        <v>-0.62455389007851536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0"/>
        <v xml:space="preserve"> </v>
      </c>
    </row>
    <row r="94" spans="1:22" x14ac:dyDescent="0.25">
      <c r="A94" s="26">
        <v>915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8"/>
        <v>0</v>
      </c>
      <c r="P94" s="66">
        <f t="shared" si="9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0"/>
        <v xml:space="preserve"> </v>
      </c>
    </row>
    <row r="95" spans="1:22" x14ac:dyDescent="0.25">
      <c r="A95" s="26">
        <v>944</v>
      </c>
      <c r="B95" s="51" t="s">
        <v>17</v>
      </c>
      <c r="C95" s="6">
        <v>200</v>
      </c>
      <c r="D95" s="5">
        <v>227</v>
      </c>
      <c r="E95" s="5">
        <v>-27</v>
      </c>
      <c r="F95" s="6">
        <v>200</v>
      </c>
      <c r="G95" s="5">
        <v>229</v>
      </c>
      <c r="H95" s="5">
        <v>-29</v>
      </c>
      <c r="I95" s="6">
        <v>200</v>
      </c>
      <c r="J95" s="5">
        <v>223</v>
      </c>
      <c r="K95" s="5">
        <v>-23</v>
      </c>
      <c r="L95" s="6">
        <v>250</v>
      </c>
      <c r="M95" s="5">
        <v>61</v>
      </c>
      <c r="N95" s="5">
        <v>189</v>
      </c>
      <c r="O95" s="6">
        <f t="shared" si="8"/>
        <v>-79</v>
      </c>
      <c r="P95" s="66">
        <f t="shared" si="9"/>
        <v>-0.1161764705882353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0"/>
        <v xml:space="preserve"> </v>
      </c>
    </row>
    <row r="96" spans="1:22" x14ac:dyDescent="0.25">
      <c r="A96" s="26">
        <v>949</v>
      </c>
      <c r="B96" s="51" t="s">
        <v>17</v>
      </c>
      <c r="C96" s="6">
        <v>100</v>
      </c>
      <c r="D96" s="5">
        <v>54</v>
      </c>
      <c r="E96" s="5">
        <v>46</v>
      </c>
      <c r="F96" s="6">
        <v>100</v>
      </c>
      <c r="G96" s="5">
        <v>74</v>
      </c>
      <c r="H96" s="5">
        <v>26</v>
      </c>
      <c r="I96" s="6">
        <v>100</v>
      </c>
      <c r="J96" s="5">
        <v>0</v>
      </c>
      <c r="K96" s="5">
        <v>100</v>
      </c>
      <c r="L96" s="6">
        <v>0</v>
      </c>
      <c r="M96" s="5">
        <v>29</v>
      </c>
      <c r="N96" s="5">
        <v>-29</v>
      </c>
      <c r="O96" s="6">
        <f t="shared" si="8"/>
        <v>172</v>
      </c>
      <c r="P96" s="66">
        <f t="shared" si="9"/>
        <v>1.3333333333333333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0"/>
        <v xml:space="preserve"> </v>
      </c>
    </row>
    <row r="97" spans="1:22" x14ac:dyDescent="0.25">
      <c r="A97" s="26">
        <v>995</v>
      </c>
      <c r="B97" s="51" t="s">
        <v>17</v>
      </c>
      <c r="C97" s="6">
        <v>1100</v>
      </c>
      <c r="D97" s="5">
        <v>1358</v>
      </c>
      <c r="E97" s="5">
        <v>-258</v>
      </c>
      <c r="F97" s="6">
        <v>900</v>
      </c>
      <c r="G97" s="5">
        <v>1384</v>
      </c>
      <c r="H97" s="5">
        <v>-484</v>
      </c>
      <c r="I97" s="6">
        <v>1000</v>
      </c>
      <c r="J97" s="5">
        <v>803</v>
      </c>
      <c r="K97" s="5">
        <v>197</v>
      </c>
      <c r="L97" s="6">
        <v>0</v>
      </c>
      <c r="M97" s="5">
        <v>0</v>
      </c>
      <c r="N97" s="5">
        <v>0</v>
      </c>
      <c r="O97" s="6">
        <f t="shared" si="8"/>
        <v>-545</v>
      </c>
      <c r="P97" s="66">
        <f t="shared" si="9"/>
        <v>-0.15369430344049634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0"/>
        <v xml:space="preserve"> </v>
      </c>
    </row>
    <row r="98" spans="1:22" x14ac:dyDescent="0.25">
      <c r="A98" s="26">
        <v>1011</v>
      </c>
      <c r="B98" s="51" t="s">
        <v>17</v>
      </c>
      <c r="C98" s="6">
        <v>1000</v>
      </c>
      <c r="D98" s="5">
        <v>1008</v>
      </c>
      <c r="E98" s="5">
        <v>-8</v>
      </c>
      <c r="F98" s="6">
        <v>1000</v>
      </c>
      <c r="G98" s="5">
        <v>1211</v>
      </c>
      <c r="H98" s="5">
        <v>-211</v>
      </c>
      <c r="I98" s="6">
        <v>800</v>
      </c>
      <c r="J98" s="5">
        <v>590</v>
      </c>
      <c r="K98" s="5">
        <v>210</v>
      </c>
      <c r="L98" s="6">
        <v>0</v>
      </c>
      <c r="M98" s="5">
        <v>355</v>
      </c>
      <c r="N98" s="5">
        <v>-355</v>
      </c>
      <c r="O98" s="6">
        <f t="shared" si="8"/>
        <v>-9</v>
      </c>
      <c r="P98" s="66">
        <f t="shared" si="9"/>
        <v>-3.202846975088968E-3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0"/>
        <v xml:space="preserve"> </v>
      </c>
    </row>
    <row r="99" spans="1:22" x14ac:dyDescent="0.25">
      <c r="A99" s="26">
        <v>1015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8"/>
        <v>0</v>
      </c>
      <c r="P99" s="66">
        <f t="shared" si="9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0"/>
        <v xml:space="preserve"> </v>
      </c>
    </row>
    <row r="100" spans="1:22" x14ac:dyDescent="0.25">
      <c r="A100" s="26">
        <v>5328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8"/>
        <v>0</v>
      </c>
      <c r="P100" s="66">
        <f t="shared" si="9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10"/>
        <v xml:space="preserve"> </v>
      </c>
    </row>
    <row r="101" spans="1:22" x14ac:dyDescent="0.25">
      <c r="A101" s="26">
        <v>5361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6050</v>
      </c>
      <c r="K101" s="5">
        <v>-6050</v>
      </c>
      <c r="L101" s="6">
        <v>0</v>
      </c>
      <c r="M101" s="5">
        <v>0</v>
      </c>
      <c r="N101" s="5">
        <v>0</v>
      </c>
      <c r="O101" s="6">
        <f t="shared" si="8"/>
        <v>-6050</v>
      </c>
      <c r="P101" s="66">
        <f t="shared" si="9"/>
        <v>-0.99983473805982481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0"/>
        <v xml:space="preserve"> </v>
      </c>
    </row>
    <row r="102" spans="1:22" x14ac:dyDescent="0.25">
      <c r="A102" s="26">
        <v>6063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8"/>
        <v>0</v>
      </c>
      <c r="P102" s="66">
        <f t="shared" si="9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0"/>
        <v xml:space="preserve"> </v>
      </c>
    </row>
    <row r="103" spans="1:22" x14ac:dyDescent="0.25">
      <c r="A103" s="26">
        <v>6583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8"/>
        <v>0</v>
      </c>
      <c r="P103" s="66">
        <f t="shared" si="9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0"/>
        <v xml:space="preserve"> </v>
      </c>
    </row>
    <row r="104" spans="1:22" x14ac:dyDescent="0.25">
      <c r="A104" s="26">
        <v>7602</v>
      </c>
      <c r="B104" s="51" t="s">
        <v>17</v>
      </c>
      <c r="C104" s="6">
        <v>39079</v>
      </c>
      <c r="D104" s="5">
        <v>45861</v>
      </c>
      <c r="E104" s="5">
        <v>-6782</v>
      </c>
      <c r="F104" s="6">
        <v>48511</v>
      </c>
      <c r="G104" s="5">
        <v>46016</v>
      </c>
      <c r="H104" s="5">
        <v>2495</v>
      </c>
      <c r="I104" s="6">
        <v>48070</v>
      </c>
      <c r="J104" s="5">
        <v>44336</v>
      </c>
      <c r="K104" s="5">
        <v>3734</v>
      </c>
      <c r="L104" s="6">
        <v>39921</v>
      </c>
      <c r="M104" s="5">
        <v>6795</v>
      </c>
      <c r="N104" s="5">
        <v>33126</v>
      </c>
      <c r="O104" s="6">
        <f t="shared" si="8"/>
        <v>-553</v>
      </c>
      <c r="P104" s="66">
        <f t="shared" si="9"/>
        <v>-4.0597882743330345E-3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0"/>
        <v xml:space="preserve"> </v>
      </c>
    </row>
    <row r="105" spans="1:22" x14ac:dyDescent="0.25">
      <c r="A105" s="26">
        <v>7604</v>
      </c>
      <c r="B105" s="51" t="s">
        <v>17</v>
      </c>
      <c r="C105" s="6">
        <v>35230</v>
      </c>
      <c r="D105" s="5">
        <v>44513</v>
      </c>
      <c r="E105" s="5">
        <v>-9283</v>
      </c>
      <c r="F105" s="6">
        <v>41001</v>
      </c>
      <c r="G105" s="5">
        <v>45358</v>
      </c>
      <c r="H105" s="5">
        <v>-4357</v>
      </c>
      <c r="I105" s="6">
        <v>19303</v>
      </c>
      <c r="J105" s="5">
        <v>43375</v>
      </c>
      <c r="K105" s="5">
        <v>-24072</v>
      </c>
      <c r="L105" s="6">
        <v>50808</v>
      </c>
      <c r="M105" s="5">
        <v>47184</v>
      </c>
      <c r="N105" s="5">
        <v>3624</v>
      </c>
      <c r="O105" s="6">
        <f t="shared" si="8"/>
        <v>-37712</v>
      </c>
      <c r="P105" s="66">
        <f t="shared" si="9"/>
        <v>-0.2830232575592696</v>
      </c>
      <c r="Q105" s="123"/>
      <c r="R105" s="62" t="s">
        <v>15</v>
      </c>
      <c r="S105" s="72" t="s">
        <v>44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>
        <f t="shared" si="10"/>
        <v>31505</v>
      </c>
    </row>
    <row r="106" spans="1:22" x14ac:dyDescent="0.25">
      <c r="A106" s="26">
        <v>7610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8"/>
        <v>0</v>
      </c>
      <c r="P106" s="66">
        <f t="shared" si="9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0"/>
        <v xml:space="preserve"> </v>
      </c>
    </row>
    <row r="107" spans="1:22" x14ac:dyDescent="0.25">
      <c r="A107" s="26">
        <v>8217</v>
      </c>
      <c r="B107" s="51" t="s">
        <v>17</v>
      </c>
      <c r="C107" s="6">
        <v>0</v>
      </c>
      <c r="D107" s="5">
        <v>69</v>
      </c>
      <c r="E107" s="5">
        <v>-69</v>
      </c>
      <c r="F107" s="6">
        <v>0</v>
      </c>
      <c r="G107" s="5">
        <v>81</v>
      </c>
      <c r="H107" s="5">
        <v>-81</v>
      </c>
      <c r="I107" s="6">
        <v>0</v>
      </c>
      <c r="J107" s="5">
        <v>94</v>
      </c>
      <c r="K107" s="5">
        <v>-94</v>
      </c>
      <c r="L107" s="6">
        <v>0</v>
      </c>
      <c r="M107" s="5">
        <v>108</v>
      </c>
      <c r="N107" s="5">
        <v>-108</v>
      </c>
      <c r="O107" s="6">
        <f t="shared" si="8"/>
        <v>-244</v>
      </c>
      <c r="P107" s="66">
        <f t="shared" si="9"/>
        <v>-0.99591836734693873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0"/>
        <v xml:space="preserve"> </v>
      </c>
    </row>
    <row r="108" spans="1:22" x14ac:dyDescent="0.25">
      <c r="A108" s="26">
        <v>8556</v>
      </c>
      <c r="B108" s="51" t="s">
        <v>17</v>
      </c>
      <c r="C108" s="6">
        <v>0</v>
      </c>
      <c r="D108" s="5">
        <v>8</v>
      </c>
      <c r="E108" s="5">
        <v>-8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8"/>
        <v>-8</v>
      </c>
      <c r="P108" s="66">
        <f t="shared" si="9"/>
        <v>-0.88888888888888884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0"/>
        <v xml:space="preserve"> </v>
      </c>
    </row>
    <row r="109" spans="1:22" x14ac:dyDescent="0.25">
      <c r="A109" s="26">
        <v>8576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8"/>
        <v>0</v>
      </c>
      <c r="P109" s="66">
        <f t="shared" si="9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0"/>
        <v xml:space="preserve"> </v>
      </c>
    </row>
    <row r="110" spans="1:22" x14ac:dyDescent="0.25">
      <c r="A110" s="26">
        <v>8577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8"/>
        <v>0</v>
      </c>
      <c r="P110" s="66">
        <f t="shared" si="9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0"/>
        <v xml:space="preserve"> </v>
      </c>
    </row>
    <row r="111" spans="1:22" x14ac:dyDescent="0.25">
      <c r="A111" s="26">
        <v>8578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30" si="11">K111+H111+E111</f>
        <v>0</v>
      </c>
      <c r="P111" s="66">
        <f t="shared" ref="P111:P130" si="12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30" si="13">IF(S111 = "X",L111-I111," ")</f>
        <v xml:space="preserve"> </v>
      </c>
    </row>
    <row r="112" spans="1:22" x14ac:dyDescent="0.25">
      <c r="A112" s="26">
        <v>8579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1"/>
        <v>0</v>
      </c>
      <c r="P112" s="66">
        <f t="shared" si="12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3"/>
        <v xml:space="preserve"> </v>
      </c>
    </row>
    <row r="113" spans="1:22" x14ac:dyDescent="0.25">
      <c r="A113" s="26">
        <v>8580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1"/>
        <v>0</v>
      </c>
      <c r="P113" s="66">
        <f t="shared" si="12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3"/>
        <v xml:space="preserve"> </v>
      </c>
    </row>
    <row r="114" spans="1:22" x14ac:dyDescent="0.25">
      <c r="A114" s="26">
        <v>8916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1</v>
      </c>
      <c r="N114" s="5">
        <v>-1</v>
      </c>
      <c r="O114" s="6">
        <f t="shared" si="11"/>
        <v>0</v>
      </c>
      <c r="P114" s="66">
        <f t="shared" si="12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3"/>
        <v xml:space="preserve"> </v>
      </c>
    </row>
    <row r="115" spans="1:22" x14ac:dyDescent="0.25">
      <c r="A115" s="26">
        <v>10556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11"/>
        <v>0</v>
      </c>
      <c r="P115" s="66">
        <f t="shared" si="12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3"/>
        <v xml:space="preserve"> </v>
      </c>
    </row>
    <row r="116" spans="1:22" x14ac:dyDescent="0.25">
      <c r="A116" s="26">
        <v>13556</v>
      </c>
      <c r="B116" s="51" t="s">
        <v>17</v>
      </c>
      <c r="C116" s="6">
        <v>50</v>
      </c>
      <c r="D116" s="5">
        <v>0</v>
      </c>
      <c r="E116" s="5">
        <v>50</v>
      </c>
      <c r="F116" s="6">
        <v>50</v>
      </c>
      <c r="G116" s="5">
        <v>0</v>
      </c>
      <c r="H116" s="5">
        <v>50</v>
      </c>
      <c r="I116" s="6">
        <v>50</v>
      </c>
      <c r="J116" s="5">
        <v>0</v>
      </c>
      <c r="K116" s="5">
        <v>50</v>
      </c>
      <c r="L116" s="6">
        <v>50</v>
      </c>
      <c r="M116" s="5">
        <v>0</v>
      </c>
      <c r="N116" s="5">
        <v>50</v>
      </c>
      <c r="O116" s="6">
        <f t="shared" si="11"/>
        <v>150</v>
      </c>
      <c r="P116" s="66">
        <f t="shared" si="12"/>
        <v>150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>X</v>
      </c>
      <c r="V116" t="str">
        <f t="shared" si="13"/>
        <v xml:space="preserve"> </v>
      </c>
    </row>
    <row r="117" spans="1:22" x14ac:dyDescent="0.25">
      <c r="A117" s="26">
        <v>18287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1"/>
        <v>0</v>
      </c>
      <c r="P117" s="66">
        <f t="shared" si="12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3"/>
        <v xml:space="preserve"> </v>
      </c>
    </row>
    <row r="118" spans="1:22" x14ac:dyDescent="0.25">
      <c r="A118" s="26">
        <v>18586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1"/>
        <v>0</v>
      </c>
      <c r="P118" s="66">
        <f t="shared" si="12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3"/>
        <v xml:space="preserve"> </v>
      </c>
    </row>
    <row r="119" spans="1:22" x14ac:dyDescent="0.25">
      <c r="A119" s="26">
        <v>19307</v>
      </c>
      <c r="B119" s="51" t="s">
        <v>17</v>
      </c>
      <c r="C119" s="6">
        <v>100</v>
      </c>
      <c r="D119" s="5">
        <v>251</v>
      </c>
      <c r="E119" s="5">
        <v>-151</v>
      </c>
      <c r="F119" s="6">
        <v>100</v>
      </c>
      <c r="G119" s="5">
        <v>445</v>
      </c>
      <c r="H119" s="5">
        <v>-345</v>
      </c>
      <c r="I119" s="6">
        <v>100</v>
      </c>
      <c r="J119" s="5">
        <v>220</v>
      </c>
      <c r="K119" s="5">
        <v>-120</v>
      </c>
      <c r="L119" s="6">
        <v>0</v>
      </c>
      <c r="M119" s="5">
        <v>0</v>
      </c>
      <c r="N119" s="5">
        <v>0</v>
      </c>
      <c r="O119" s="6">
        <f t="shared" si="11"/>
        <v>-616</v>
      </c>
      <c r="P119" s="66">
        <f t="shared" si="12"/>
        <v>-0.6717557251908397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3"/>
        <v xml:space="preserve"> </v>
      </c>
    </row>
    <row r="120" spans="1:22" x14ac:dyDescent="0.25">
      <c r="A120" s="26">
        <v>26669</v>
      </c>
      <c r="B120" s="51" t="s">
        <v>17</v>
      </c>
      <c r="C120" s="6">
        <v>0</v>
      </c>
      <c r="D120" s="5">
        <v>45</v>
      </c>
      <c r="E120" s="5">
        <v>-45</v>
      </c>
      <c r="F120" s="6">
        <v>0</v>
      </c>
      <c r="G120" s="5">
        <v>46</v>
      </c>
      <c r="H120" s="5">
        <v>-46</v>
      </c>
      <c r="I120" s="6">
        <v>0</v>
      </c>
      <c r="J120" s="5">
        <v>41</v>
      </c>
      <c r="K120" s="5">
        <v>-41</v>
      </c>
      <c r="L120" s="6">
        <v>0</v>
      </c>
      <c r="M120" s="5">
        <v>27</v>
      </c>
      <c r="N120" s="5">
        <v>-27</v>
      </c>
      <c r="O120" s="6">
        <f t="shared" si="11"/>
        <v>-132</v>
      </c>
      <c r="P120" s="66">
        <f t="shared" si="12"/>
        <v>-0.99248120300751874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3"/>
        <v xml:space="preserve"> </v>
      </c>
    </row>
    <row r="121" spans="1:22" x14ac:dyDescent="0.25">
      <c r="A121" s="26">
        <v>26909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11"/>
        <v>0</v>
      </c>
      <c r="P121" s="66">
        <f t="shared" si="12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3"/>
        <v xml:space="preserve"> </v>
      </c>
    </row>
    <row r="122" spans="1:22" x14ac:dyDescent="0.25">
      <c r="A122" s="26">
        <v>28030</v>
      </c>
      <c r="B122" s="51" t="s">
        <v>17</v>
      </c>
      <c r="C122" s="6">
        <v>0</v>
      </c>
      <c r="D122" s="5">
        <v>48</v>
      </c>
      <c r="E122" s="5">
        <v>-48</v>
      </c>
      <c r="F122" s="6">
        <v>0</v>
      </c>
      <c r="G122" s="5">
        <v>54</v>
      </c>
      <c r="H122" s="5">
        <v>-54</v>
      </c>
      <c r="I122" s="6">
        <v>0</v>
      </c>
      <c r="J122" s="5">
        <v>55</v>
      </c>
      <c r="K122" s="5">
        <v>-55</v>
      </c>
      <c r="L122" s="6">
        <v>0</v>
      </c>
      <c r="M122" s="5">
        <v>41</v>
      </c>
      <c r="N122" s="5">
        <v>-41</v>
      </c>
      <c r="O122" s="6">
        <f t="shared" si="11"/>
        <v>-157</v>
      </c>
      <c r="P122" s="66">
        <f t="shared" si="12"/>
        <v>-0.99367088607594933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3"/>
        <v xml:space="preserve"> </v>
      </c>
    </row>
    <row r="123" spans="1:22" x14ac:dyDescent="0.25">
      <c r="A123" s="26">
        <v>30511</v>
      </c>
      <c r="B123" s="51" t="s">
        <v>17</v>
      </c>
      <c r="C123" s="6">
        <v>320</v>
      </c>
      <c r="D123" s="5">
        <v>388</v>
      </c>
      <c r="E123" s="5">
        <v>-68</v>
      </c>
      <c r="F123" s="6">
        <v>320</v>
      </c>
      <c r="G123" s="5">
        <v>504</v>
      </c>
      <c r="H123" s="5">
        <v>-184</v>
      </c>
      <c r="I123" s="6">
        <v>390</v>
      </c>
      <c r="J123" s="5">
        <v>384</v>
      </c>
      <c r="K123" s="5">
        <v>6</v>
      </c>
      <c r="L123" s="6">
        <v>0</v>
      </c>
      <c r="M123" s="5">
        <v>363</v>
      </c>
      <c r="N123" s="5">
        <v>-363</v>
      </c>
      <c r="O123" s="6">
        <f t="shared" si="11"/>
        <v>-246</v>
      </c>
      <c r="P123" s="66">
        <f t="shared" si="12"/>
        <v>-0.19263899765074394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3"/>
        <v xml:space="preserve"> </v>
      </c>
    </row>
    <row r="124" spans="1:22" x14ac:dyDescent="0.25">
      <c r="A124" s="26">
        <v>30889</v>
      </c>
      <c r="B124" s="51" t="s">
        <v>17</v>
      </c>
      <c r="C124" s="6">
        <v>0</v>
      </c>
      <c r="D124" s="5">
        <v>64</v>
      </c>
      <c r="E124" s="5">
        <v>-64</v>
      </c>
      <c r="F124" s="6">
        <v>0</v>
      </c>
      <c r="G124" s="5">
        <v>64</v>
      </c>
      <c r="H124" s="5">
        <v>-64</v>
      </c>
      <c r="I124" s="6">
        <v>0</v>
      </c>
      <c r="J124" s="5">
        <v>64</v>
      </c>
      <c r="K124" s="5">
        <v>-64</v>
      </c>
      <c r="L124" s="6">
        <v>0</v>
      </c>
      <c r="M124" s="5">
        <v>64</v>
      </c>
      <c r="N124" s="5">
        <v>-64</v>
      </c>
      <c r="O124" s="6">
        <f t="shared" si="11"/>
        <v>-192</v>
      </c>
      <c r="P124" s="66">
        <f t="shared" si="12"/>
        <v>-0.99481865284974091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3"/>
        <v xml:space="preserve"> </v>
      </c>
    </row>
    <row r="125" spans="1:22" x14ac:dyDescent="0.25">
      <c r="A125" s="26">
        <v>32594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1"/>
        <v>0</v>
      </c>
      <c r="P125" s="66">
        <f t="shared" si="12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3"/>
        <v xml:space="preserve"> </v>
      </c>
    </row>
    <row r="126" spans="1:22" x14ac:dyDescent="0.25">
      <c r="A126" s="26">
        <v>33353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1"/>
        <v>0</v>
      </c>
      <c r="P126" s="66">
        <f t="shared" si="12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3"/>
        <v xml:space="preserve"> </v>
      </c>
    </row>
    <row r="127" spans="1:22" x14ac:dyDescent="0.25">
      <c r="A127" s="26">
        <v>34866</v>
      </c>
      <c r="B127" s="51" t="s">
        <v>17</v>
      </c>
      <c r="C127" s="6">
        <v>0</v>
      </c>
      <c r="D127" s="5">
        <v>0</v>
      </c>
      <c r="E127" s="5">
        <v>0</v>
      </c>
      <c r="F127" s="6">
        <v>0</v>
      </c>
      <c r="G127" s="5">
        <v>0</v>
      </c>
      <c r="H127" s="5">
        <v>0</v>
      </c>
      <c r="I127" s="6">
        <v>0</v>
      </c>
      <c r="J127" s="5">
        <v>0</v>
      </c>
      <c r="K127" s="5">
        <v>0</v>
      </c>
      <c r="L127" s="6">
        <v>0</v>
      </c>
      <c r="M127" s="5">
        <v>0</v>
      </c>
      <c r="N127" s="5">
        <v>0</v>
      </c>
      <c r="O127" s="6">
        <f t="shared" si="11"/>
        <v>0</v>
      </c>
      <c r="P127" s="66">
        <f t="shared" si="12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3"/>
        <v xml:space="preserve"> </v>
      </c>
    </row>
    <row r="128" spans="1:22" x14ac:dyDescent="0.25">
      <c r="A128" s="26">
        <v>35930</v>
      </c>
      <c r="B128" s="51" t="s">
        <v>17</v>
      </c>
      <c r="C128" s="6">
        <v>200</v>
      </c>
      <c r="D128" s="5">
        <v>409</v>
      </c>
      <c r="E128" s="5">
        <v>-209</v>
      </c>
      <c r="F128" s="6">
        <v>200</v>
      </c>
      <c r="G128" s="5">
        <v>376</v>
      </c>
      <c r="H128" s="5">
        <v>-176</v>
      </c>
      <c r="I128" s="6">
        <v>200</v>
      </c>
      <c r="J128" s="5">
        <v>9</v>
      </c>
      <c r="K128" s="5">
        <v>191</v>
      </c>
      <c r="L128" s="6">
        <v>0</v>
      </c>
      <c r="M128" s="5">
        <v>25</v>
      </c>
      <c r="N128" s="5">
        <v>-25</v>
      </c>
      <c r="O128" s="6">
        <f t="shared" si="11"/>
        <v>-194</v>
      </c>
      <c r="P128" s="66">
        <f t="shared" si="12"/>
        <v>-0.2440251572327044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3"/>
        <v xml:space="preserve"> </v>
      </c>
    </row>
    <row r="129" spans="1:22" x14ac:dyDescent="0.25">
      <c r="A129" s="26">
        <v>40016</v>
      </c>
      <c r="B129" s="51" t="s">
        <v>17</v>
      </c>
      <c r="C129" s="6">
        <v>351</v>
      </c>
      <c r="D129" s="5">
        <v>92</v>
      </c>
      <c r="E129" s="5">
        <v>259</v>
      </c>
      <c r="F129" s="6">
        <v>200</v>
      </c>
      <c r="G129" s="5">
        <v>113</v>
      </c>
      <c r="H129" s="5">
        <v>87</v>
      </c>
      <c r="I129" s="6">
        <v>200</v>
      </c>
      <c r="J129" s="5">
        <v>18</v>
      </c>
      <c r="K129" s="5">
        <v>182</v>
      </c>
      <c r="L129" s="6">
        <v>100</v>
      </c>
      <c r="M129" s="5">
        <v>8</v>
      </c>
      <c r="N129" s="5">
        <v>92</v>
      </c>
      <c r="O129" s="6">
        <f t="shared" si="11"/>
        <v>528</v>
      </c>
      <c r="P129" s="66">
        <f t="shared" si="12"/>
        <v>2.3571428571428572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3"/>
        <v xml:space="preserve"> </v>
      </c>
    </row>
    <row r="130" spans="1:22" x14ac:dyDescent="0.25">
      <c r="A130" s="26">
        <v>40018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0</v>
      </c>
      <c r="H130" s="5">
        <v>0</v>
      </c>
      <c r="I130" s="6">
        <v>0</v>
      </c>
      <c r="J130" s="5">
        <v>1</v>
      </c>
      <c r="K130" s="5">
        <v>-1</v>
      </c>
      <c r="L130" s="6">
        <v>0</v>
      </c>
      <c r="M130" s="5">
        <v>0</v>
      </c>
      <c r="N130" s="5">
        <v>0</v>
      </c>
      <c r="O130" s="6">
        <f t="shared" si="11"/>
        <v>-1</v>
      </c>
      <c r="P130" s="66">
        <f t="shared" si="12"/>
        <v>-0.5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3"/>
        <v xml:space="preserve"> </v>
      </c>
    </row>
    <row r="132" spans="1:22" x14ac:dyDescent="0.25">
      <c r="A132" s="2" t="s">
        <v>18</v>
      </c>
      <c r="B132" s="2"/>
      <c r="C132" s="3"/>
      <c r="D132" s="3"/>
      <c r="E132" s="3">
        <f>SUM(E10:E131)</f>
        <v>58714</v>
      </c>
      <c r="F132" s="3"/>
      <c r="G132" s="3"/>
      <c r="H132" s="3">
        <f>SUM(H10:H131)</f>
        <v>56456</v>
      </c>
      <c r="I132" s="3"/>
      <c r="J132" s="3"/>
      <c r="K132" s="3">
        <f>SUM(K10:K131)</f>
        <v>177142</v>
      </c>
      <c r="L132" s="3"/>
      <c r="M132" s="3">
        <f>SUM(M10:M131)</f>
        <v>1860211</v>
      </c>
      <c r="N132" s="3">
        <f>SUM(N10:N131)</f>
        <v>97504</v>
      </c>
      <c r="O132" s="3"/>
      <c r="P132" s="12"/>
      <c r="Q132" s="2">
        <f>COUNTIF(Q10:Q131,"X")</f>
        <v>6</v>
      </c>
      <c r="R132" s="2">
        <f>COUNTIF(R10:R131,"X")</f>
        <v>5</v>
      </c>
      <c r="S132" s="2">
        <f>COUNTIF(S10:S131,"X")</f>
        <v>2</v>
      </c>
    </row>
    <row r="133" spans="1:22" x14ac:dyDescent="0.25">
      <c r="N133" s="76">
        <f>N132/M132</f>
        <v>5.2415559310207284E-2</v>
      </c>
    </row>
  </sheetData>
  <pageMargins left="0.25" right="0.25" top="0.62" bottom="0.7" header="0.46" footer="0.31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5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A5" sqref="A5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9" width="7.88671875" style="13"/>
    <col min="40" max="249" width="8.88671875" customWidth="1"/>
  </cols>
  <sheetData>
    <row r="1" spans="1:39" ht="17.399999999999999" x14ac:dyDescent="0.3">
      <c r="A1" s="52" t="s">
        <v>0</v>
      </c>
    </row>
    <row r="2" spans="1:39" ht="20.25" customHeight="1" x14ac:dyDescent="0.25">
      <c r="A2" s="73" t="s">
        <v>26</v>
      </c>
    </row>
    <row r="3" spans="1:39" ht="15.6" x14ac:dyDescent="0.3">
      <c r="A3" s="53" t="s">
        <v>27</v>
      </c>
      <c r="C3" s="10">
        <f>L8</f>
        <v>37017</v>
      </c>
      <c r="D3" s="9"/>
    </row>
    <row r="4" spans="1:39" ht="15.6" x14ac:dyDescent="0.3">
      <c r="A4" s="53" t="s">
        <v>28</v>
      </c>
      <c r="C4" s="4" t="s">
        <v>29</v>
      </c>
      <c r="E4" s="78" t="s">
        <v>48</v>
      </c>
      <c r="G4" s="4" t="s">
        <v>31</v>
      </c>
    </row>
    <row r="5" spans="1:39" ht="16.2" thickBot="1" x14ac:dyDescent="0.35">
      <c r="A5" s="53" t="s">
        <v>32</v>
      </c>
      <c r="C5" s="4" t="s">
        <v>49</v>
      </c>
      <c r="E5" s="53"/>
    </row>
    <row r="6" spans="1:39" ht="21.75" customHeight="1" thickBot="1" x14ac:dyDescent="0.3">
      <c r="R6" s="91" t="s">
        <v>34</v>
      </c>
      <c r="S6" s="92"/>
    </row>
    <row r="7" spans="1:39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107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" customHeight="1" thickBot="1" x14ac:dyDescent="0.3">
      <c r="A8" s="110"/>
      <c r="B8" s="111"/>
      <c r="C8" s="108">
        <f>C9</f>
        <v>37014</v>
      </c>
      <c r="D8" s="112"/>
      <c r="E8" s="113" t="str">
        <f>TEXT(WEEKDAY(C8),"dddd")</f>
        <v>Thursday</v>
      </c>
      <c r="F8" s="106">
        <f>F9</f>
        <v>37015</v>
      </c>
      <c r="G8" s="112"/>
      <c r="H8" s="113" t="str">
        <f>TEXT(WEEKDAY(F8),"dddd")</f>
        <v>Friday</v>
      </c>
      <c r="I8" s="114">
        <f>I9</f>
        <v>37016</v>
      </c>
      <c r="J8" s="112"/>
      <c r="K8" s="113" t="str">
        <f>TEXT(WEEKDAY(I8),"dddd")</f>
        <v>Saturday</v>
      </c>
      <c r="L8" s="114">
        <f>L9</f>
        <v>37017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3.2" hidden="1" x14ac:dyDescent="0.25">
      <c r="A9" s="26"/>
      <c r="B9" s="51"/>
      <c r="C9" s="94">
        <v>37014</v>
      </c>
      <c r="D9" s="96">
        <v>37014</v>
      </c>
      <c r="E9" s="96">
        <v>37014</v>
      </c>
      <c r="F9" s="97">
        <v>37015</v>
      </c>
      <c r="G9" s="96">
        <v>37015</v>
      </c>
      <c r="H9" s="96">
        <v>37015</v>
      </c>
      <c r="I9" s="97">
        <v>37016</v>
      </c>
      <c r="J9" s="96">
        <v>37016</v>
      </c>
      <c r="K9" s="96">
        <v>37016</v>
      </c>
      <c r="L9" s="97">
        <v>37017</v>
      </c>
      <c r="M9" s="96">
        <v>37017</v>
      </c>
      <c r="N9" s="96">
        <v>37017</v>
      </c>
      <c r="O9" s="6">
        <f t="shared" ref="O9:O24" si="0">K9+H9+E9</f>
        <v>111045</v>
      </c>
      <c r="P9" s="64"/>
      <c r="Q9" s="61"/>
      <c r="R9" s="59"/>
      <c r="S9" s="65"/>
      <c r="T9" s="61"/>
      <c r="U9" s="60"/>
    </row>
    <row r="10" spans="1:39" x14ac:dyDescent="0.25">
      <c r="A10" s="26">
        <v>1117</v>
      </c>
      <c r="B10" s="51" t="s">
        <v>14</v>
      </c>
      <c r="C10" s="6">
        <v>341</v>
      </c>
      <c r="D10" s="5">
        <v>322</v>
      </c>
      <c r="E10" s="5">
        <v>19</v>
      </c>
      <c r="F10" s="6">
        <v>350</v>
      </c>
      <c r="G10" s="5">
        <v>303</v>
      </c>
      <c r="H10" s="5">
        <v>47</v>
      </c>
      <c r="I10" s="6">
        <v>0</v>
      </c>
      <c r="J10" s="5">
        <v>297</v>
      </c>
      <c r="K10" s="5">
        <v>-297</v>
      </c>
      <c r="L10" s="6">
        <v>0</v>
      </c>
      <c r="M10" s="5">
        <v>298</v>
      </c>
      <c r="N10" s="5">
        <v>-298</v>
      </c>
      <c r="O10" s="6">
        <f t="shared" si="0"/>
        <v>-231</v>
      </c>
      <c r="P10" s="66">
        <f t="shared" ref="P10:P25" si="1">O10/(J10+G10+D10+1)</f>
        <v>-0.2502708559046587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25" si="2">IF(S10 = "X",L10-I10," ")</f>
        <v xml:space="preserve"> </v>
      </c>
    </row>
    <row r="11" spans="1:39" x14ac:dyDescent="0.25">
      <c r="A11" s="26">
        <v>1126</v>
      </c>
      <c r="B11" s="51" t="s">
        <v>14</v>
      </c>
      <c r="C11" s="6">
        <v>700</v>
      </c>
      <c r="D11" s="5">
        <v>816</v>
      </c>
      <c r="E11" s="5">
        <v>-116</v>
      </c>
      <c r="F11" s="6">
        <v>700</v>
      </c>
      <c r="G11" s="5">
        <v>749</v>
      </c>
      <c r="H11" s="5">
        <v>-49</v>
      </c>
      <c r="I11" s="6">
        <v>700</v>
      </c>
      <c r="J11" s="5">
        <v>729</v>
      </c>
      <c r="K11" s="5">
        <v>-29</v>
      </c>
      <c r="L11" s="6">
        <v>700</v>
      </c>
      <c r="M11" s="5">
        <v>730</v>
      </c>
      <c r="N11" s="5">
        <v>-30</v>
      </c>
      <c r="O11" s="6">
        <f t="shared" si="0"/>
        <v>-194</v>
      </c>
      <c r="P11" s="66">
        <f t="shared" si="1"/>
        <v>-8.4531590413943355E-2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5">
      <c r="A12" s="26">
        <v>1157</v>
      </c>
      <c r="B12" s="51" t="s">
        <v>14</v>
      </c>
      <c r="C12" s="6">
        <v>100</v>
      </c>
      <c r="D12" s="5">
        <v>123</v>
      </c>
      <c r="E12" s="5">
        <v>-23</v>
      </c>
      <c r="F12" s="6">
        <v>100</v>
      </c>
      <c r="G12" s="5">
        <v>114</v>
      </c>
      <c r="H12" s="5">
        <v>-14</v>
      </c>
      <c r="I12" s="6">
        <v>100</v>
      </c>
      <c r="J12" s="5">
        <v>117</v>
      </c>
      <c r="K12" s="5">
        <v>-17</v>
      </c>
      <c r="L12" s="6">
        <v>100</v>
      </c>
      <c r="M12" s="5">
        <v>112</v>
      </c>
      <c r="N12" s="5">
        <v>-12</v>
      </c>
      <c r="O12" s="6">
        <f t="shared" si="0"/>
        <v>-54</v>
      </c>
      <c r="P12" s="66">
        <f t="shared" si="1"/>
        <v>-0.15211267605633802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5">
      <c r="A13" s="26">
        <v>1780</v>
      </c>
      <c r="B13" s="51" t="s">
        <v>14</v>
      </c>
      <c r="C13" s="6">
        <v>1286</v>
      </c>
      <c r="D13" s="5">
        <v>1329</v>
      </c>
      <c r="E13" s="5">
        <v>-43</v>
      </c>
      <c r="F13" s="6">
        <v>1286</v>
      </c>
      <c r="G13" s="5">
        <v>1214</v>
      </c>
      <c r="H13" s="5">
        <v>72</v>
      </c>
      <c r="I13" s="6">
        <v>1286</v>
      </c>
      <c r="J13" s="5">
        <v>1186</v>
      </c>
      <c r="K13" s="5">
        <v>100</v>
      </c>
      <c r="L13" s="6">
        <v>1200</v>
      </c>
      <c r="M13" s="5">
        <v>1183</v>
      </c>
      <c r="N13" s="5">
        <v>17</v>
      </c>
      <c r="O13" s="6">
        <f t="shared" si="0"/>
        <v>129</v>
      </c>
      <c r="P13" s="66">
        <f t="shared" si="1"/>
        <v>3.4584450402144772E-2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5">
      <c r="A14" s="26">
        <v>2280</v>
      </c>
      <c r="B14" s="51" t="s">
        <v>14</v>
      </c>
      <c r="C14" s="6">
        <v>494</v>
      </c>
      <c r="D14" s="5">
        <v>518</v>
      </c>
      <c r="E14" s="5">
        <v>-24</v>
      </c>
      <c r="F14" s="6">
        <v>402</v>
      </c>
      <c r="G14" s="5">
        <v>495</v>
      </c>
      <c r="H14" s="5">
        <v>-93</v>
      </c>
      <c r="I14" s="6">
        <v>645</v>
      </c>
      <c r="J14" s="5">
        <v>482</v>
      </c>
      <c r="K14" s="5">
        <v>163</v>
      </c>
      <c r="L14" s="6">
        <v>419</v>
      </c>
      <c r="M14" s="5">
        <v>489</v>
      </c>
      <c r="N14" s="5">
        <v>-70</v>
      </c>
      <c r="O14" s="6">
        <f t="shared" si="0"/>
        <v>46</v>
      </c>
      <c r="P14" s="66">
        <f t="shared" si="1"/>
        <v>3.074866310160428E-2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5">
      <c r="A15" s="26">
        <v>2584</v>
      </c>
      <c r="B15" s="51" t="s">
        <v>14</v>
      </c>
      <c r="C15" s="6">
        <v>3662</v>
      </c>
      <c r="D15" s="5">
        <v>3291</v>
      </c>
      <c r="E15" s="5">
        <v>371</v>
      </c>
      <c r="F15" s="6">
        <v>3662</v>
      </c>
      <c r="G15" s="5">
        <v>3121</v>
      </c>
      <c r="H15" s="5">
        <v>541</v>
      </c>
      <c r="I15" s="6">
        <v>3662</v>
      </c>
      <c r="J15" s="5">
        <v>3049</v>
      </c>
      <c r="K15" s="5">
        <v>613</v>
      </c>
      <c r="L15" s="6">
        <v>3130</v>
      </c>
      <c r="M15" s="5">
        <v>3075</v>
      </c>
      <c r="N15" s="5">
        <v>55</v>
      </c>
      <c r="O15" s="6">
        <f t="shared" si="0"/>
        <v>1525</v>
      </c>
      <c r="P15" s="66">
        <f t="shared" si="1"/>
        <v>0.1611709997886282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5">
      <c r="A16" s="26">
        <v>2771</v>
      </c>
      <c r="B16" s="51" t="s">
        <v>14</v>
      </c>
      <c r="C16" s="6">
        <v>6000</v>
      </c>
      <c r="D16" s="5">
        <v>6375</v>
      </c>
      <c r="E16" s="5">
        <v>-375</v>
      </c>
      <c r="F16" s="6">
        <v>6000</v>
      </c>
      <c r="G16" s="5">
        <v>6071</v>
      </c>
      <c r="H16" s="5">
        <v>-71</v>
      </c>
      <c r="I16" s="6">
        <v>6000</v>
      </c>
      <c r="J16" s="5">
        <v>5963</v>
      </c>
      <c r="K16" s="5">
        <v>37</v>
      </c>
      <c r="L16" s="6">
        <v>0</v>
      </c>
      <c r="M16" s="5">
        <v>5990</v>
      </c>
      <c r="N16" s="5">
        <v>-5990</v>
      </c>
      <c r="O16" s="6">
        <f t="shared" si="0"/>
        <v>-409</v>
      </c>
      <c r="P16" s="66">
        <f t="shared" si="1"/>
        <v>-2.2216186854970125E-2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1000</v>
      </c>
      <c r="D17" s="5">
        <v>347</v>
      </c>
      <c r="E17" s="5">
        <v>653</v>
      </c>
      <c r="F17" s="6">
        <v>1000</v>
      </c>
      <c r="G17" s="5">
        <v>331</v>
      </c>
      <c r="H17" s="5">
        <v>669</v>
      </c>
      <c r="I17" s="6">
        <v>226</v>
      </c>
      <c r="J17" s="5">
        <v>321</v>
      </c>
      <c r="K17" s="5">
        <v>-95</v>
      </c>
      <c r="L17" s="6">
        <v>260</v>
      </c>
      <c r="M17" s="5">
        <v>326</v>
      </c>
      <c r="N17" s="5">
        <v>-66</v>
      </c>
      <c r="O17" s="6">
        <f t="shared" si="0"/>
        <v>1227</v>
      </c>
      <c r="P17" s="66">
        <f t="shared" si="1"/>
        <v>1.2270000000000001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>X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2698</v>
      </c>
      <c r="D18" s="5">
        <v>4210</v>
      </c>
      <c r="E18" s="5">
        <v>-1512</v>
      </c>
      <c r="F18" s="6">
        <v>4318</v>
      </c>
      <c r="G18" s="5">
        <v>4039</v>
      </c>
      <c r="H18" s="5">
        <v>279</v>
      </c>
      <c r="I18" s="6">
        <v>4518</v>
      </c>
      <c r="J18" s="5">
        <v>3973</v>
      </c>
      <c r="K18" s="5">
        <v>545</v>
      </c>
      <c r="L18" s="6">
        <v>3996</v>
      </c>
      <c r="M18" s="5">
        <v>3993</v>
      </c>
      <c r="N18" s="5">
        <v>3</v>
      </c>
      <c r="O18" s="6">
        <f t="shared" si="0"/>
        <v>-688</v>
      </c>
      <c r="P18" s="66">
        <f t="shared" si="1"/>
        <v>-5.6287327170089177E-2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5163</v>
      </c>
      <c r="D19" s="5">
        <v>5035</v>
      </c>
      <c r="E19" s="5">
        <v>128</v>
      </c>
      <c r="F19" s="6">
        <v>5163</v>
      </c>
      <c r="G19" s="5">
        <v>4490</v>
      </c>
      <c r="H19" s="5">
        <v>673</v>
      </c>
      <c r="I19" s="6">
        <v>5163</v>
      </c>
      <c r="J19" s="5">
        <v>4317</v>
      </c>
      <c r="K19" s="5">
        <v>846</v>
      </c>
      <c r="L19" s="6">
        <v>4400</v>
      </c>
      <c r="M19" s="5">
        <v>4346</v>
      </c>
      <c r="N19" s="5">
        <v>54</v>
      </c>
      <c r="O19" s="6">
        <f t="shared" si="0"/>
        <v>1647</v>
      </c>
      <c r="P19" s="66">
        <f t="shared" si="1"/>
        <v>0.11897710033952177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518219</v>
      </c>
      <c r="D20" s="5">
        <v>516046</v>
      </c>
      <c r="E20" s="5">
        <v>2173</v>
      </c>
      <c r="F20" s="6">
        <v>468625</v>
      </c>
      <c r="G20" s="5">
        <v>449049</v>
      </c>
      <c r="H20" s="5">
        <v>19576</v>
      </c>
      <c r="I20" s="6">
        <v>458268</v>
      </c>
      <c r="J20" s="5">
        <v>424694</v>
      </c>
      <c r="K20" s="5">
        <v>33574</v>
      </c>
      <c r="L20" s="6">
        <v>437022</v>
      </c>
      <c r="M20" s="5">
        <v>431367</v>
      </c>
      <c r="N20" s="5">
        <v>5655</v>
      </c>
      <c r="O20" s="6">
        <f t="shared" si="0"/>
        <v>55323</v>
      </c>
      <c r="P20" s="66">
        <f t="shared" si="1"/>
        <v>3.9806733391375679E-2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1686</v>
      </c>
      <c r="D21" s="5">
        <v>1529</v>
      </c>
      <c r="E21" s="5">
        <v>157</v>
      </c>
      <c r="F21" s="6">
        <v>1686</v>
      </c>
      <c r="G21" s="5">
        <v>1403</v>
      </c>
      <c r="H21" s="5">
        <v>283</v>
      </c>
      <c r="I21" s="6">
        <v>1686</v>
      </c>
      <c r="J21" s="5">
        <v>1334</v>
      </c>
      <c r="K21" s="5">
        <v>352</v>
      </c>
      <c r="L21" s="6">
        <v>1391</v>
      </c>
      <c r="M21" s="5">
        <v>1369</v>
      </c>
      <c r="N21" s="5">
        <v>22</v>
      </c>
      <c r="O21" s="6">
        <f t="shared" si="0"/>
        <v>792</v>
      </c>
      <c r="P21" s="66">
        <f t="shared" si="1"/>
        <v>0.18561049917975159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657</v>
      </c>
      <c r="D22" s="5">
        <v>600</v>
      </c>
      <c r="E22" s="5">
        <v>57</v>
      </c>
      <c r="F22" s="6">
        <v>1149</v>
      </c>
      <c r="G22" s="5">
        <v>501</v>
      </c>
      <c r="H22" s="5">
        <v>648</v>
      </c>
      <c r="I22" s="6">
        <v>556</v>
      </c>
      <c r="J22" s="5">
        <v>467</v>
      </c>
      <c r="K22" s="5">
        <v>89</v>
      </c>
      <c r="L22" s="6">
        <v>457</v>
      </c>
      <c r="M22" s="5">
        <v>475</v>
      </c>
      <c r="N22" s="5">
        <v>-18</v>
      </c>
      <c r="O22" s="6">
        <f t="shared" si="0"/>
        <v>794</v>
      </c>
      <c r="P22" s="66">
        <f t="shared" si="1"/>
        <v>0.50605481198215418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400</v>
      </c>
      <c r="D23" s="5">
        <v>391</v>
      </c>
      <c r="E23" s="5">
        <v>9</v>
      </c>
      <c r="F23" s="6">
        <v>400</v>
      </c>
      <c r="G23" s="5">
        <v>348</v>
      </c>
      <c r="H23" s="5">
        <v>52</v>
      </c>
      <c r="I23" s="6">
        <v>400</v>
      </c>
      <c r="J23" s="5">
        <v>333</v>
      </c>
      <c r="K23" s="5">
        <v>67</v>
      </c>
      <c r="L23" s="6">
        <v>340</v>
      </c>
      <c r="M23" s="5">
        <v>337</v>
      </c>
      <c r="N23" s="5">
        <v>3</v>
      </c>
      <c r="O23" s="6">
        <f t="shared" si="0"/>
        <v>128</v>
      </c>
      <c r="P23" s="66">
        <f t="shared" si="1"/>
        <v>0.11929170549860205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9276</v>
      </c>
      <c r="D24" s="5">
        <v>40883</v>
      </c>
      <c r="E24" s="5">
        <v>-31607</v>
      </c>
      <c r="F24" s="6">
        <v>53813</v>
      </c>
      <c r="G24" s="5">
        <v>34945</v>
      </c>
      <c r="H24" s="5">
        <v>18868</v>
      </c>
      <c r="I24" s="6">
        <v>27825</v>
      </c>
      <c r="J24" s="5">
        <v>34596</v>
      </c>
      <c r="K24" s="5">
        <v>-6771</v>
      </c>
      <c r="L24" s="6">
        <v>27451</v>
      </c>
      <c r="M24" s="5">
        <v>32020</v>
      </c>
      <c r="N24" s="5">
        <v>-4569</v>
      </c>
      <c r="O24" s="6">
        <f t="shared" si="0"/>
        <v>-19510</v>
      </c>
      <c r="P24" s="66">
        <f t="shared" si="1"/>
        <v>-0.17668100520715418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 xml:space="preserve"> 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22236</v>
      </c>
      <c r="D25" s="5">
        <v>27930</v>
      </c>
      <c r="E25" s="5">
        <v>-5694</v>
      </c>
      <c r="F25" s="6">
        <v>29752</v>
      </c>
      <c r="G25" s="5">
        <v>27920</v>
      </c>
      <c r="H25" s="5">
        <v>1832</v>
      </c>
      <c r="I25" s="6">
        <v>29952</v>
      </c>
      <c r="J25" s="5">
        <v>25810</v>
      </c>
      <c r="K25" s="5">
        <v>4142</v>
      </c>
      <c r="L25" s="6">
        <v>26918</v>
      </c>
      <c r="M25" s="5">
        <v>25008</v>
      </c>
      <c r="N25" s="5">
        <v>1910</v>
      </c>
      <c r="O25" s="6">
        <f t="shared" ref="O25:O47" si="3">K25+H25+E25</f>
        <v>280</v>
      </c>
      <c r="P25" s="66">
        <f t="shared" si="1"/>
        <v>3.4288093459546171E-3</v>
      </c>
      <c r="Q25" s="123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154644</v>
      </c>
      <c r="D26" s="5">
        <v>128387</v>
      </c>
      <c r="E26" s="5">
        <v>26257</v>
      </c>
      <c r="F26" s="6">
        <v>134158</v>
      </c>
      <c r="G26" s="5">
        <v>123416</v>
      </c>
      <c r="H26" s="5">
        <v>10742</v>
      </c>
      <c r="I26" s="6">
        <v>125473</v>
      </c>
      <c r="J26" s="5">
        <v>118055</v>
      </c>
      <c r="K26" s="5">
        <v>7418</v>
      </c>
      <c r="L26" s="6">
        <v>115021</v>
      </c>
      <c r="M26" s="5">
        <v>115698</v>
      </c>
      <c r="N26" s="5">
        <v>-677</v>
      </c>
      <c r="O26" s="6">
        <f t="shared" si="3"/>
        <v>44417</v>
      </c>
      <c r="P26" s="66">
        <f t="shared" ref="P26:P47" si="4">O26/(J26+G26+D26+1)</f>
        <v>0.12009171062485974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ref="V26:V47" si="5">IF(S26 = "X",L26-I26," ")</f>
        <v xml:space="preserve"> </v>
      </c>
    </row>
    <row r="27" spans="1:22" x14ac:dyDescent="0.25">
      <c r="A27" s="26">
        <v>1281</v>
      </c>
      <c r="B27" s="51" t="s">
        <v>16</v>
      </c>
      <c r="C27" s="6">
        <v>14324</v>
      </c>
      <c r="D27" s="5">
        <v>15771</v>
      </c>
      <c r="E27" s="5">
        <v>-1447</v>
      </c>
      <c r="F27" s="6">
        <v>13572</v>
      </c>
      <c r="G27" s="5">
        <v>16742</v>
      </c>
      <c r="H27" s="5">
        <v>-3170</v>
      </c>
      <c r="I27" s="6">
        <v>7533</v>
      </c>
      <c r="J27" s="5">
        <v>11166</v>
      </c>
      <c r="K27" s="5">
        <v>-3633</v>
      </c>
      <c r="L27" s="6">
        <v>10678</v>
      </c>
      <c r="M27" s="5">
        <v>9096</v>
      </c>
      <c r="N27" s="5">
        <v>1582</v>
      </c>
      <c r="O27" s="6">
        <f t="shared" si="3"/>
        <v>-8250</v>
      </c>
      <c r="P27" s="66">
        <f t="shared" si="4"/>
        <v>-0.18887362637362637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5"/>
        <v xml:space="preserve"> </v>
      </c>
    </row>
    <row r="28" spans="1:22" x14ac:dyDescent="0.25">
      <c r="A28" s="26">
        <v>1377</v>
      </c>
      <c r="B28" s="51" t="s">
        <v>16</v>
      </c>
      <c r="C28" s="6">
        <v>118300</v>
      </c>
      <c r="D28" s="5">
        <v>88998</v>
      </c>
      <c r="E28" s="5">
        <v>29302</v>
      </c>
      <c r="F28" s="6">
        <v>107292</v>
      </c>
      <c r="G28" s="5">
        <v>87783</v>
      </c>
      <c r="H28" s="5">
        <v>19509</v>
      </c>
      <c r="I28" s="6">
        <v>65592</v>
      </c>
      <c r="J28" s="5">
        <v>85333</v>
      </c>
      <c r="K28" s="5">
        <v>-19741</v>
      </c>
      <c r="L28" s="6">
        <v>70450</v>
      </c>
      <c r="M28" s="5">
        <v>91006</v>
      </c>
      <c r="N28" s="5">
        <v>-20556</v>
      </c>
      <c r="O28" s="6">
        <f t="shared" si="3"/>
        <v>29070</v>
      </c>
      <c r="P28" s="66">
        <f t="shared" si="4"/>
        <v>0.11090551857009327</v>
      </c>
      <c r="Q28" s="123"/>
      <c r="R28" s="62" t="s">
        <v>44</v>
      </c>
      <c r="S28" s="72" t="s">
        <v>15</v>
      </c>
      <c r="T28" s="8" t="str">
        <f>IF($C$4="High Inventory",IF(AND($O28&gt;=Summary!$C$149,$P28&gt;=0%),"X"," "),IF(AND($O28&lt;=-Summary!$C$149,$P28&lt;=0%),"X"," "))</f>
        <v>X</v>
      </c>
      <c r="U28" s="11" t="str">
        <f>IF($C$4="High Inventory",IF(AND($O28&gt;=0,$P28&gt;=Summary!$C$150),"X"," "),IF(AND($O28&lt;=0,$P28&lt;=-Summary!$C$150),"X"," "))</f>
        <v>X</v>
      </c>
      <c r="V28" t="str">
        <f t="shared" si="5"/>
        <v xml:space="preserve"> </v>
      </c>
    </row>
    <row r="29" spans="1:22" x14ac:dyDescent="0.25">
      <c r="A29" s="26">
        <v>1830</v>
      </c>
      <c r="B29" s="51" t="s">
        <v>16</v>
      </c>
      <c r="C29" s="6">
        <v>18638</v>
      </c>
      <c r="D29" s="5">
        <v>14049</v>
      </c>
      <c r="E29" s="5">
        <v>4589</v>
      </c>
      <c r="F29" s="6">
        <v>10000</v>
      </c>
      <c r="G29" s="5">
        <v>24401</v>
      </c>
      <c r="H29" s="5">
        <v>-14401</v>
      </c>
      <c r="I29" s="6">
        <v>10000</v>
      </c>
      <c r="J29" s="5">
        <v>14049</v>
      </c>
      <c r="K29" s="5">
        <v>-4049</v>
      </c>
      <c r="L29" s="6">
        <v>10000</v>
      </c>
      <c r="M29" s="5">
        <v>14049</v>
      </c>
      <c r="N29" s="5">
        <v>-4049</v>
      </c>
      <c r="O29" s="6">
        <f t="shared" si="3"/>
        <v>-13861</v>
      </c>
      <c r="P29" s="66">
        <f t="shared" si="4"/>
        <v>-0.2640190476190476</v>
      </c>
      <c r="Q29" s="123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5"/>
        <v xml:space="preserve"> </v>
      </c>
    </row>
    <row r="30" spans="1:22" x14ac:dyDescent="0.25">
      <c r="A30" s="26">
        <v>1864</v>
      </c>
      <c r="B30" s="51" t="s">
        <v>16</v>
      </c>
      <c r="C30" s="6">
        <v>370411</v>
      </c>
      <c r="D30" s="5">
        <v>403731</v>
      </c>
      <c r="E30" s="5">
        <v>-33320</v>
      </c>
      <c r="F30" s="6">
        <v>486994</v>
      </c>
      <c r="G30" s="5">
        <v>411760</v>
      </c>
      <c r="H30" s="5">
        <v>75234</v>
      </c>
      <c r="I30" s="6">
        <v>356036</v>
      </c>
      <c r="J30" s="5">
        <v>422530</v>
      </c>
      <c r="K30" s="5">
        <v>-66494</v>
      </c>
      <c r="L30" s="6">
        <v>406164</v>
      </c>
      <c r="M30" s="5">
        <v>416525</v>
      </c>
      <c r="N30" s="5">
        <v>-10361</v>
      </c>
      <c r="O30" s="6">
        <f t="shared" si="3"/>
        <v>-24580</v>
      </c>
      <c r="P30" s="66">
        <f t="shared" si="4"/>
        <v>-1.9854251378408461E-2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5">
      <c r="A31" s="26">
        <v>1922</v>
      </c>
      <c r="B31" s="51" t="s">
        <v>16</v>
      </c>
      <c r="C31" s="6">
        <v>32505</v>
      </c>
      <c r="D31" s="5">
        <v>22213</v>
      </c>
      <c r="E31" s="5">
        <v>10292</v>
      </c>
      <c r="F31" s="6">
        <v>13602</v>
      </c>
      <c r="G31" s="5">
        <v>23870</v>
      </c>
      <c r="H31" s="5">
        <v>-10268</v>
      </c>
      <c r="I31" s="6">
        <v>38232</v>
      </c>
      <c r="J31" s="5">
        <v>23669</v>
      </c>
      <c r="K31" s="5">
        <v>14563</v>
      </c>
      <c r="L31" s="6">
        <v>11427</v>
      </c>
      <c r="M31" s="5">
        <v>23116</v>
      </c>
      <c r="N31" s="5">
        <v>-11689</v>
      </c>
      <c r="O31" s="6">
        <f t="shared" si="3"/>
        <v>14587</v>
      </c>
      <c r="P31" s="66">
        <f t="shared" si="4"/>
        <v>0.20912362192307141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5"/>
        <v xml:space="preserve"> </v>
      </c>
    </row>
    <row r="32" spans="1:22" x14ac:dyDescent="0.25">
      <c r="A32" s="26">
        <v>2056</v>
      </c>
      <c r="B32" s="51" t="s">
        <v>16</v>
      </c>
      <c r="C32" s="132">
        <v>22837</v>
      </c>
      <c r="D32" s="133">
        <v>16690</v>
      </c>
      <c r="E32" s="133">
        <v>6147</v>
      </c>
      <c r="F32" s="132">
        <v>17000</v>
      </c>
      <c r="G32" s="133">
        <v>16452</v>
      </c>
      <c r="H32" s="133">
        <v>548</v>
      </c>
      <c r="I32" s="132">
        <v>18000</v>
      </c>
      <c r="J32" s="133">
        <v>16377</v>
      </c>
      <c r="K32" s="133">
        <v>1623</v>
      </c>
      <c r="L32" s="132">
        <v>16250</v>
      </c>
      <c r="M32" s="133">
        <v>16179</v>
      </c>
      <c r="N32" s="133">
        <v>71</v>
      </c>
      <c r="O32" s="132">
        <f t="shared" si="3"/>
        <v>8318</v>
      </c>
      <c r="P32" s="66">
        <f t="shared" si="4"/>
        <v>0.16797253634894993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5"/>
        <v xml:space="preserve"> </v>
      </c>
    </row>
    <row r="33" spans="1:22" x14ac:dyDescent="0.25">
      <c r="A33" s="26">
        <v>2280</v>
      </c>
      <c r="B33" s="51" t="s">
        <v>16</v>
      </c>
      <c r="C33" s="6">
        <v>11728</v>
      </c>
      <c r="D33" s="5">
        <v>11661</v>
      </c>
      <c r="E33" s="5">
        <v>67</v>
      </c>
      <c r="F33" s="6">
        <v>11720</v>
      </c>
      <c r="G33" s="5">
        <v>11620</v>
      </c>
      <c r="H33" s="5">
        <v>100</v>
      </c>
      <c r="I33" s="6">
        <v>11727</v>
      </c>
      <c r="J33" s="5">
        <v>6316</v>
      </c>
      <c r="K33" s="5">
        <v>5411</v>
      </c>
      <c r="L33" s="6">
        <v>8728</v>
      </c>
      <c r="M33" s="5">
        <v>4806</v>
      </c>
      <c r="N33" s="5">
        <v>3922</v>
      </c>
      <c r="O33" s="6">
        <f t="shared" si="3"/>
        <v>5578</v>
      </c>
      <c r="P33" s="66">
        <f t="shared" si="4"/>
        <v>0.18845867964051624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5">
      <c r="A34" s="26">
        <v>2584</v>
      </c>
      <c r="B34" s="51" t="s">
        <v>16</v>
      </c>
      <c r="C34" s="6">
        <v>55091</v>
      </c>
      <c r="D34" s="5">
        <v>50305</v>
      </c>
      <c r="E34" s="5">
        <v>4786</v>
      </c>
      <c r="F34" s="6">
        <v>54543</v>
      </c>
      <c r="G34" s="5">
        <v>50158</v>
      </c>
      <c r="H34" s="5">
        <v>4385</v>
      </c>
      <c r="I34" s="6">
        <v>47204</v>
      </c>
      <c r="J34" s="5">
        <v>41527</v>
      </c>
      <c r="K34" s="5">
        <v>5677</v>
      </c>
      <c r="L34" s="6">
        <v>48398</v>
      </c>
      <c r="M34" s="5">
        <v>39701</v>
      </c>
      <c r="N34" s="5">
        <v>8697</v>
      </c>
      <c r="O34" s="6">
        <f t="shared" si="3"/>
        <v>14848</v>
      </c>
      <c r="P34" s="66">
        <f t="shared" si="4"/>
        <v>0.10457000795825087</v>
      </c>
      <c r="Q34" s="123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5"/>
        <v xml:space="preserve"> </v>
      </c>
    </row>
    <row r="35" spans="1:22" x14ac:dyDescent="0.25">
      <c r="A35" s="26">
        <v>2771</v>
      </c>
      <c r="B35" s="51" t="s">
        <v>16</v>
      </c>
      <c r="C35" s="6">
        <v>47612</v>
      </c>
      <c r="D35" s="5">
        <v>34135</v>
      </c>
      <c r="E35" s="5">
        <v>13477</v>
      </c>
      <c r="F35" s="6">
        <v>79655</v>
      </c>
      <c r="G35" s="5">
        <v>31545</v>
      </c>
      <c r="H35" s="5">
        <v>48110</v>
      </c>
      <c r="I35" s="6">
        <v>37936</v>
      </c>
      <c r="J35" s="5">
        <v>22882</v>
      </c>
      <c r="K35" s="5">
        <v>15054</v>
      </c>
      <c r="L35" s="6">
        <v>18587</v>
      </c>
      <c r="M35" s="5">
        <v>20348</v>
      </c>
      <c r="N35" s="5">
        <v>-1761</v>
      </c>
      <c r="O35" s="6">
        <f t="shared" si="3"/>
        <v>76641</v>
      </c>
      <c r="P35" s="66">
        <f t="shared" si="4"/>
        <v>0.86538396395786055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5">
      <c r="A36" s="26">
        <v>2832</v>
      </c>
      <c r="B36" s="51" t="s">
        <v>16</v>
      </c>
      <c r="C36" s="6">
        <v>4000</v>
      </c>
      <c r="D36" s="5">
        <v>7688</v>
      </c>
      <c r="E36" s="5">
        <v>-3688</v>
      </c>
      <c r="F36" s="6">
        <v>4009</v>
      </c>
      <c r="G36" s="5">
        <v>8264</v>
      </c>
      <c r="H36" s="5">
        <v>-4255</v>
      </c>
      <c r="I36" s="6">
        <v>0</v>
      </c>
      <c r="J36" s="5">
        <v>6785</v>
      </c>
      <c r="K36" s="5">
        <v>-6785</v>
      </c>
      <c r="L36" s="6">
        <v>0</v>
      </c>
      <c r="M36" s="5">
        <v>7088</v>
      </c>
      <c r="N36" s="5">
        <v>-7088</v>
      </c>
      <c r="O36" s="6">
        <f t="shared" si="3"/>
        <v>-14728</v>
      </c>
      <c r="P36" s="66">
        <f t="shared" si="4"/>
        <v>-0.64772627319905007</v>
      </c>
      <c r="Q36" s="125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5">
      <c r="A37" s="26">
        <v>2892</v>
      </c>
      <c r="B37" s="51" t="s">
        <v>16</v>
      </c>
      <c r="C37" s="6">
        <v>214</v>
      </c>
      <c r="D37" s="5">
        <v>405</v>
      </c>
      <c r="E37" s="5">
        <v>-191</v>
      </c>
      <c r="F37" s="6">
        <v>340</v>
      </c>
      <c r="G37" s="5">
        <v>454</v>
      </c>
      <c r="H37" s="5">
        <v>-114</v>
      </c>
      <c r="I37" s="6">
        <v>357</v>
      </c>
      <c r="J37" s="5">
        <v>316</v>
      </c>
      <c r="K37" s="5">
        <v>41</v>
      </c>
      <c r="L37" s="6">
        <v>197</v>
      </c>
      <c r="M37" s="5">
        <v>216</v>
      </c>
      <c r="N37" s="5">
        <v>-19</v>
      </c>
      <c r="O37" s="6">
        <f t="shared" si="3"/>
        <v>-264</v>
      </c>
      <c r="P37" s="66">
        <f t="shared" si="4"/>
        <v>-0.22448979591836735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5">
      <c r="A38" s="26">
        <v>3015</v>
      </c>
      <c r="B38" s="51" t="s">
        <v>16</v>
      </c>
      <c r="C38" s="6">
        <v>16944</v>
      </c>
      <c r="D38" s="5">
        <v>17768</v>
      </c>
      <c r="E38" s="5">
        <v>-824</v>
      </c>
      <c r="F38" s="6">
        <v>16360</v>
      </c>
      <c r="G38" s="5">
        <v>17319</v>
      </c>
      <c r="H38" s="5">
        <v>-959</v>
      </c>
      <c r="I38" s="6">
        <v>20704</v>
      </c>
      <c r="J38" s="5">
        <v>10862</v>
      </c>
      <c r="K38" s="5">
        <v>9842</v>
      </c>
      <c r="L38" s="6">
        <v>16901</v>
      </c>
      <c r="M38" s="5">
        <v>10529</v>
      </c>
      <c r="N38" s="5">
        <v>6372</v>
      </c>
      <c r="O38" s="6">
        <f t="shared" si="3"/>
        <v>8059</v>
      </c>
      <c r="P38" s="66">
        <f t="shared" si="4"/>
        <v>0.17538628944504897</v>
      </c>
      <c r="Q38" s="123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16098</v>
      </c>
      <c r="D39" s="5">
        <v>13119</v>
      </c>
      <c r="E39" s="5">
        <v>2979</v>
      </c>
      <c r="F39" s="6">
        <v>16108</v>
      </c>
      <c r="G39" s="5">
        <v>16467</v>
      </c>
      <c r="H39" s="5">
        <v>-359</v>
      </c>
      <c r="I39" s="6">
        <v>12328</v>
      </c>
      <c r="J39" s="5">
        <v>15891</v>
      </c>
      <c r="K39" s="5">
        <v>-3563</v>
      </c>
      <c r="L39" s="6">
        <v>22616</v>
      </c>
      <c r="M39" s="5">
        <v>22839</v>
      </c>
      <c r="N39" s="5">
        <v>-223</v>
      </c>
      <c r="O39" s="6">
        <f t="shared" si="3"/>
        <v>-943</v>
      </c>
      <c r="P39" s="66">
        <f t="shared" si="4"/>
        <v>-2.0735300584898194E-2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6700</v>
      </c>
      <c r="D40" s="5">
        <v>6341</v>
      </c>
      <c r="E40" s="5">
        <v>359</v>
      </c>
      <c r="F40" s="6">
        <v>6700</v>
      </c>
      <c r="G40" s="5">
        <v>6237</v>
      </c>
      <c r="H40" s="5">
        <v>463</v>
      </c>
      <c r="I40" s="6">
        <v>6700</v>
      </c>
      <c r="J40" s="5">
        <v>6005</v>
      </c>
      <c r="K40" s="5">
        <v>695</v>
      </c>
      <c r="L40" s="6">
        <v>0</v>
      </c>
      <c r="M40" s="5">
        <v>6068</v>
      </c>
      <c r="N40" s="5">
        <v>-6068</v>
      </c>
      <c r="O40" s="6">
        <f t="shared" si="3"/>
        <v>1517</v>
      </c>
      <c r="P40" s="66">
        <f t="shared" si="4"/>
        <v>8.1629358588032719E-2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546250</v>
      </c>
      <c r="D41" s="5">
        <v>496450</v>
      </c>
      <c r="E41" s="5">
        <v>49800</v>
      </c>
      <c r="F41" s="6">
        <v>490877</v>
      </c>
      <c r="G41" s="5">
        <v>489505</v>
      </c>
      <c r="H41" s="5">
        <v>1372</v>
      </c>
      <c r="I41" s="6">
        <v>451735</v>
      </c>
      <c r="J41" s="5">
        <v>396786</v>
      </c>
      <c r="K41" s="5">
        <v>54949</v>
      </c>
      <c r="L41" s="6">
        <v>404457</v>
      </c>
      <c r="M41" s="5">
        <v>420899</v>
      </c>
      <c r="N41" s="5">
        <v>-16442</v>
      </c>
      <c r="O41" s="6">
        <f t="shared" si="3"/>
        <v>106121</v>
      </c>
      <c r="P41" s="66">
        <f t="shared" si="4"/>
        <v>7.6746782841629169E-2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497</v>
      </c>
      <c r="E42" s="5">
        <v>-47</v>
      </c>
      <c r="F42" s="6">
        <v>450</v>
      </c>
      <c r="G42" s="5">
        <v>472</v>
      </c>
      <c r="H42" s="5">
        <v>-22</v>
      </c>
      <c r="I42" s="6">
        <v>450</v>
      </c>
      <c r="J42" s="5">
        <v>432</v>
      </c>
      <c r="K42" s="5">
        <v>18</v>
      </c>
      <c r="L42" s="6">
        <v>450</v>
      </c>
      <c r="M42" s="5">
        <v>394</v>
      </c>
      <c r="N42" s="5">
        <v>56</v>
      </c>
      <c r="O42" s="6">
        <f t="shared" si="3"/>
        <v>-51</v>
      </c>
      <c r="P42" s="66">
        <f t="shared" si="4"/>
        <v>-3.6376604850213982E-2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10695</v>
      </c>
      <c r="E43" s="5">
        <v>305</v>
      </c>
      <c r="F43" s="6">
        <v>11000</v>
      </c>
      <c r="G43" s="5">
        <v>10903</v>
      </c>
      <c r="H43" s="5">
        <v>97</v>
      </c>
      <c r="I43" s="6">
        <v>10712</v>
      </c>
      <c r="J43" s="5">
        <v>11198</v>
      </c>
      <c r="K43" s="5">
        <v>-486</v>
      </c>
      <c r="L43" s="6">
        <v>11000</v>
      </c>
      <c r="M43" s="5">
        <v>13324</v>
      </c>
      <c r="N43" s="5">
        <v>-2324</v>
      </c>
      <c r="O43" s="6">
        <f t="shared" si="3"/>
        <v>-84</v>
      </c>
      <c r="P43" s="66">
        <f t="shared" si="4"/>
        <v>-2.5612098667561057E-3</v>
      </c>
      <c r="Q43" s="125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5462</v>
      </c>
      <c r="D44" s="5">
        <v>5313</v>
      </c>
      <c r="E44" s="5">
        <v>149</v>
      </c>
      <c r="F44" s="6">
        <v>5336</v>
      </c>
      <c r="G44" s="5">
        <v>5050</v>
      </c>
      <c r="H44" s="5">
        <v>286</v>
      </c>
      <c r="I44" s="6">
        <v>5428</v>
      </c>
      <c r="J44" s="5">
        <v>3814</v>
      </c>
      <c r="K44" s="5">
        <v>1614</v>
      </c>
      <c r="L44" s="6">
        <v>5466</v>
      </c>
      <c r="M44" s="5">
        <v>3658</v>
      </c>
      <c r="N44" s="5">
        <v>1808</v>
      </c>
      <c r="O44" s="6">
        <f t="shared" si="3"/>
        <v>2049</v>
      </c>
      <c r="P44" s="66">
        <f t="shared" si="4"/>
        <v>0.14451967837494711</v>
      </c>
      <c r="Q44" s="125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58963</v>
      </c>
      <c r="D45" s="5">
        <v>62116</v>
      </c>
      <c r="E45" s="5">
        <v>-3153</v>
      </c>
      <c r="F45" s="6">
        <v>106909</v>
      </c>
      <c r="G45" s="5">
        <v>73330</v>
      </c>
      <c r="H45" s="5">
        <v>33579</v>
      </c>
      <c r="I45" s="6">
        <v>77865</v>
      </c>
      <c r="J45" s="5">
        <v>70699</v>
      </c>
      <c r="K45" s="5">
        <v>7166</v>
      </c>
      <c r="L45" s="6">
        <v>77868</v>
      </c>
      <c r="M45" s="5">
        <v>74730</v>
      </c>
      <c r="N45" s="5">
        <v>3138</v>
      </c>
      <c r="O45" s="6">
        <f t="shared" si="3"/>
        <v>37592</v>
      </c>
      <c r="P45" s="66">
        <f t="shared" si="4"/>
        <v>0.18235619415365809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0</v>
      </c>
      <c r="D46" s="5">
        <v>297</v>
      </c>
      <c r="E46" s="5">
        <v>-297</v>
      </c>
      <c r="F46" s="6">
        <v>0</v>
      </c>
      <c r="G46" s="5">
        <v>263</v>
      </c>
      <c r="H46" s="5">
        <v>-263</v>
      </c>
      <c r="I46" s="6">
        <v>563</v>
      </c>
      <c r="J46" s="5">
        <v>243</v>
      </c>
      <c r="K46" s="5">
        <v>320</v>
      </c>
      <c r="L46" s="6">
        <v>1258</v>
      </c>
      <c r="M46" s="5">
        <v>285</v>
      </c>
      <c r="N46" s="5">
        <v>973</v>
      </c>
      <c r="O46" s="6">
        <f t="shared" si="3"/>
        <v>-240</v>
      </c>
      <c r="P46" s="66">
        <f t="shared" si="4"/>
        <v>-0.29850746268656714</v>
      </c>
      <c r="Q46" s="125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3377</v>
      </c>
      <c r="D47" s="5">
        <v>6684</v>
      </c>
      <c r="E47" s="5">
        <v>-3307</v>
      </c>
      <c r="F47" s="6">
        <v>6518</v>
      </c>
      <c r="G47" s="5">
        <v>6816</v>
      </c>
      <c r="H47" s="5">
        <v>-298</v>
      </c>
      <c r="I47" s="6">
        <v>5960</v>
      </c>
      <c r="J47" s="5">
        <v>274</v>
      </c>
      <c r="K47" s="5">
        <v>5686</v>
      </c>
      <c r="L47" s="6">
        <v>6154</v>
      </c>
      <c r="M47" s="5">
        <v>0</v>
      </c>
      <c r="N47" s="5">
        <v>6154</v>
      </c>
      <c r="O47" s="6">
        <f t="shared" si="3"/>
        <v>2081</v>
      </c>
      <c r="P47" s="66">
        <f t="shared" si="4"/>
        <v>0.15107078039927405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>X</v>
      </c>
      <c r="V47" t="str">
        <f t="shared" si="5"/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ref="O48:O111" si="6">K48+H48+E48</f>
        <v>0</v>
      </c>
      <c r="P48" s="66">
        <f t="shared" ref="P48:P111" si="7">O48/(J48+G48+D48+1)</f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ref="V48:V111" si="8">IF(S48 = "X",L48-I48," ")</f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7</v>
      </c>
      <c r="E55" s="5">
        <v>-7</v>
      </c>
      <c r="F55" s="6">
        <v>0</v>
      </c>
      <c r="G55" s="5">
        <v>6</v>
      </c>
      <c r="H55" s="5">
        <v>-6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-19</v>
      </c>
      <c r="P55" s="66">
        <f t="shared" si="7"/>
        <v>-0.95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2</v>
      </c>
      <c r="E56" s="5">
        <v>-2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-4</v>
      </c>
      <c r="P56" s="66">
        <f t="shared" si="7"/>
        <v>-0.8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234</v>
      </c>
      <c r="E58" s="5">
        <v>-234</v>
      </c>
      <c r="F58" s="6">
        <v>0</v>
      </c>
      <c r="G58" s="5">
        <v>195</v>
      </c>
      <c r="H58" s="5">
        <v>-195</v>
      </c>
      <c r="I58" s="6">
        <v>0</v>
      </c>
      <c r="J58" s="5">
        <v>36</v>
      </c>
      <c r="K58" s="5">
        <v>-36</v>
      </c>
      <c r="L58" s="6">
        <v>0</v>
      </c>
      <c r="M58" s="5">
        <v>0</v>
      </c>
      <c r="N58" s="5">
        <v>0</v>
      </c>
      <c r="O58" s="6">
        <f t="shared" si="6"/>
        <v>-465</v>
      </c>
      <c r="P58" s="66">
        <f t="shared" si="7"/>
        <v>-0.99785407725321884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224</v>
      </c>
      <c r="E61" s="5">
        <v>-224</v>
      </c>
      <c r="F61" s="6">
        <v>0</v>
      </c>
      <c r="G61" s="5">
        <v>193</v>
      </c>
      <c r="H61" s="5">
        <v>-193</v>
      </c>
      <c r="I61" s="6">
        <v>0</v>
      </c>
      <c r="J61" s="5">
        <v>7</v>
      </c>
      <c r="K61" s="5">
        <v>-7</v>
      </c>
      <c r="L61" s="6">
        <v>0</v>
      </c>
      <c r="M61" s="5">
        <v>0</v>
      </c>
      <c r="N61" s="5">
        <v>0</v>
      </c>
      <c r="O61" s="6">
        <f t="shared" si="6"/>
        <v>-424</v>
      </c>
      <c r="P61" s="66">
        <f t="shared" si="7"/>
        <v>-0.99764705882352944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21</v>
      </c>
      <c r="E64" s="5">
        <v>-21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-21</v>
      </c>
      <c r="P64" s="66">
        <f t="shared" si="7"/>
        <v>-0.95454545454545459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254</v>
      </c>
      <c r="B66" s="51" t="s">
        <v>17</v>
      </c>
      <c r="C66" s="6">
        <v>12434</v>
      </c>
      <c r="D66" s="5">
        <v>12982</v>
      </c>
      <c r="E66" s="5">
        <v>-548</v>
      </c>
      <c r="F66" s="6">
        <v>12348</v>
      </c>
      <c r="G66" s="5">
        <v>12065</v>
      </c>
      <c r="H66" s="5">
        <v>283</v>
      </c>
      <c r="I66" s="6">
        <v>12316</v>
      </c>
      <c r="J66" s="5">
        <v>10074</v>
      </c>
      <c r="K66" s="5">
        <v>2242</v>
      </c>
      <c r="L66" s="6">
        <v>12434</v>
      </c>
      <c r="M66" s="5">
        <v>11059</v>
      </c>
      <c r="N66" s="5">
        <v>1375</v>
      </c>
      <c r="O66" s="6">
        <f t="shared" si="6"/>
        <v>1977</v>
      </c>
      <c r="P66" s="66">
        <f t="shared" si="7"/>
        <v>5.6289505153465064E-2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308</v>
      </c>
      <c r="B72" s="51" t="s">
        <v>17</v>
      </c>
      <c r="C72" s="6">
        <v>500</v>
      </c>
      <c r="D72" s="5">
        <v>931</v>
      </c>
      <c r="E72" s="5">
        <v>-431</v>
      </c>
      <c r="F72" s="6">
        <v>0</v>
      </c>
      <c r="G72" s="5">
        <v>856</v>
      </c>
      <c r="H72" s="5">
        <v>-856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-1287</v>
      </c>
      <c r="P72" s="66">
        <f t="shared" si="7"/>
        <v>-0.71979865771812079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399</v>
      </c>
      <c r="B74" s="51" t="s">
        <v>17</v>
      </c>
      <c r="C74" s="6">
        <v>100</v>
      </c>
      <c r="D74" s="5">
        <v>157</v>
      </c>
      <c r="E74" s="5">
        <v>-57</v>
      </c>
      <c r="F74" s="6">
        <v>100</v>
      </c>
      <c r="G74" s="5">
        <v>144</v>
      </c>
      <c r="H74" s="5">
        <v>-44</v>
      </c>
      <c r="I74" s="6">
        <v>100</v>
      </c>
      <c r="J74" s="5">
        <v>147</v>
      </c>
      <c r="K74" s="5">
        <v>-47</v>
      </c>
      <c r="L74" s="6">
        <v>0</v>
      </c>
      <c r="M74" s="5">
        <v>166</v>
      </c>
      <c r="N74" s="5">
        <v>-166</v>
      </c>
      <c r="O74" s="6">
        <f t="shared" si="6"/>
        <v>-148</v>
      </c>
      <c r="P74" s="66">
        <f t="shared" si="7"/>
        <v>-0.32962138084632514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5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80</v>
      </c>
      <c r="J75" s="5">
        <v>0</v>
      </c>
      <c r="K75" s="5">
        <v>80</v>
      </c>
      <c r="L75" s="6">
        <v>40</v>
      </c>
      <c r="M75" s="5">
        <v>0</v>
      </c>
      <c r="N75" s="5">
        <v>40</v>
      </c>
      <c r="O75" s="6">
        <f t="shared" si="6"/>
        <v>280</v>
      </c>
      <c r="P75" s="66">
        <f t="shared" si="7"/>
        <v>280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5">
      <c r="A76" s="26">
        <v>447</v>
      </c>
      <c r="B76" s="51" t="s">
        <v>17</v>
      </c>
      <c r="C76" s="6">
        <v>0</v>
      </c>
      <c r="D76" s="5">
        <v>41</v>
      </c>
      <c r="E76" s="5">
        <v>-41</v>
      </c>
      <c r="F76" s="6">
        <v>0</v>
      </c>
      <c r="G76" s="5">
        <v>82</v>
      </c>
      <c r="H76" s="5">
        <v>-82</v>
      </c>
      <c r="I76" s="6">
        <v>0</v>
      </c>
      <c r="J76" s="5">
        <v>71</v>
      </c>
      <c r="K76" s="5">
        <v>-71</v>
      </c>
      <c r="L76" s="6">
        <v>0</v>
      </c>
      <c r="M76" s="5">
        <v>38</v>
      </c>
      <c r="N76" s="5">
        <v>-38</v>
      </c>
      <c r="O76" s="6">
        <f t="shared" si="6"/>
        <v>-194</v>
      </c>
      <c r="P76" s="66">
        <f t="shared" si="7"/>
        <v>-0.99487179487179489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483</v>
      </c>
      <c r="B77" s="51" t="s">
        <v>17</v>
      </c>
      <c r="C77" s="6">
        <v>143</v>
      </c>
      <c r="D77" s="5">
        <v>0</v>
      </c>
      <c r="E77" s="5">
        <v>143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543</v>
      </c>
      <c r="P77" s="66">
        <f t="shared" si="7"/>
        <v>543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5">
      <c r="A78" s="26">
        <v>512</v>
      </c>
      <c r="B78" s="51" t="s">
        <v>17</v>
      </c>
      <c r="C78" s="6">
        <v>0</v>
      </c>
      <c r="D78" s="5">
        <v>3162</v>
      </c>
      <c r="E78" s="5">
        <v>-3162</v>
      </c>
      <c r="F78" s="6"/>
      <c r="G78" s="5"/>
      <c r="H78" s="5"/>
      <c r="I78" s="6"/>
      <c r="J78" s="5"/>
      <c r="K78" s="5"/>
      <c r="L78" s="6"/>
      <c r="M78" s="5"/>
      <c r="N78" s="5"/>
      <c r="O78" s="6">
        <f t="shared" si="6"/>
        <v>-3162</v>
      </c>
      <c r="P78" s="66">
        <f t="shared" si="7"/>
        <v>-0.99968384445147007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5">
      <c r="A79" s="26">
        <v>535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66">
        <f t="shared" si="7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5">
      <c r="A80" s="26">
        <v>536</v>
      </c>
      <c r="B80" s="51" t="s">
        <v>17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0</v>
      </c>
      <c r="P80" s="66">
        <f t="shared" si="7"/>
        <v>0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8"/>
        <v xml:space="preserve"> </v>
      </c>
    </row>
    <row r="81" spans="1:22" x14ac:dyDescent="0.25">
      <c r="A81" s="26">
        <v>543</v>
      </c>
      <c r="B81" s="51" t="s">
        <v>17</v>
      </c>
      <c r="C81" s="6">
        <v>0</v>
      </c>
      <c r="D81" s="5">
        <v>528</v>
      </c>
      <c r="E81" s="5">
        <v>-528</v>
      </c>
      <c r="F81" s="6">
        <v>800</v>
      </c>
      <c r="G81" s="5">
        <v>484</v>
      </c>
      <c r="H81" s="5">
        <v>316</v>
      </c>
      <c r="I81" s="6">
        <v>0</v>
      </c>
      <c r="J81" s="5">
        <v>133</v>
      </c>
      <c r="K81" s="5">
        <v>-133</v>
      </c>
      <c r="L81" s="6">
        <v>0</v>
      </c>
      <c r="M81" s="5">
        <v>59</v>
      </c>
      <c r="N81" s="5">
        <v>-59</v>
      </c>
      <c r="O81" s="6">
        <f t="shared" si="6"/>
        <v>-345</v>
      </c>
      <c r="P81" s="66">
        <f t="shared" si="7"/>
        <v>-0.30104712041884818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5">
      <c r="A82" s="26">
        <v>544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5">
      <c r="A83" s="26">
        <v>545</v>
      </c>
      <c r="B83" s="51" t="s">
        <v>17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0</v>
      </c>
      <c r="K83" s="5">
        <v>0</v>
      </c>
      <c r="L83" s="6">
        <v>0</v>
      </c>
      <c r="M83" s="5">
        <v>0</v>
      </c>
      <c r="N83" s="5">
        <v>0</v>
      </c>
      <c r="O83" s="6">
        <f t="shared" si="6"/>
        <v>0</v>
      </c>
      <c r="P83" s="66">
        <f t="shared" si="7"/>
        <v>0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5">
      <c r="A84" s="26">
        <v>572</v>
      </c>
      <c r="B84" s="51" t="s">
        <v>17</v>
      </c>
      <c r="C84" s="6">
        <v>0</v>
      </c>
      <c r="D84" s="5">
        <v>75</v>
      </c>
      <c r="E84" s="5">
        <v>-75</v>
      </c>
      <c r="F84" s="6">
        <v>0</v>
      </c>
      <c r="G84" s="5">
        <v>75</v>
      </c>
      <c r="H84" s="5">
        <v>-75</v>
      </c>
      <c r="I84" s="6">
        <v>0</v>
      </c>
      <c r="J84" s="5">
        <v>75</v>
      </c>
      <c r="K84" s="5">
        <v>-75</v>
      </c>
      <c r="L84" s="6">
        <v>0</v>
      </c>
      <c r="M84" s="5">
        <v>75</v>
      </c>
      <c r="N84" s="5">
        <v>-75</v>
      </c>
      <c r="O84" s="6">
        <f t="shared" si="6"/>
        <v>-225</v>
      </c>
      <c r="P84" s="66">
        <f t="shared" si="7"/>
        <v>-0.99557522123893805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8"/>
        <v xml:space="preserve"> </v>
      </c>
    </row>
    <row r="85" spans="1:22" x14ac:dyDescent="0.25">
      <c r="A85" s="26">
        <v>635</v>
      </c>
      <c r="B85" s="51" t="s">
        <v>17</v>
      </c>
      <c r="C85" s="6">
        <v>255</v>
      </c>
      <c r="D85" s="5">
        <v>791</v>
      </c>
      <c r="E85" s="5">
        <v>-536</v>
      </c>
      <c r="F85" s="6">
        <v>1000</v>
      </c>
      <c r="G85" s="5">
        <v>805</v>
      </c>
      <c r="H85" s="5">
        <v>195</v>
      </c>
      <c r="I85" s="6">
        <v>900</v>
      </c>
      <c r="J85" s="5">
        <v>871</v>
      </c>
      <c r="K85" s="5">
        <v>29</v>
      </c>
      <c r="L85" s="6">
        <v>800</v>
      </c>
      <c r="M85" s="5">
        <v>714</v>
      </c>
      <c r="N85" s="5">
        <v>86</v>
      </c>
      <c r="O85" s="6">
        <f t="shared" si="6"/>
        <v>-312</v>
      </c>
      <c r="P85" s="66">
        <f t="shared" si="7"/>
        <v>-0.12641815235008103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8"/>
        <v xml:space="preserve"> </v>
      </c>
    </row>
    <row r="86" spans="1:22" x14ac:dyDescent="0.25">
      <c r="A86" s="26">
        <v>650</v>
      </c>
      <c r="B86" s="51" t="s">
        <v>17</v>
      </c>
      <c r="C86" s="6">
        <v>0</v>
      </c>
      <c r="D86" s="5">
        <v>0</v>
      </c>
      <c r="E86" s="5">
        <v>0</v>
      </c>
      <c r="F86" s="6">
        <v>0</v>
      </c>
      <c r="G86" s="5">
        <v>0</v>
      </c>
      <c r="H86" s="5">
        <v>0</v>
      </c>
      <c r="I86" s="6">
        <v>0</v>
      </c>
      <c r="J86" s="5">
        <v>0</v>
      </c>
      <c r="K86" s="5">
        <v>0</v>
      </c>
      <c r="L86" s="6">
        <v>0</v>
      </c>
      <c r="M86" s="5">
        <v>0</v>
      </c>
      <c r="N86" s="5">
        <v>0</v>
      </c>
      <c r="O86" s="6">
        <f t="shared" si="6"/>
        <v>0</v>
      </c>
      <c r="P86" s="66">
        <f t="shared" si="7"/>
        <v>0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8"/>
        <v xml:space="preserve"> </v>
      </c>
    </row>
    <row r="87" spans="1:22" x14ac:dyDescent="0.25">
      <c r="A87" s="26">
        <v>654</v>
      </c>
      <c r="B87" s="51" t="s">
        <v>17</v>
      </c>
      <c r="C87" s="6">
        <v>200</v>
      </c>
      <c r="D87" s="5">
        <v>379</v>
      </c>
      <c r="E87" s="5">
        <v>-179</v>
      </c>
      <c r="F87" s="6">
        <v>255</v>
      </c>
      <c r="G87" s="5">
        <v>358</v>
      </c>
      <c r="H87" s="5">
        <v>-103</v>
      </c>
      <c r="I87" s="6">
        <v>430</v>
      </c>
      <c r="J87" s="5">
        <v>463</v>
      </c>
      <c r="K87" s="5">
        <v>-33</v>
      </c>
      <c r="L87" s="6">
        <v>524</v>
      </c>
      <c r="M87" s="5">
        <v>587</v>
      </c>
      <c r="N87" s="5">
        <v>-63</v>
      </c>
      <c r="O87" s="6">
        <f t="shared" si="6"/>
        <v>-315</v>
      </c>
      <c r="P87" s="66">
        <f t="shared" si="7"/>
        <v>-0.26228143213988342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8"/>
        <v xml:space="preserve"> </v>
      </c>
    </row>
    <row r="88" spans="1:22" x14ac:dyDescent="0.25">
      <c r="A88" s="26">
        <v>713</v>
      </c>
      <c r="B88" s="51" t="s">
        <v>17</v>
      </c>
      <c r="C88" s="6">
        <v>0</v>
      </c>
      <c r="D88" s="5">
        <v>15</v>
      </c>
      <c r="E88" s="5">
        <v>-15</v>
      </c>
      <c r="F88" s="6">
        <v>0</v>
      </c>
      <c r="G88" s="5">
        <v>15</v>
      </c>
      <c r="H88" s="5">
        <v>-15</v>
      </c>
      <c r="I88" s="6">
        <v>0</v>
      </c>
      <c r="J88" s="5">
        <v>15</v>
      </c>
      <c r="K88" s="5">
        <v>-15</v>
      </c>
      <c r="L88" s="6">
        <v>0</v>
      </c>
      <c r="M88" s="5">
        <v>15</v>
      </c>
      <c r="N88" s="5">
        <v>-15</v>
      </c>
      <c r="O88" s="6">
        <f t="shared" si="6"/>
        <v>-45</v>
      </c>
      <c r="P88" s="66">
        <f t="shared" si="7"/>
        <v>-0.97826086956521741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8"/>
        <v xml:space="preserve"> </v>
      </c>
    </row>
    <row r="89" spans="1:22" x14ac:dyDescent="0.25">
      <c r="A89" s="26">
        <v>755</v>
      </c>
      <c r="B89" s="51" t="s">
        <v>17</v>
      </c>
      <c r="C89" s="6">
        <v>70</v>
      </c>
      <c r="D89" s="5">
        <v>79</v>
      </c>
      <c r="E89" s="5">
        <v>-9</v>
      </c>
      <c r="F89" s="6">
        <v>70</v>
      </c>
      <c r="G89" s="5">
        <v>79</v>
      </c>
      <c r="H89" s="5">
        <v>-9</v>
      </c>
      <c r="I89" s="6">
        <v>70</v>
      </c>
      <c r="J89" s="5">
        <v>79</v>
      </c>
      <c r="K89" s="5">
        <v>-9</v>
      </c>
      <c r="L89" s="6">
        <v>66</v>
      </c>
      <c r="M89" s="5">
        <v>79</v>
      </c>
      <c r="N89" s="5">
        <v>-13</v>
      </c>
      <c r="O89" s="6">
        <f t="shared" si="6"/>
        <v>-27</v>
      </c>
      <c r="P89" s="66">
        <f t="shared" si="7"/>
        <v>-0.1134453781512605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8"/>
        <v xml:space="preserve"> </v>
      </c>
    </row>
    <row r="90" spans="1:22" x14ac:dyDescent="0.25">
      <c r="A90" s="26">
        <v>779</v>
      </c>
      <c r="B90" s="51" t="s">
        <v>17</v>
      </c>
      <c r="C90" s="6">
        <v>800</v>
      </c>
      <c r="D90" s="5">
        <v>1074</v>
      </c>
      <c r="E90" s="5">
        <v>-274</v>
      </c>
      <c r="F90" s="6">
        <v>792</v>
      </c>
      <c r="G90" s="5">
        <v>321</v>
      </c>
      <c r="H90" s="5">
        <v>471</v>
      </c>
      <c r="I90" s="6">
        <v>798</v>
      </c>
      <c r="J90" s="5">
        <v>0</v>
      </c>
      <c r="K90" s="5">
        <v>798</v>
      </c>
      <c r="L90" s="6">
        <v>800</v>
      </c>
      <c r="M90" s="5">
        <v>0</v>
      </c>
      <c r="N90" s="5">
        <v>800</v>
      </c>
      <c r="O90" s="6">
        <f t="shared" si="6"/>
        <v>995</v>
      </c>
      <c r="P90" s="66">
        <f t="shared" si="7"/>
        <v>0.71275071633237819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>X</v>
      </c>
      <c r="V90" t="str">
        <f t="shared" si="8"/>
        <v xml:space="preserve"> </v>
      </c>
    </row>
    <row r="91" spans="1:22" x14ac:dyDescent="0.25">
      <c r="A91" s="26">
        <v>858</v>
      </c>
      <c r="B91" s="51" t="s">
        <v>17</v>
      </c>
      <c r="C91" s="6">
        <v>1070</v>
      </c>
      <c r="D91" s="5">
        <v>1114</v>
      </c>
      <c r="E91" s="5">
        <v>-44</v>
      </c>
      <c r="F91" s="6">
        <v>1100</v>
      </c>
      <c r="G91" s="5">
        <v>1072</v>
      </c>
      <c r="H91" s="5">
        <v>28</v>
      </c>
      <c r="I91" s="6">
        <v>0</v>
      </c>
      <c r="J91" s="5">
        <v>7</v>
      </c>
      <c r="K91" s="5">
        <v>-7</v>
      </c>
      <c r="L91" s="6">
        <v>0</v>
      </c>
      <c r="M91" s="5">
        <v>0</v>
      </c>
      <c r="N91" s="5">
        <v>0</v>
      </c>
      <c r="O91" s="6">
        <f t="shared" si="6"/>
        <v>-23</v>
      </c>
      <c r="P91" s="66">
        <f t="shared" si="7"/>
        <v>-1.0483135824977211E-2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8"/>
        <v xml:space="preserve"> </v>
      </c>
    </row>
    <row r="92" spans="1:22" x14ac:dyDescent="0.25">
      <c r="A92" s="26">
        <v>877</v>
      </c>
      <c r="B92" s="51" t="s">
        <v>17</v>
      </c>
      <c r="C92" s="6">
        <v>0</v>
      </c>
      <c r="D92" s="5">
        <v>145</v>
      </c>
      <c r="E92" s="5">
        <v>-145</v>
      </c>
      <c r="F92" s="6">
        <v>0</v>
      </c>
      <c r="G92" s="5">
        <v>145</v>
      </c>
      <c r="H92" s="5">
        <v>-145</v>
      </c>
      <c r="I92" s="6">
        <v>0</v>
      </c>
      <c r="J92" s="5">
        <v>25</v>
      </c>
      <c r="K92" s="5">
        <v>-25</v>
      </c>
      <c r="L92" s="6">
        <v>0</v>
      </c>
      <c r="M92" s="5">
        <v>7</v>
      </c>
      <c r="N92" s="5">
        <v>-7</v>
      </c>
      <c r="O92" s="6">
        <f t="shared" si="6"/>
        <v>-315</v>
      </c>
      <c r="P92" s="66">
        <f t="shared" si="7"/>
        <v>-0.99683544303797467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8"/>
        <v xml:space="preserve"> </v>
      </c>
    </row>
    <row r="93" spans="1:22" x14ac:dyDescent="0.25">
      <c r="A93" s="26">
        <v>886</v>
      </c>
      <c r="B93" s="51" t="s">
        <v>17</v>
      </c>
      <c r="C93" s="6">
        <v>175</v>
      </c>
      <c r="D93" s="5">
        <v>429</v>
      </c>
      <c r="E93" s="5">
        <v>-254</v>
      </c>
      <c r="F93" s="6">
        <v>175</v>
      </c>
      <c r="G93" s="5">
        <v>646</v>
      </c>
      <c r="H93" s="5">
        <v>-471</v>
      </c>
      <c r="I93" s="6">
        <v>170</v>
      </c>
      <c r="J93" s="5">
        <v>228</v>
      </c>
      <c r="K93" s="5">
        <v>-58</v>
      </c>
      <c r="L93" s="6">
        <v>200</v>
      </c>
      <c r="M93" s="5">
        <v>0</v>
      </c>
      <c r="N93" s="5">
        <v>200</v>
      </c>
      <c r="O93" s="6">
        <f t="shared" si="6"/>
        <v>-783</v>
      </c>
      <c r="P93" s="66">
        <f t="shared" si="7"/>
        <v>-0.60046012269938653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8"/>
        <v xml:space="preserve"> </v>
      </c>
    </row>
    <row r="94" spans="1:22" x14ac:dyDescent="0.25">
      <c r="A94" s="26">
        <v>915</v>
      </c>
      <c r="B94" s="51" t="s">
        <v>17</v>
      </c>
      <c r="C94" s="6">
        <v>0</v>
      </c>
      <c r="D94" s="5">
        <v>0</v>
      </c>
      <c r="E94" s="5">
        <v>0</v>
      </c>
      <c r="F94" s="6">
        <v>0</v>
      </c>
      <c r="G94" s="5">
        <v>0</v>
      </c>
      <c r="H94" s="5">
        <v>0</v>
      </c>
      <c r="I94" s="6">
        <v>0</v>
      </c>
      <c r="J94" s="5">
        <v>0</v>
      </c>
      <c r="K94" s="5">
        <v>0</v>
      </c>
      <c r="L94" s="6">
        <v>0</v>
      </c>
      <c r="M94" s="5">
        <v>0</v>
      </c>
      <c r="N94" s="5">
        <v>0</v>
      </c>
      <c r="O94" s="6">
        <f t="shared" si="6"/>
        <v>0</v>
      </c>
      <c r="P94" s="66">
        <f t="shared" si="7"/>
        <v>0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8"/>
        <v xml:space="preserve"> </v>
      </c>
    </row>
    <row r="95" spans="1:22" x14ac:dyDescent="0.25">
      <c r="A95" s="26">
        <v>944</v>
      </c>
      <c r="B95" s="51" t="s">
        <v>17</v>
      </c>
      <c r="C95" s="6">
        <v>200</v>
      </c>
      <c r="D95" s="5">
        <v>229</v>
      </c>
      <c r="E95" s="5">
        <v>-29</v>
      </c>
      <c r="F95" s="6">
        <v>200</v>
      </c>
      <c r="G95" s="5">
        <v>223</v>
      </c>
      <c r="H95" s="5">
        <v>-23</v>
      </c>
      <c r="I95" s="6">
        <v>250</v>
      </c>
      <c r="J95" s="5">
        <v>61</v>
      </c>
      <c r="K95" s="5">
        <v>189</v>
      </c>
      <c r="L95" s="6">
        <v>200</v>
      </c>
      <c r="M95" s="5">
        <v>42</v>
      </c>
      <c r="N95" s="5">
        <v>158</v>
      </c>
      <c r="O95" s="6">
        <f t="shared" si="6"/>
        <v>137</v>
      </c>
      <c r="P95" s="66">
        <f t="shared" si="7"/>
        <v>0.26653696498054474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8"/>
        <v xml:space="preserve"> </v>
      </c>
    </row>
    <row r="96" spans="1:22" x14ac:dyDescent="0.25">
      <c r="A96" s="26">
        <v>949</v>
      </c>
      <c r="B96" s="51" t="s">
        <v>17</v>
      </c>
      <c r="C96" s="6">
        <v>100</v>
      </c>
      <c r="D96" s="5">
        <v>74</v>
      </c>
      <c r="E96" s="5">
        <v>26</v>
      </c>
      <c r="F96" s="6">
        <v>100</v>
      </c>
      <c r="G96" s="5">
        <v>0</v>
      </c>
      <c r="H96" s="5">
        <v>100</v>
      </c>
      <c r="I96" s="6">
        <v>0</v>
      </c>
      <c r="J96" s="5">
        <v>29</v>
      </c>
      <c r="K96" s="5">
        <v>-29</v>
      </c>
      <c r="L96" s="6">
        <v>0</v>
      </c>
      <c r="M96" s="5">
        <v>0</v>
      </c>
      <c r="N96" s="5">
        <v>0</v>
      </c>
      <c r="O96" s="6">
        <f t="shared" si="6"/>
        <v>97</v>
      </c>
      <c r="P96" s="66">
        <f t="shared" si="7"/>
        <v>0.93269230769230771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8"/>
        <v xml:space="preserve"> </v>
      </c>
    </row>
    <row r="97" spans="1:22" x14ac:dyDescent="0.25">
      <c r="A97" s="26">
        <v>995</v>
      </c>
      <c r="B97" s="51" t="s">
        <v>17</v>
      </c>
      <c r="C97" s="6">
        <v>900</v>
      </c>
      <c r="D97" s="5">
        <v>1384</v>
      </c>
      <c r="E97" s="5">
        <v>-484</v>
      </c>
      <c r="F97" s="6">
        <v>1000</v>
      </c>
      <c r="G97" s="5">
        <v>803</v>
      </c>
      <c r="H97" s="5">
        <v>197</v>
      </c>
      <c r="I97" s="6">
        <v>0</v>
      </c>
      <c r="J97" s="5">
        <v>0</v>
      </c>
      <c r="K97" s="5">
        <v>0</v>
      </c>
      <c r="L97" s="6">
        <v>0</v>
      </c>
      <c r="M97" s="5">
        <v>31</v>
      </c>
      <c r="N97" s="5">
        <v>-31</v>
      </c>
      <c r="O97" s="6">
        <f t="shared" si="6"/>
        <v>-287</v>
      </c>
      <c r="P97" s="66">
        <f t="shared" si="7"/>
        <v>-0.13117001828153566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8"/>
        <v xml:space="preserve"> </v>
      </c>
    </row>
    <row r="98" spans="1:22" x14ac:dyDescent="0.25">
      <c r="A98" s="26">
        <v>1011</v>
      </c>
      <c r="B98" s="51" t="s">
        <v>17</v>
      </c>
      <c r="C98" s="6">
        <v>1000</v>
      </c>
      <c r="D98" s="5">
        <v>1211</v>
      </c>
      <c r="E98" s="5">
        <v>-211</v>
      </c>
      <c r="F98" s="6">
        <v>800</v>
      </c>
      <c r="G98" s="5">
        <v>590</v>
      </c>
      <c r="H98" s="5">
        <v>210</v>
      </c>
      <c r="I98" s="6">
        <v>0</v>
      </c>
      <c r="J98" s="5">
        <v>355</v>
      </c>
      <c r="K98" s="5">
        <v>-355</v>
      </c>
      <c r="L98" s="6">
        <v>0</v>
      </c>
      <c r="M98" s="5">
        <v>45</v>
      </c>
      <c r="N98" s="5">
        <v>-45</v>
      </c>
      <c r="O98" s="6">
        <f t="shared" si="6"/>
        <v>-356</v>
      </c>
      <c r="P98" s="66">
        <f t="shared" si="7"/>
        <v>-0.16504404265183126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8"/>
        <v xml:space="preserve"> </v>
      </c>
    </row>
    <row r="99" spans="1:22" x14ac:dyDescent="0.25">
      <c r="A99" s="26">
        <v>1015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6"/>
        <v>0</v>
      </c>
      <c r="P99" s="66">
        <f t="shared" si="7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8"/>
        <v xml:space="preserve"> </v>
      </c>
    </row>
    <row r="100" spans="1:22" x14ac:dyDescent="0.25">
      <c r="A100" s="26">
        <v>5328</v>
      </c>
      <c r="B100" s="51" t="s">
        <v>17</v>
      </c>
      <c r="C100" s="6">
        <v>0</v>
      </c>
      <c r="D100" s="5">
        <v>0</v>
      </c>
      <c r="E100" s="5">
        <v>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6"/>
        <v>0</v>
      </c>
      <c r="P100" s="66">
        <f t="shared" si="7"/>
        <v>0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8"/>
        <v xml:space="preserve"> </v>
      </c>
    </row>
    <row r="101" spans="1:22" x14ac:dyDescent="0.25">
      <c r="A101" s="26">
        <v>5361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6050</v>
      </c>
      <c r="H101" s="5">
        <v>-6050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6"/>
        <v>-6050</v>
      </c>
      <c r="P101" s="66">
        <f t="shared" si="7"/>
        <v>-0.99983473805982481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8"/>
        <v xml:space="preserve"> </v>
      </c>
    </row>
    <row r="102" spans="1:22" x14ac:dyDescent="0.25">
      <c r="A102" s="26">
        <v>6063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6"/>
        <v>0</v>
      </c>
      <c r="P102" s="66">
        <f t="shared" si="7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8"/>
        <v xml:space="preserve"> </v>
      </c>
    </row>
    <row r="103" spans="1:22" x14ac:dyDescent="0.25">
      <c r="A103" s="26">
        <v>6583</v>
      </c>
      <c r="B103" s="51" t="s">
        <v>17</v>
      </c>
      <c r="C103" s="6">
        <v>0</v>
      </c>
      <c r="D103" s="5">
        <v>0</v>
      </c>
      <c r="E103" s="5">
        <v>0</v>
      </c>
      <c r="F103" s="6">
        <v>0</v>
      </c>
      <c r="G103" s="5">
        <v>0</v>
      </c>
      <c r="H103" s="5">
        <v>0</v>
      </c>
      <c r="I103" s="6">
        <v>0</v>
      </c>
      <c r="J103" s="5">
        <v>0</v>
      </c>
      <c r="K103" s="5">
        <v>0</v>
      </c>
      <c r="L103" s="6">
        <v>0</v>
      </c>
      <c r="M103" s="5">
        <v>0</v>
      </c>
      <c r="N103" s="5">
        <v>0</v>
      </c>
      <c r="O103" s="6">
        <f t="shared" si="6"/>
        <v>0</v>
      </c>
      <c r="P103" s="66">
        <f t="shared" si="7"/>
        <v>0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8"/>
        <v xml:space="preserve"> </v>
      </c>
    </row>
    <row r="104" spans="1:22" x14ac:dyDescent="0.25">
      <c r="A104" s="26">
        <v>7602</v>
      </c>
      <c r="B104" s="51" t="s">
        <v>17</v>
      </c>
      <c r="C104" s="6">
        <v>48511</v>
      </c>
      <c r="D104" s="5">
        <v>46016</v>
      </c>
      <c r="E104" s="5">
        <v>2495</v>
      </c>
      <c r="F104" s="6">
        <v>48070</v>
      </c>
      <c r="G104" s="5">
        <v>44336</v>
      </c>
      <c r="H104" s="5">
        <v>3734</v>
      </c>
      <c r="I104" s="6">
        <v>39921</v>
      </c>
      <c r="J104" s="5">
        <v>6795</v>
      </c>
      <c r="K104" s="5">
        <v>33126</v>
      </c>
      <c r="L104" s="6">
        <v>37000</v>
      </c>
      <c r="M104" s="5">
        <v>40654</v>
      </c>
      <c r="N104" s="5">
        <v>-3654</v>
      </c>
      <c r="O104" s="6">
        <f t="shared" si="6"/>
        <v>39355</v>
      </c>
      <c r="P104" s="66">
        <f t="shared" si="7"/>
        <v>0.40510355334129372</v>
      </c>
      <c r="Q104" s="123"/>
      <c r="R104" s="62" t="s">
        <v>44</v>
      </c>
      <c r="S104" s="72" t="s">
        <v>15</v>
      </c>
      <c r="T104" s="8" t="str">
        <f>IF($C$4="High Inventory",IF(AND($O104&gt;=Summary!$C$149,$P104&gt;=0%),"X"," "),IF(AND($O104&lt;=-Summary!$C$149,$P104&lt;=0%),"X"," "))</f>
        <v>X</v>
      </c>
      <c r="U104" s="11" t="str">
        <f>IF($C$4="High Inventory",IF(AND($O104&gt;=0,$P104&gt;=Summary!$C$150),"X"," "),IF(AND($O104&lt;=0,$P104&lt;=-Summary!$C$150),"X"," "))</f>
        <v>X</v>
      </c>
      <c r="V104" t="str">
        <f t="shared" si="8"/>
        <v xml:space="preserve"> </v>
      </c>
    </row>
    <row r="105" spans="1:22" x14ac:dyDescent="0.25">
      <c r="A105" s="26">
        <v>7604</v>
      </c>
      <c r="B105" s="51" t="s">
        <v>17</v>
      </c>
      <c r="C105" s="6">
        <v>41001</v>
      </c>
      <c r="D105" s="5">
        <v>45358</v>
      </c>
      <c r="E105" s="5">
        <v>-4357</v>
      </c>
      <c r="F105" s="6">
        <v>19303</v>
      </c>
      <c r="G105" s="5">
        <v>43375</v>
      </c>
      <c r="H105" s="5">
        <v>-24072</v>
      </c>
      <c r="I105" s="6">
        <v>50808</v>
      </c>
      <c r="J105" s="5">
        <v>47184</v>
      </c>
      <c r="K105" s="5">
        <v>3624</v>
      </c>
      <c r="L105" s="6">
        <v>56583</v>
      </c>
      <c r="M105" s="5">
        <v>48244</v>
      </c>
      <c r="N105" s="5">
        <v>8339</v>
      </c>
      <c r="O105" s="6">
        <f t="shared" si="6"/>
        <v>-24805</v>
      </c>
      <c r="P105" s="66">
        <f t="shared" si="7"/>
        <v>-0.18249974249179651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8"/>
        <v xml:space="preserve"> </v>
      </c>
    </row>
    <row r="106" spans="1:22" x14ac:dyDescent="0.25">
      <c r="A106" s="26">
        <v>7610</v>
      </c>
      <c r="B106" s="51" t="s">
        <v>17</v>
      </c>
      <c r="C106" s="6">
        <v>0</v>
      </c>
      <c r="D106" s="5">
        <v>0</v>
      </c>
      <c r="E106" s="5">
        <v>0</v>
      </c>
      <c r="F106" s="6">
        <v>0</v>
      </c>
      <c r="G106" s="5">
        <v>0</v>
      </c>
      <c r="H106" s="5">
        <v>0</v>
      </c>
      <c r="I106" s="6">
        <v>0</v>
      </c>
      <c r="J106" s="5">
        <v>0</v>
      </c>
      <c r="K106" s="5">
        <v>0</v>
      </c>
      <c r="L106" s="6">
        <v>0</v>
      </c>
      <c r="M106" s="5">
        <v>0</v>
      </c>
      <c r="N106" s="5">
        <v>0</v>
      </c>
      <c r="O106" s="6">
        <f t="shared" si="6"/>
        <v>0</v>
      </c>
      <c r="P106" s="66">
        <f t="shared" si="7"/>
        <v>0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8"/>
        <v xml:space="preserve"> </v>
      </c>
    </row>
    <row r="107" spans="1:22" x14ac:dyDescent="0.25">
      <c r="A107" s="26">
        <v>8217</v>
      </c>
      <c r="B107" s="51" t="s">
        <v>17</v>
      </c>
      <c r="C107" s="6">
        <v>0</v>
      </c>
      <c r="D107" s="5">
        <v>81</v>
      </c>
      <c r="E107" s="5">
        <v>-81</v>
      </c>
      <c r="F107" s="6">
        <v>0</v>
      </c>
      <c r="G107" s="5">
        <v>94</v>
      </c>
      <c r="H107" s="5">
        <v>-94</v>
      </c>
      <c r="I107" s="6">
        <v>0</v>
      </c>
      <c r="J107" s="5">
        <v>108</v>
      </c>
      <c r="K107" s="5">
        <v>-108</v>
      </c>
      <c r="L107" s="6">
        <v>0</v>
      </c>
      <c r="M107" s="5">
        <v>101</v>
      </c>
      <c r="N107" s="5">
        <v>-101</v>
      </c>
      <c r="O107" s="6">
        <f t="shared" si="6"/>
        <v>-283</v>
      </c>
      <c r="P107" s="66">
        <f t="shared" si="7"/>
        <v>-0.99647887323943662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8"/>
        <v xml:space="preserve"> </v>
      </c>
    </row>
    <row r="108" spans="1:22" x14ac:dyDescent="0.25">
      <c r="A108" s="26">
        <v>8556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6"/>
        <v>0</v>
      </c>
      <c r="P108" s="66">
        <f t="shared" si="7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8"/>
        <v xml:space="preserve"> </v>
      </c>
    </row>
    <row r="109" spans="1:22" x14ac:dyDescent="0.25">
      <c r="A109" s="26">
        <v>8576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6"/>
        <v>0</v>
      </c>
      <c r="P109" s="66">
        <f t="shared" si="7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8"/>
        <v xml:space="preserve"> </v>
      </c>
    </row>
    <row r="110" spans="1:22" x14ac:dyDescent="0.25">
      <c r="A110" s="26">
        <v>8577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6"/>
        <v>0</v>
      </c>
      <c r="P110" s="66">
        <f t="shared" si="7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8"/>
        <v xml:space="preserve"> </v>
      </c>
    </row>
    <row r="111" spans="1:22" x14ac:dyDescent="0.25">
      <c r="A111" s="26">
        <v>8578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6"/>
        <v>0</v>
      </c>
      <c r="P111" s="66">
        <f t="shared" si="7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8"/>
        <v xml:space="preserve"> </v>
      </c>
    </row>
    <row r="112" spans="1:22" x14ac:dyDescent="0.25">
      <c r="A112" s="26">
        <v>8579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ref="O112:O130" si="9">K112+H112+E112</f>
        <v>0</v>
      </c>
      <c r="P112" s="66">
        <f t="shared" ref="P112:P130" si="10">O112/(J112+G112+D112+1)</f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ref="V112:V130" si="11">IF(S112 = "X",L112-I112," ")</f>
        <v xml:space="preserve"> </v>
      </c>
    </row>
    <row r="113" spans="1:22" x14ac:dyDescent="0.25">
      <c r="A113" s="26">
        <v>8580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5">
      <c r="A114" s="26">
        <v>8916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1</v>
      </c>
      <c r="K114" s="5">
        <v>-1</v>
      </c>
      <c r="L114" s="6">
        <v>0</v>
      </c>
      <c r="M114" s="5">
        <v>0</v>
      </c>
      <c r="N114" s="5">
        <v>0</v>
      </c>
      <c r="O114" s="6">
        <f t="shared" si="9"/>
        <v>-1</v>
      </c>
      <c r="P114" s="66">
        <f t="shared" si="10"/>
        <v>-0.5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5">
      <c r="A115" s="26">
        <v>10556</v>
      </c>
      <c r="B115" s="51" t="s">
        <v>17</v>
      </c>
      <c r="C115" s="6">
        <v>0</v>
      </c>
      <c r="D115" s="5">
        <v>0</v>
      </c>
      <c r="E115" s="5">
        <v>0</v>
      </c>
      <c r="F115" s="6">
        <v>0</v>
      </c>
      <c r="G115" s="5">
        <v>0</v>
      </c>
      <c r="H115" s="5">
        <v>0</v>
      </c>
      <c r="I115" s="6">
        <v>0</v>
      </c>
      <c r="J115" s="5">
        <v>0</v>
      </c>
      <c r="K115" s="5">
        <v>0</v>
      </c>
      <c r="L115" s="6">
        <v>0</v>
      </c>
      <c r="M115" s="5">
        <v>0</v>
      </c>
      <c r="N115" s="5">
        <v>0</v>
      </c>
      <c r="O115" s="6">
        <f t="shared" si="9"/>
        <v>0</v>
      </c>
      <c r="P115" s="66">
        <f t="shared" si="10"/>
        <v>0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5">
      <c r="A116" s="26">
        <v>13556</v>
      </c>
      <c r="B116" s="51" t="s">
        <v>17</v>
      </c>
      <c r="C116" s="6">
        <v>50</v>
      </c>
      <c r="D116" s="5">
        <v>0</v>
      </c>
      <c r="E116" s="5">
        <v>50</v>
      </c>
      <c r="F116" s="6">
        <v>50</v>
      </c>
      <c r="G116" s="5">
        <v>0</v>
      </c>
      <c r="H116" s="5">
        <v>50</v>
      </c>
      <c r="I116" s="6">
        <v>50</v>
      </c>
      <c r="J116" s="5">
        <v>0</v>
      </c>
      <c r="K116" s="5">
        <v>50</v>
      </c>
      <c r="L116" s="6">
        <v>50</v>
      </c>
      <c r="M116" s="5">
        <v>10</v>
      </c>
      <c r="N116" s="5">
        <v>40</v>
      </c>
      <c r="O116" s="6">
        <f t="shared" si="9"/>
        <v>150</v>
      </c>
      <c r="P116" s="66">
        <f t="shared" si="10"/>
        <v>150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>X</v>
      </c>
      <c r="V116" t="str">
        <f t="shared" si="11"/>
        <v xml:space="preserve"> </v>
      </c>
    </row>
    <row r="117" spans="1:22" x14ac:dyDescent="0.25">
      <c r="A117" s="26">
        <v>18287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5">
      <c r="A118" s="26">
        <v>18586</v>
      </c>
      <c r="B118" s="51" t="s">
        <v>17</v>
      </c>
      <c r="C118" s="6">
        <v>0</v>
      </c>
      <c r="D118" s="5">
        <v>0</v>
      </c>
      <c r="E118" s="5">
        <v>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9"/>
        <v>0</v>
      </c>
      <c r="P118" s="66">
        <f t="shared" si="10"/>
        <v>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5">
      <c r="A119" s="26">
        <v>19307</v>
      </c>
      <c r="B119" s="51" t="s">
        <v>17</v>
      </c>
      <c r="C119" s="6">
        <v>100</v>
      </c>
      <c r="D119" s="5">
        <v>445</v>
      </c>
      <c r="E119" s="5">
        <v>-345</v>
      </c>
      <c r="F119" s="6">
        <v>100</v>
      </c>
      <c r="G119" s="5">
        <v>220</v>
      </c>
      <c r="H119" s="5">
        <v>-120</v>
      </c>
      <c r="I119" s="6">
        <v>0</v>
      </c>
      <c r="J119" s="5">
        <v>0</v>
      </c>
      <c r="K119" s="5">
        <v>0</v>
      </c>
      <c r="L119" s="6">
        <v>0</v>
      </c>
      <c r="M119" s="5">
        <v>0</v>
      </c>
      <c r="N119" s="5">
        <v>0</v>
      </c>
      <c r="O119" s="6">
        <f t="shared" si="9"/>
        <v>-465</v>
      </c>
      <c r="P119" s="66">
        <f t="shared" si="10"/>
        <v>-0.69819819819819817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5">
      <c r="A120" s="26">
        <v>26669</v>
      </c>
      <c r="B120" s="51" t="s">
        <v>17</v>
      </c>
      <c r="C120" s="6">
        <v>0</v>
      </c>
      <c r="D120" s="5">
        <v>46</v>
      </c>
      <c r="E120" s="5">
        <v>-46</v>
      </c>
      <c r="F120" s="6">
        <v>0</v>
      </c>
      <c r="G120" s="5">
        <v>41</v>
      </c>
      <c r="H120" s="5">
        <v>-41</v>
      </c>
      <c r="I120" s="6">
        <v>0</v>
      </c>
      <c r="J120" s="5">
        <v>27</v>
      </c>
      <c r="K120" s="5">
        <v>-27</v>
      </c>
      <c r="L120" s="6">
        <v>0</v>
      </c>
      <c r="M120" s="5">
        <v>37</v>
      </c>
      <c r="N120" s="5">
        <v>-37</v>
      </c>
      <c r="O120" s="6">
        <f t="shared" si="9"/>
        <v>-114</v>
      </c>
      <c r="P120" s="66">
        <f t="shared" si="10"/>
        <v>-0.99130434782608701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5">
      <c r="A121" s="26">
        <v>26909</v>
      </c>
      <c r="B121" s="51" t="s">
        <v>17</v>
      </c>
      <c r="C121" s="6">
        <v>0</v>
      </c>
      <c r="D121" s="5">
        <v>0</v>
      </c>
      <c r="E121" s="5">
        <v>0</v>
      </c>
      <c r="F121" s="6">
        <v>0</v>
      </c>
      <c r="G121" s="5">
        <v>0</v>
      </c>
      <c r="H121" s="5">
        <v>0</v>
      </c>
      <c r="I121" s="6">
        <v>0</v>
      </c>
      <c r="J121" s="5">
        <v>0</v>
      </c>
      <c r="K121" s="5">
        <v>0</v>
      </c>
      <c r="L121" s="6">
        <v>0</v>
      </c>
      <c r="M121" s="5">
        <v>0</v>
      </c>
      <c r="N121" s="5">
        <v>0</v>
      </c>
      <c r="O121" s="6">
        <f t="shared" si="9"/>
        <v>0</v>
      </c>
      <c r="P121" s="66">
        <f t="shared" si="10"/>
        <v>0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5">
      <c r="A122" s="26">
        <v>28030</v>
      </c>
      <c r="B122" s="51" t="s">
        <v>17</v>
      </c>
      <c r="C122" s="6">
        <v>0</v>
      </c>
      <c r="D122" s="5">
        <v>54</v>
      </c>
      <c r="E122" s="5">
        <v>-54</v>
      </c>
      <c r="F122" s="6">
        <v>0</v>
      </c>
      <c r="G122" s="5">
        <v>55</v>
      </c>
      <c r="H122" s="5">
        <v>-55</v>
      </c>
      <c r="I122" s="6">
        <v>0</v>
      </c>
      <c r="J122" s="5">
        <v>41</v>
      </c>
      <c r="K122" s="5">
        <v>-41</v>
      </c>
      <c r="L122" s="6">
        <v>0</v>
      </c>
      <c r="M122" s="5">
        <v>35</v>
      </c>
      <c r="N122" s="5">
        <v>-35</v>
      </c>
      <c r="O122" s="6">
        <f t="shared" si="9"/>
        <v>-150</v>
      </c>
      <c r="P122" s="66">
        <f t="shared" si="10"/>
        <v>-0.99337748344370858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5">
      <c r="A123" s="26">
        <v>30511</v>
      </c>
      <c r="B123" s="51" t="s">
        <v>17</v>
      </c>
      <c r="C123" s="6">
        <v>320</v>
      </c>
      <c r="D123" s="5">
        <v>504</v>
      </c>
      <c r="E123" s="5">
        <v>-184</v>
      </c>
      <c r="F123" s="6">
        <v>390</v>
      </c>
      <c r="G123" s="5">
        <v>384</v>
      </c>
      <c r="H123" s="5">
        <v>6</v>
      </c>
      <c r="I123" s="6">
        <v>0</v>
      </c>
      <c r="J123" s="5">
        <v>363</v>
      </c>
      <c r="K123" s="5">
        <v>-363</v>
      </c>
      <c r="L123" s="6">
        <v>0</v>
      </c>
      <c r="M123" s="5">
        <v>85</v>
      </c>
      <c r="N123" s="5">
        <v>-85</v>
      </c>
      <c r="O123" s="6">
        <f t="shared" si="9"/>
        <v>-541</v>
      </c>
      <c r="P123" s="66">
        <f t="shared" si="10"/>
        <v>-0.43210862619808305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5">
      <c r="A124" s="26">
        <v>30889</v>
      </c>
      <c r="B124" s="51" t="s">
        <v>17</v>
      </c>
      <c r="C124" s="6">
        <v>0</v>
      </c>
      <c r="D124" s="5">
        <v>64</v>
      </c>
      <c r="E124" s="5">
        <v>-64</v>
      </c>
      <c r="F124" s="6">
        <v>0</v>
      </c>
      <c r="G124" s="5">
        <v>64</v>
      </c>
      <c r="H124" s="5">
        <v>-64</v>
      </c>
      <c r="I124" s="6">
        <v>0</v>
      </c>
      <c r="J124" s="5">
        <v>64</v>
      </c>
      <c r="K124" s="5">
        <v>-64</v>
      </c>
      <c r="L124" s="6">
        <v>0</v>
      </c>
      <c r="M124" s="5">
        <v>64</v>
      </c>
      <c r="N124" s="5">
        <v>-64</v>
      </c>
      <c r="O124" s="6">
        <f t="shared" si="9"/>
        <v>-192</v>
      </c>
      <c r="P124" s="66">
        <f t="shared" si="10"/>
        <v>-0.99481865284974091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5">
      <c r="A125" s="26">
        <v>32594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9"/>
        <v>0</v>
      </c>
      <c r="P125" s="66">
        <f t="shared" si="10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5">
      <c r="A126" s="26">
        <v>33353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9"/>
        <v>0</v>
      </c>
      <c r="P126" s="66">
        <f t="shared" si="10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5">
      <c r="A127" s="26">
        <v>34866</v>
      </c>
      <c r="B127" s="51" t="s">
        <v>17</v>
      </c>
      <c r="C127" s="6">
        <v>0</v>
      </c>
      <c r="D127" s="5">
        <v>0</v>
      </c>
      <c r="E127" s="5">
        <v>0</v>
      </c>
      <c r="F127" s="6">
        <v>0</v>
      </c>
      <c r="G127" s="5">
        <v>0</v>
      </c>
      <c r="H127" s="5">
        <v>0</v>
      </c>
      <c r="I127" s="6">
        <v>0</v>
      </c>
      <c r="J127" s="5">
        <v>0</v>
      </c>
      <c r="K127" s="5">
        <v>0</v>
      </c>
      <c r="L127" s="6">
        <v>0</v>
      </c>
      <c r="M127" s="5">
        <v>0</v>
      </c>
      <c r="N127" s="5">
        <v>0</v>
      </c>
      <c r="O127" s="6">
        <f t="shared" si="9"/>
        <v>0</v>
      </c>
      <c r="P127" s="66">
        <f t="shared" si="10"/>
        <v>0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5">
      <c r="A128" s="26">
        <v>35930</v>
      </c>
      <c r="B128" s="51" t="s">
        <v>17</v>
      </c>
      <c r="C128" s="6">
        <v>200</v>
      </c>
      <c r="D128" s="5">
        <v>376</v>
      </c>
      <c r="E128" s="5">
        <v>-176</v>
      </c>
      <c r="F128" s="6">
        <v>200</v>
      </c>
      <c r="G128" s="5">
        <v>9</v>
      </c>
      <c r="H128" s="5">
        <v>191</v>
      </c>
      <c r="I128" s="6">
        <v>0</v>
      </c>
      <c r="J128" s="5">
        <v>25</v>
      </c>
      <c r="K128" s="5">
        <v>-25</v>
      </c>
      <c r="L128" s="6">
        <v>170</v>
      </c>
      <c r="M128" s="5">
        <v>23</v>
      </c>
      <c r="N128" s="5">
        <v>147</v>
      </c>
      <c r="O128" s="6">
        <f t="shared" si="9"/>
        <v>-10</v>
      </c>
      <c r="P128" s="66">
        <f t="shared" si="10"/>
        <v>-2.4330900243309004E-2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 xml:space="preserve"> </v>
      </c>
      <c r="V128" t="str">
        <f t="shared" si="11"/>
        <v xml:space="preserve"> </v>
      </c>
    </row>
    <row r="129" spans="1:39" x14ac:dyDescent="0.25">
      <c r="A129" s="26">
        <v>40016</v>
      </c>
      <c r="B129" s="51" t="s">
        <v>17</v>
      </c>
      <c r="C129" s="6">
        <v>200</v>
      </c>
      <c r="D129" s="5">
        <v>113</v>
      </c>
      <c r="E129" s="5">
        <v>87</v>
      </c>
      <c r="F129" s="6">
        <v>200</v>
      </c>
      <c r="G129" s="5">
        <v>18</v>
      </c>
      <c r="H129" s="5">
        <v>182</v>
      </c>
      <c r="I129" s="6">
        <v>100</v>
      </c>
      <c r="J129" s="5">
        <v>8</v>
      </c>
      <c r="K129" s="5">
        <v>92</v>
      </c>
      <c r="L129" s="6">
        <v>0</v>
      </c>
      <c r="M129" s="5">
        <v>74</v>
      </c>
      <c r="N129" s="5">
        <v>-74</v>
      </c>
      <c r="O129" s="6">
        <f t="shared" si="9"/>
        <v>361</v>
      </c>
      <c r="P129" s="66">
        <f t="shared" si="10"/>
        <v>2.5785714285714287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>X</v>
      </c>
      <c r="V129" t="str">
        <f t="shared" si="11"/>
        <v xml:space="preserve"> </v>
      </c>
    </row>
    <row r="130" spans="1:39" x14ac:dyDescent="0.25">
      <c r="A130" s="26">
        <v>40018</v>
      </c>
      <c r="B130" s="51" t="s">
        <v>17</v>
      </c>
      <c r="C130" s="6">
        <v>0</v>
      </c>
      <c r="D130" s="5">
        <v>0</v>
      </c>
      <c r="E130" s="5">
        <v>0</v>
      </c>
      <c r="F130" s="6">
        <v>0</v>
      </c>
      <c r="G130" s="5">
        <v>1</v>
      </c>
      <c r="H130" s="5">
        <v>-1</v>
      </c>
      <c r="I130" s="6">
        <v>0</v>
      </c>
      <c r="J130" s="5">
        <v>0</v>
      </c>
      <c r="K130" s="5">
        <v>0</v>
      </c>
      <c r="L130" s="6">
        <v>0</v>
      </c>
      <c r="M130" s="5">
        <v>0</v>
      </c>
      <c r="N130" s="5">
        <v>0</v>
      </c>
      <c r="O130" s="6">
        <f t="shared" si="9"/>
        <v>-1</v>
      </c>
      <c r="P130" s="66">
        <f t="shared" si="10"/>
        <v>-0.5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1"/>
        <v xml:space="preserve"> </v>
      </c>
    </row>
    <row r="131" spans="1:39" x14ac:dyDescent="0.25">
      <c r="A131" s="31"/>
      <c r="B131" s="3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46"/>
      <c r="Q131" s="134"/>
      <c r="R131" s="135"/>
      <c r="S131" s="135"/>
      <c r="T131" s="135"/>
      <c r="U131" s="135"/>
    </row>
    <row r="132" spans="1:39" s="3" customFormat="1" x14ac:dyDescent="0.25">
      <c r="A132" s="2" t="s">
        <v>18</v>
      </c>
      <c r="B132" s="2"/>
      <c r="E132" s="3">
        <f>SUM(E10:E131)</f>
        <v>56456</v>
      </c>
      <c r="H132" s="3">
        <f>SUM(H10:H131)</f>
        <v>177142</v>
      </c>
      <c r="K132" s="3">
        <f>SUM(K10:K131)</f>
        <v>97504</v>
      </c>
      <c r="M132" s="3">
        <f>SUM(M10:M131)</f>
        <v>1923959</v>
      </c>
      <c r="N132" s="3">
        <f>SUM(N10:N131)</f>
        <v>-45038</v>
      </c>
      <c r="P132" s="12"/>
      <c r="Q132" s="2">
        <f>COUNTIF(Q10:Q131,"X")</f>
        <v>0</v>
      </c>
      <c r="R132" s="2">
        <f>COUNTIF(R10:R131,"X")</f>
        <v>10</v>
      </c>
      <c r="S132" s="2">
        <f>COUNTIF(S10:S131,"X")</f>
        <v>0</v>
      </c>
      <c r="T132" s="2">
        <f>COUNTIF(T10:T66,"X")</f>
        <v>11</v>
      </c>
      <c r="U132" s="2">
        <f>COUNTIF(U10:U66,"X")</f>
        <v>17</v>
      </c>
      <c r="V132">
        <f>SUM(V$41:V$57)+SUM(V$24:V$37)+SUM(V$10:V$23)</f>
        <v>0</v>
      </c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</row>
    <row r="133" spans="1:39" x14ac:dyDescent="0.25">
      <c r="M133" s="75" t="s">
        <v>45</v>
      </c>
      <c r="N133" s="76">
        <f>N132/M132</f>
        <v>-2.3409022749445285E-2</v>
      </c>
      <c r="P133" s="1"/>
      <c r="R133" s="2" t="str">
        <f>IF(AND(O133&gt;=5000,P133&gt;=10%),"X"," ")</f>
        <v xml:space="preserve"> </v>
      </c>
      <c r="S133" s="2" t="str">
        <f>IF(AND(L133-I133&gt;=5000,N133-K133&gt;5000,N133&gt;0),"X"," ")</f>
        <v xml:space="preserve"> </v>
      </c>
    </row>
    <row r="134" spans="1:39" x14ac:dyDescent="0.25">
      <c r="P134" s="1"/>
      <c r="R134" s="2" t="str">
        <f>IF(AND(O134&gt;=5000,P134&gt;=10%),"X"," ")</f>
        <v xml:space="preserve"> </v>
      </c>
      <c r="S134" s="2" t="str">
        <f>IF(AND(L134-I134&gt;=5000,N134-K134&gt;5000,N134&gt;0),"X"," ")</f>
        <v xml:space="preserve"> </v>
      </c>
    </row>
    <row r="135" spans="1:39" x14ac:dyDescent="0.25">
      <c r="Q135" s="128"/>
    </row>
    <row r="136" spans="1:39" x14ac:dyDescent="0.25">
      <c r="Q136" s="128"/>
    </row>
    <row r="137" spans="1:39" x14ac:dyDescent="0.25">
      <c r="Q137" s="128"/>
    </row>
    <row r="138" spans="1:39" x14ac:dyDescent="0.25">
      <c r="Q138" s="128"/>
    </row>
    <row r="139" spans="1:39" x14ac:dyDescent="0.25">
      <c r="Q139" s="128"/>
    </row>
    <row r="140" spans="1:39" x14ac:dyDescent="0.25">
      <c r="Q140" s="128"/>
    </row>
    <row r="141" spans="1:39" x14ac:dyDescent="0.25">
      <c r="Q141" s="128"/>
    </row>
    <row r="142" spans="1:39" x14ac:dyDescent="0.25">
      <c r="Q142" s="128"/>
    </row>
    <row r="143" spans="1:39" x14ac:dyDescent="0.25">
      <c r="Q143" s="128"/>
    </row>
    <row r="144" spans="1:39" x14ac:dyDescent="0.25">
      <c r="Q144" s="128"/>
    </row>
    <row r="145" spans="17:17" x14ac:dyDescent="0.25">
      <c r="Q145" s="128"/>
    </row>
  </sheetData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3" sqref="B3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9" width="7.88671875" style="13"/>
    <col min="40" max="249" width="8.88671875" customWidth="1"/>
  </cols>
  <sheetData>
    <row r="1" spans="1:39" ht="17.399999999999999" x14ac:dyDescent="0.3">
      <c r="A1" s="52" t="s">
        <v>0</v>
      </c>
    </row>
    <row r="2" spans="1:39" ht="20.25" customHeight="1" x14ac:dyDescent="0.25">
      <c r="A2" s="73" t="s">
        <v>26</v>
      </c>
    </row>
    <row r="3" spans="1:39" ht="15.6" x14ac:dyDescent="0.3">
      <c r="A3" s="53" t="s">
        <v>27</v>
      </c>
      <c r="C3" s="10">
        <f>L8</f>
        <v>37018</v>
      </c>
      <c r="D3" s="9"/>
    </row>
    <row r="4" spans="1:39" ht="15.6" x14ac:dyDescent="0.3">
      <c r="A4" s="53" t="s">
        <v>28</v>
      </c>
      <c r="C4" s="4" t="s">
        <v>29</v>
      </c>
      <c r="E4" s="78" t="s">
        <v>48</v>
      </c>
      <c r="G4" s="4" t="s">
        <v>31</v>
      </c>
    </row>
    <row r="5" spans="1:39" ht="16.2" thickBot="1" x14ac:dyDescent="0.35">
      <c r="A5" s="53" t="s">
        <v>32</v>
      </c>
      <c r="C5" s="4" t="s">
        <v>49</v>
      </c>
      <c r="E5" s="53"/>
    </row>
    <row r="6" spans="1:39" ht="21.75" customHeight="1" thickBot="1" x14ac:dyDescent="0.3">
      <c r="R6" s="91" t="s">
        <v>34</v>
      </c>
      <c r="S6" s="92"/>
    </row>
    <row r="7" spans="1:39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" customHeight="1" thickBot="1" x14ac:dyDescent="0.3">
      <c r="A8" s="110"/>
      <c r="B8" s="111"/>
      <c r="C8" s="114">
        <f>C9</f>
        <v>37015</v>
      </c>
      <c r="D8" s="112"/>
      <c r="E8" s="113" t="str">
        <f>TEXT(WEEKDAY(C8),"dddd")</f>
        <v>Friday</v>
      </c>
      <c r="F8" s="114">
        <f>F9</f>
        <v>37016</v>
      </c>
      <c r="G8" s="112"/>
      <c r="H8" s="113" t="str">
        <f>TEXT(WEEKDAY(F8),"dddd")</f>
        <v>Saturday</v>
      </c>
      <c r="I8" s="114">
        <f>I9</f>
        <v>37017</v>
      </c>
      <c r="J8" s="112"/>
      <c r="K8" s="113" t="str">
        <f>TEXT(WEEKDAY(I8),"dddd")</f>
        <v>Sunday</v>
      </c>
      <c r="L8" s="114">
        <f>L9</f>
        <v>37018</v>
      </c>
      <c r="M8" s="112"/>
      <c r="N8" s="113" t="str">
        <f>TEXT(WEEKDAY(L8),"dddd")</f>
        <v>Monday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3.2" hidden="1" x14ac:dyDescent="0.25">
      <c r="A9" s="26"/>
      <c r="B9" s="51"/>
      <c r="C9" s="94">
        <v>37015</v>
      </c>
      <c r="D9" s="96">
        <v>37015</v>
      </c>
      <c r="E9" s="96">
        <v>37015</v>
      </c>
      <c r="F9" s="97">
        <v>37016</v>
      </c>
      <c r="G9" s="96">
        <v>37016</v>
      </c>
      <c r="H9" s="96">
        <v>37016</v>
      </c>
      <c r="I9" s="97">
        <v>37017</v>
      </c>
      <c r="J9" s="96">
        <v>37017</v>
      </c>
      <c r="K9" s="96">
        <v>37017</v>
      </c>
      <c r="L9" s="97">
        <v>37018</v>
      </c>
      <c r="M9" s="96">
        <v>37018</v>
      </c>
      <c r="N9" s="96">
        <v>37018</v>
      </c>
      <c r="O9" s="6">
        <f t="shared" ref="O9:O23" si="0">K9+H9+E9</f>
        <v>111048</v>
      </c>
      <c r="P9" s="66">
        <f t="shared" ref="P9:P23" si="1">O9/(J9+G9+D9+1)</f>
        <v>0.99999099496618615</v>
      </c>
      <c r="Q9" s="68"/>
      <c r="R9" s="62" t="str">
        <f>IF($C$4="High Inventory",IF(AND(O9&gt;=Summary!$C$149,P9&gt;=Summary!$C$150),"X"," "),IF(AND(O9&lt;=-Summary!$C$149,P9&lt;=-Summary!$C$150),"X"," "))</f>
        <v>X</v>
      </c>
      <c r="S9" s="72" t="str">
        <f>IF($C$4="High Inventory",IF(AND(L9-I9&gt;=Summary!$C$153,N9-K9&gt;Summary!$C$153,N9&gt;0),"X"," "),IF(AND(I9-L9&gt;=Summary!$C$153,K9-N9&gt;Summary!$C$153,N9&lt;0),"X"," "))</f>
        <v xml:space="preserve"> </v>
      </c>
      <c r="T9" s="8" t="str">
        <f>IF($C$4="High Inventory",IF(AND($O9&gt;=Summary!$C$149,$P9&gt;=0%),"X"," "),IF(AND($O9&lt;=-Summary!$C$149,$P9&lt;=0%),"X"," "))</f>
        <v>X</v>
      </c>
      <c r="U9" s="11" t="str">
        <f>IF($C$4="High Inventory",IF(AND($O9&gt;=0,$P9&gt;=Summary!$C$150),"X"," "),IF(AND($O9&lt;=0,$P9&lt;=-Summary!$C$150),"X"," "))</f>
        <v>X</v>
      </c>
      <c r="V9" t="str">
        <f t="shared" ref="V9:V23" si="2">IF(S9 = "X",L9-I9," ")</f>
        <v xml:space="preserve"> </v>
      </c>
    </row>
    <row r="10" spans="1:39" x14ac:dyDescent="0.25">
      <c r="A10" s="26">
        <v>1117</v>
      </c>
      <c r="B10" s="51" t="s">
        <v>14</v>
      </c>
      <c r="C10" s="6">
        <v>350</v>
      </c>
      <c r="D10" s="5">
        <v>303</v>
      </c>
      <c r="E10" s="5">
        <v>47</v>
      </c>
      <c r="F10" s="6">
        <v>0</v>
      </c>
      <c r="G10" s="5">
        <v>297</v>
      </c>
      <c r="H10" s="5">
        <v>-297</v>
      </c>
      <c r="I10" s="6">
        <v>0</v>
      </c>
      <c r="J10" s="5">
        <v>298</v>
      </c>
      <c r="K10" s="5">
        <v>-298</v>
      </c>
      <c r="L10" s="6">
        <v>0</v>
      </c>
      <c r="M10" s="5">
        <v>299</v>
      </c>
      <c r="N10" s="5">
        <v>-299</v>
      </c>
      <c r="O10" s="6">
        <f t="shared" si="0"/>
        <v>-548</v>
      </c>
      <c r="P10" s="66">
        <f t="shared" si="1"/>
        <v>-0.60956618464961065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si="2"/>
        <v xml:space="preserve"> </v>
      </c>
    </row>
    <row r="11" spans="1:39" x14ac:dyDescent="0.25">
      <c r="A11" s="26">
        <v>1126</v>
      </c>
      <c r="B11" s="51" t="s">
        <v>14</v>
      </c>
      <c r="C11" s="6">
        <v>700</v>
      </c>
      <c r="D11" s="5">
        <v>749</v>
      </c>
      <c r="E11" s="5">
        <v>-49</v>
      </c>
      <c r="F11" s="6">
        <v>700</v>
      </c>
      <c r="G11" s="5">
        <v>729</v>
      </c>
      <c r="H11" s="5">
        <v>-29</v>
      </c>
      <c r="I11" s="6">
        <v>700</v>
      </c>
      <c r="J11" s="5">
        <v>730</v>
      </c>
      <c r="K11" s="5">
        <v>-30</v>
      </c>
      <c r="L11" s="6">
        <v>600</v>
      </c>
      <c r="M11" s="5">
        <v>711</v>
      </c>
      <c r="N11" s="5">
        <v>-111</v>
      </c>
      <c r="O11" s="6">
        <f t="shared" si="0"/>
        <v>-108</v>
      </c>
      <c r="P11" s="66">
        <f t="shared" si="1"/>
        <v>-4.88909008601177E-2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5">
      <c r="A12" s="26">
        <v>1157</v>
      </c>
      <c r="B12" s="51" t="s">
        <v>14</v>
      </c>
      <c r="C12" s="6">
        <v>100</v>
      </c>
      <c r="D12" s="5">
        <v>114</v>
      </c>
      <c r="E12" s="5">
        <v>-14</v>
      </c>
      <c r="F12" s="6">
        <v>100</v>
      </c>
      <c r="G12" s="5">
        <v>117</v>
      </c>
      <c r="H12" s="5">
        <v>-17</v>
      </c>
      <c r="I12" s="6">
        <v>100</v>
      </c>
      <c r="J12" s="5">
        <v>112</v>
      </c>
      <c r="K12" s="5">
        <v>-12</v>
      </c>
      <c r="L12" s="6">
        <v>100</v>
      </c>
      <c r="M12" s="5">
        <v>112</v>
      </c>
      <c r="N12" s="5">
        <v>-12</v>
      </c>
      <c r="O12" s="6">
        <f t="shared" si="0"/>
        <v>-43</v>
      </c>
      <c r="P12" s="66">
        <f t="shared" si="1"/>
        <v>-0.125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5">
      <c r="A13" s="26">
        <v>1780</v>
      </c>
      <c r="B13" s="51" t="s">
        <v>14</v>
      </c>
      <c r="C13" s="6">
        <v>1286</v>
      </c>
      <c r="D13" s="5">
        <v>1214</v>
      </c>
      <c r="E13" s="5">
        <v>72</v>
      </c>
      <c r="F13" s="6">
        <v>1286</v>
      </c>
      <c r="G13" s="5">
        <v>1186</v>
      </c>
      <c r="H13" s="5">
        <v>100</v>
      </c>
      <c r="I13" s="6">
        <v>1200</v>
      </c>
      <c r="J13" s="5">
        <v>1183</v>
      </c>
      <c r="K13" s="5">
        <v>17</v>
      </c>
      <c r="L13" s="6">
        <v>1170</v>
      </c>
      <c r="M13" s="5">
        <v>1190</v>
      </c>
      <c r="N13" s="5">
        <v>-20</v>
      </c>
      <c r="O13" s="6">
        <f t="shared" si="0"/>
        <v>189</v>
      </c>
      <c r="P13" s="66">
        <f t="shared" si="1"/>
        <v>5.2734375E-2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5">
      <c r="A14" s="26">
        <v>2280</v>
      </c>
      <c r="B14" s="51" t="s">
        <v>14</v>
      </c>
      <c r="C14" s="6">
        <v>402</v>
      </c>
      <c r="D14" s="5">
        <v>495</v>
      </c>
      <c r="E14" s="5">
        <v>-93</v>
      </c>
      <c r="F14" s="6">
        <v>645</v>
      </c>
      <c r="G14" s="5">
        <v>482</v>
      </c>
      <c r="H14" s="5">
        <v>163</v>
      </c>
      <c r="I14" s="6">
        <v>419</v>
      </c>
      <c r="J14" s="5">
        <v>489</v>
      </c>
      <c r="K14" s="5">
        <v>-70</v>
      </c>
      <c r="L14" s="6">
        <v>491</v>
      </c>
      <c r="M14" s="5">
        <v>490</v>
      </c>
      <c r="N14" s="5">
        <v>1</v>
      </c>
      <c r="O14" s="6">
        <f t="shared" si="0"/>
        <v>0</v>
      </c>
      <c r="P14" s="66">
        <f t="shared" si="1"/>
        <v>0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5">
      <c r="A15" s="26">
        <v>2584</v>
      </c>
      <c r="B15" s="51" t="s">
        <v>14</v>
      </c>
      <c r="C15" s="6">
        <v>3662</v>
      </c>
      <c r="D15" s="5">
        <v>3121</v>
      </c>
      <c r="E15" s="5">
        <v>541</v>
      </c>
      <c r="F15" s="6">
        <v>3662</v>
      </c>
      <c r="G15" s="5">
        <v>3049</v>
      </c>
      <c r="H15" s="5">
        <v>613</v>
      </c>
      <c r="I15" s="6">
        <v>3130</v>
      </c>
      <c r="J15" s="5">
        <v>3075</v>
      </c>
      <c r="K15" s="5">
        <v>55</v>
      </c>
      <c r="L15" s="6">
        <v>3044</v>
      </c>
      <c r="M15" s="5">
        <v>3084</v>
      </c>
      <c r="N15" s="5">
        <v>-40</v>
      </c>
      <c r="O15" s="6">
        <f t="shared" si="0"/>
        <v>1209</v>
      </c>
      <c r="P15" s="66">
        <f t="shared" si="1"/>
        <v>0.13075924724205062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9" x14ac:dyDescent="0.25">
      <c r="A16" s="26">
        <v>2771</v>
      </c>
      <c r="B16" s="51" t="s">
        <v>14</v>
      </c>
      <c r="C16" s="6">
        <v>6000</v>
      </c>
      <c r="D16" s="5">
        <v>6071</v>
      </c>
      <c r="E16" s="5">
        <v>-71</v>
      </c>
      <c r="F16" s="6">
        <v>6000</v>
      </c>
      <c r="G16" s="5">
        <v>5963</v>
      </c>
      <c r="H16" s="5">
        <v>37</v>
      </c>
      <c r="I16" s="6">
        <v>0</v>
      </c>
      <c r="J16" s="5">
        <v>5990</v>
      </c>
      <c r="K16" s="5">
        <v>-5990</v>
      </c>
      <c r="L16" s="6">
        <v>0</v>
      </c>
      <c r="M16" s="5">
        <v>5984</v>
      </c>
      <c r="N16" s="5">
        <v>-5984</v>
      </c>
      <c r="O16" s="6">
        <f t="shared" si="0"/>
        <v>-6024</v>
      </c>
      <c r="P16" s="66">
        <f t="shared" si="1"/>
        <v>-0.3342024965325936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1000</v>
      </c>
      <c r="D17" s="5">
        <v>331</v>
      </c>
      <c r="E17" s="5">
        <v>669</v>
      </c>
      <c r="F17" s="6">
        <v>226</v>
      </c>
      <c r="G17" s="5">
        <v>321</v>
      </c>
      <c r="H17" s="5">
        <v>-95</v>
      </c>
      <c r="I17" s="6">
        <v>260</v>
      </c>
      <c r="J17" s="5">
        <v>326</v>
      </c>
      <c r="K17" s="5">
        <v>-66</v>
      </c>
      <c r="L17" s="6">
        <v>260</v>
      </c>
      <c r="M17" s="5">
        <v>327</v>
      </c>
      <c r="N17" s="5">
        <v>-67</v>
      </c>
      <c r="O17" s="6">
        <f t="shared" si="0"/>
        <v>508</v>
      </c>
      <c r="P17" s="66">
        <f t="shared" si="1"/>
        <v>0.51889683350357507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>X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4318</v>
      </c>
      <c r="D18" s="5">
        <v>4039</v>
      </c>
      <c r="E18" s="5">
        <v>279</v>
      </c>
      <c r="F18" s="6">
        <v>4518</v>
      </c>
      <c r="G18" s="5">
        <v>3973</v>
      </c>
      <c r="H18" s="5">
        <v>545</v>
      </c>
      <c r="I18" s="6">
        <v>3996</v>
      </c>
      <c r="J18" s="5">
        <v>3993</v>
      </c>
      <c r="K18" s="5">
        <v>3</v>
      </c>
      <c r="L18" s="6">
        <v>3963</v>
      </c>
      <c r="M18" s="5">
        <v>4003</v>
      </c>
      <c r="N18" s="5">
        <v>-40</v>
      </c>
      <c r="O18" s="6">
        <f t="shared" si="0"/>
        <v>827</v>
      </c>
      <c r="P18" s="66">
        <f t="shared" si="1"/>
        <v>6.8882225553889717E-2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5163</v>
      </c>
      <c r="D19" s="5">
        <v>4490</v>
      </c>
      <c r="E19" s="5">
        <v>673</v>
      </c>
      <c r="F19" s="6">
        <v>5163</v>
      </c>
      <c r="G19" s="5">
        <v>4317</v>
      </c>
      <c r="H19" s="5">
        <v>846</v>
      </c>
      <c r="I19" s="6">
        <v>4400</v>
      </c>
      <c r="J19" s="5">
        <v>4346</v>
      </c>
      <c r="K19" s="5">
        <v>54</v>
      </c>
      <c r="L19" s="6">
        <v>4300</v>
      </c>
      <c r="M19" s="5">
        <v>4359</v>
      </c>
      <c r="N19" s="5">
        <v>-59</v>
      </c>
      <c r="O19" s="6">
        <f t="shared" si="0"/>
        <v>1573</v>
      </c>
      <c r="P19" s="66">
        <f t="shared" si="1"/>
        <v>0.11958339668541888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468625</v>
      </c>
      <c r="D20" s="5">
        <v>449049</v>
      </c>
      <c r="E20" s="5">
        <v>19576</v>
      </c>
      <c r="F20" s="6">
        <v>458268</v>
      </c>
      <c r="G20" s="5">
        <v>424694</v>
      </c>
      <c r="H20" s="5">
        <v>33574</v>
      </c>
      <c r="I20" s="6">
        <v>437022</v>
      </c>
      <c r="J20" s="5">
        <v>431367</v>
      </c>
      <c r="K20" s="5">
        <v>5655</v>
      </c>
      <c r="L20" s="6">
        <v>440389</v>
      </c>
      <c r="M20" s="5">
        <v>434452</v>
      </c>
      <c r="N20" s="5">
        <v>5937</v>
      </c>
      <c r="O20" s="6">
        <f t="shared" si="0"/>
        <v>58805</v>
      </c>
      <c r="P20" s="66">
        <f t="shared" si="1"/>
        <v>4.5057470207514917E-2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1686</v>
      </c>
      <c r="D21" s="5">
        <v>1403</v>
      </c>
      <c r="E21" s="5">
        <v>283</v>
      </c>
      <c r="F21" s="6">
        <v>1686</v>
      </c>
      <c r="G21" s="5">
        <v>1334</v>
      </c>
      <c r="H21" s="5">
        <v>352</v>
      </c>
      <c r="I21" s="6">
        <v>1391</v>
      </c>
      <c r="J21" s="5">
        <v>1369</v>
      </c>
      <c r="K21" s="5">
        <v>22</v>
      </c>
      <c r="L21" s="6">
        <v>1399</v>
      </c>
      <c r="M21" s="5">
        <v>1377</v>
      </c>
      <c r="N21" s="5">
        <v>22</v>
      </c>
      <c r="O21" s="6">
        <f t="shared" si="0"/>
        <v>657</v>
      </c>
      <c r="P21" s="66">
        <f t="shared" si="1"/>
        <v>0.15997078159240322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1149</v>
      </c>
      <c r="D22" s="5">
        <v>501</v>
      </c>
      <c r="E22" s="5">
        <v>648</v>
      </c>
      <c r="F22" s="6">
        <v>556</v>
      </c>
      <c r="G22" s="5">
        <v>467</v>
      </c>
      <c r="H22" s="5">
        <v>89</v>
      </c>
      <c r="I22" s="6">
        <v>457</v>
      </c>
      <c r="J22" s="5">
        <v>475</v>
      </c>
      <c r="K22" s="5">
        <v>-18</v>
      </c>
      <c r="L22" s="6">
        <v>457</v>
      </c>
      <c r="M22" s="5">
        <v>479</v>
      </c>
      <c r="N22" s="5">
        <v>-22</v>
      </c>
      <c r="O22" s="6">
        <f t="shared" si="0"/>
        <v>719</v>
      </c>
      <c r="P22" s="66">
        <f t="shared" si="1"/>
        <v>0.49792243767313021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400</v>
      </c>
      <c r="D23" s="5">
        <v>348</v>
      </c>
      <c r="E23" s="5">
        <v>52</v>
      </c>
      <c r="F23" s="6">
        <v>400</v>
      </c>
      <c r="G23" s="5">
        <v>333</v>
      </c>
      <c r="H23" s="5">
        <v>67</v>
      </c>
      <c r="I23" s="6">
        <v>340</v>
      </c>
      <c r="J23" s="5">
        <v>337</v>
      </c>
      <c r="K23" s="5">
        <v>3</v>
      </c>
      <c r="L23" s="6">
        <v>334</v>
      </c>
      <c r="M23" s="5">
        <v>339</v>
      </c>
      <c r="N23" s="5">
        <v>-5</v>
      </c>
      <c r="O23" s="6">
        <f t="shared" si="0"/>
        <v>122</v>
      </c>
      <c r="P23" s="66">
        <f t="shared" si="1"/>
        <v>0.1197252208047105</v>
      </c>
      <c r="Q23" s="68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53813</v>
      </c>
      <c r="D24" s="5">
        <v>34945</v>
      </c>
      <c r="E24" s="5">
        <v>18868</v>
      </c>
      <c r="F24" s="6">
        <v>27825</v>
      </c>
      <c r="G24" s="5">
        <v>34596</v>
      </c>
      <c r="H24" s="5">
        <v>-6771</v>
      </c>
      <c r="I24" s="6">
        <v>27451</v>
      </c>
      <c r="J24" s="5">
        <v>32020</v>
      </c>
      <c r="K24" s="5">
        <v>-4569</v>
      </c>
      <c r="L24" s="6">
        <v>29256</v>
      </c>
      <c r="M24" s="5">
        <v>42247</v>
      </c>
      <c r="N24" s="5">
        <v>-12991</v>
      </c>
      <c r="O24" s="6">
        <f t="shared" ref="O24:O45" si="3">K24+H24+E24</f>
        <v>7528</v>
      </c>
      <c r="P24" s="66">
        <f>O24/(J24+G24+D24+1)</f>
        <v>7.412221106319293E-2</v>
      </c>
      <c r="Q24" s="123"/>
      <c r="R24" s="62" t="s">
        <v>15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 xml:space="preserve"> </v>
      </c>
      <c r="V24" t="str">
        <f>IF(S24 = "X",L24-I24," ")</f>
        <v xml:space="preserve"> </v>
      </c>
    </row>
    <row r="25" spans="1:22" x14ac:dyDescent="0.25">
      <c r="A25" s="26">
        <v>1126</v>
      </c>
      <c r="B25" s="51" t="s">
        <v>16</v>
      </c>
      <c r="C25" s="6">
        <v>29752</v>
      </c>
      <c r="D25" s="5">
        <v>27920</v>
      </c>
      <c r="E25" s="5">
        <v>1832</v>
      </c>
      <c r="F25" s="6">
        <v>29952</v>
      </c>
      <c r="G25" s="5">
        <v>25810</v>
      </c>
      <c r="H25" s="5">
        <v>4142</v>
      </c>
      <c r="I25" s="6">
        <v>26918</v>
      </c>
      <c r="J25" s="5">
        <v>25008</v>
      </c>
      <c r="K25" s="5">
        <v>1910</v>
      </c>
      <c r="L25" s="6">
        <v>24916</v>
      </c>
      <c r="M25" s="5">
        <v>25911</v>
      </c>
      <c r="N25" s="5">
        <v>-995</v>
      </c>
      <c r="O25" s="6">
        <f t="shared" si="3"/>
        <v>7884</v>
      </c>
      <c r="P25" s="66">
        <f t="shared" ref="P25:P46" si="4">O25/(J25+G25+D25+1)</f>
        <v>0.10012827188559671</v>
      </c>
      <c r="Q25" s="123"/>
      <c r="R25" s="62" t="s">
        <v>44</v>
      </c>
      <c r="S25" s="72" t="s">
        <v>15</v>
      </c>
      <c r="T25" s="8" t="str">
        <f>IF($C$4="High Inventory",IF(AND($O25&gt;=Summary!$C$149,$P25&gt;=0%),"X"," "),IF(AND($O25&lt;=-Summary!$C$149,$P25&lt;=0%),"X"," "))</f>
        <v>X</v>
      </c>
      <c r="U25" s="11" t="str">
        <f>IF($C$4="High Inventory",IF(AND($O25&gt;=0,$P25&gt;=Summary!$C$150),"X"," "),IF(AND($O25&lt;=0,$P25&lt;=-Summary!$C$150),"X"," "))</f>
        <v>X</v>
      </c>
      <c r="V25" t="str">
        <f t="shared" ref="V25:V46" si="5">IF(S25 = "X",L25-I25," ")</f>
        <v xml:space="preserve"> </v>
      </c>
    </row>
    <row r="26" spans="1:22" x14ac:dyDescent="0.25">
      <c r="A26" s="26">
        <v>1157</v>
      </c>
      <c r="B26" s="51" t="s">
        <v>16</v>
      </c>
      <c r="C26" s="6">
        <v>134158</v>
      </c>
      <c r="D26" s="5">
        <v>123416</v>
      </c>
      <c r="E26" s="5">
        <v>10742</v>
      </c>
      <c r="F26" s="6">
        <v>125473</v>
      </c>
      <c r="G26" s="5">
        <v>118055</v>
      </c>
      <c r="H26" s="5">
        <v>7418</v>
      </c>
      <c r="I26" s="6">
        <v>115021</v>
      </c>
      <c r="J26" s="5">
        <v>115698</v>
      </c>
      <c r="K26" s="5">
        <v>-677</v>
      </c>
      <c r="L26" s="6">
        <v>127421</v>
      </c>
      <c r="M26" s="5">
        <v>141958</v>
      </c>
      <c r="N26" s="5">
        <v>-14537</v>
      </c>
      <c r="O26" s="6">
        <f t="shared" si="3"/>
        <v>17483</v>
      </c>
      <c r="P26" s="66">
        <f t="shared" si="4"/>
        <v>4.8948679900327578E-2</v>
      </c>
      <c r="Q26" s="123"/>
      <c r="R26" s="62" t="s">
        <v>15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 t="str">
        <f t="shared" si="5"/>
        <v xml:space="preserve"> </v>
      </c>
    </row>
    <row r="27" spans="1:22" x14ac:dyDescent="0.25">
      <c r="A27" s="26">
        <v>1281</v>
      </c>
      <c r="B27" s="51" t="s">
        <v>16</v>
      </c>
      <c r="C27" s="6">
        <v>13572</v>
      </c>
      <c r="D27" s="5">
        <v>16742</v>
      </c>
      <c r="E27" s="5">
        <v>-3170</v>
      </c>
      <c r="F27" s="6">
        <v>7533</v>
      </c>
      <c r="G27" s="5">
        <v>11166</v>
      </c>
      <c r="H27" s="5">
        <v>-3633</v>
      </c>
      <c r="I27" s="6">
        <v>10678</v>
      </c>
      <c r="J27" s="5">
        <v>9096</v>
      </c>
      <c r="K27" s="5">
        <v>1582</v>
      </c>
      <c r="L27" s="6">
        <v>12776</v>
      </c>
      <c r="M27" s="5">
        <v>13146</v>
      </c>
      <c r="N27" s="5">
        <v>-370</v>
      </c>
      <c r="O27" s="6">
        <f>K27+H27+E27</f>
        <v>-5221</v>
      </c>
      <c r="P27" s="66">
        <f>O27/(J27+G27+D27+1)</f>
        <v>-0.14108904202134848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>IF(S27 = "X",L27-I27," ")</f>
        <v xml:space="preserve"> </v>
      </c>
    </row>
    <row r="28" spans="1:22" x14ac:dyDescent="0.25">
      <c r="A28" s="26">
        <v>1377</v>
      </c>
      <c r="B28" s="51" t="s">
        <v>16</v>
      </c>
      <c r="C28" s="6">
        <v>107292</v>
      </c>
      <c r="D28" s="5">
        <v>87783</v>
      </c>
      <c r="E28" s="5">
        <v>19509</v>
      </c>
      <c r="F28" s="6">
        <v>65592</v>
      </c>
      <c r="G28" s="5">
        <v>85333</v>
      </c>
      <c r="H28" s="5">
        <v>-19741</v>
      </c>
      <c r="I28" s="6">
        <v>70450</v>
      </c>
      <c r="J28" s="5">
        <v>91006</v>
      </c>
      <c r="K28" s="5">
        <v>-20556</v>
      </c>
      <c r="L28" s="6">
        <v>86431</v>
      </c>
      <c r="M28" s="5">
        <v>91440</v>
      </c>
      <c r="N28" s="5">
        <v>-5009</v>
      </c>
      <c r="O28" s="6">
        <f t="shared" si="3"/>
        <v>-20788</v>
      </c>
      <c r="P28" s="66">
        <f t="shared" si="4"/>
        <v>-7.8705754515888432E-2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5"/>
        <v xml:space="preserve"> </v>
      </c>
    </row>
    <row r="29" spans="1:22" x14ac:dyDescent="0.25">
      <c r="A29" s="26">
        <v>1830</v>
      </c>
      <c r="B29" s="51" t="s">
        <v>16</v>
      </c>
      <c r="C29" s="6">
        <v>10000</v>
      </c>
      <c r="D29" s="5">
        <v>24401</v>
      </c>
      <c r="E29" s="5">
        <v>-14401</v>
      </c>
      <c r="F29" s="6">
        <v>10000</v>
      </c>
      <c r="G29" s="5">
        <v>14049</v>
      </c>
      <c r="H29" s="5">
        <v>-4049</v>
      </c>
      <c r="I29" s="6">
        <v>10000</v>
      </c>
      <c r="J29" s="5">
        <v>14049</v>
      </c>
      <c r="K29" s="5">
        <v>-4049</v>
      </c>
      <c r="L29" s="6">
        <v>20000</v>
      </c>
      <c r="M29" s="5">
        <v>25212</v>
      </c>
      <c r="N29" s="5">
        <v>-5212</v>
      </c>
      <c r="O29" s="6">
        <f t="shared" si="3"/>
        <v>-22499</v>
      </c>
      <c r="P29" s="66">
        <f t="shared" si="4"/>
        <v>-0.42855238095238096</v>
      </c>
      <c r="Q29" s="123"/>
      <c r="R29" s="62" t="s">
        <v>15</v>
      </c>
      <c r="S29" s="72" t="s">
        <v>15</v>
      </c>
      <c r="T29" s="8" t="str">
        <f>IF($C$4="High Inventory",IF(AND($O29&gt;=Summary!$C$149,$P29&gt;=0%),"X"," "),IF(AND($O29&lt;=-Summary!$C$149,$P29&lt;=0%),"X"," "))</f>
        <v xml:space="preserve"> </v>
      </c>
      <c r="U29" s="11" t="str">
        <f>IF($C$4="High Inventory",IF(AND($O29&gt;=0,$P29&gt;=Summary!$C$150),"X"," "),IF(AND($O29&lt;=0,$P29&lt;=-Summary!$C$150),"X"," "))</f>
        <v xml:space="preserve"> </v>
      </c>
      <c r="V29" t="str">
        <f t="shared" si="5"/>
        <v xml:space="preserve"> </v>
      </c>
    </row>
    <row r="30" spans="1:22" x14ac:dyDescent="0.25">
      <c r="A30" s="26">
        <v>1864</v>
      </c>
      <c r="B30" s="51" t="s">
        <v>16</v>
      </c>
      <c r="C30" s="6">
        <v>486994</v>
      </c>
      <c r="D30" s="5">
        <v>411760</v>
      </c>
      <c r="E30" s="5">
        <v>75234</v>
      </c>
      <c r="F30" s="6">
        <v>356036</v>
      </c>
      <c r="G30" s="5">
        <v>422530</v>
      </c>
      <c r="H30" s="5">
        <v>-66494</v>
      </c>
      <c r="I30" s="6">
        <v>406164</v>
      </c>
      <c r="J30" s="5">
        <v>416525</v>
      </c>
      <c r="K30" s="5">
        <v>-10361</v>
      </c>
      <c r="L30" s="6">
        <v>445073</v>
      </c>
      <c r="M30" s="5">
        <v>423527</v>
      </c>
      <c r="N30" s="5">
        <v>21546</v>
      </c>
      <c r="O30" s="6">
        <f t="shared" si="3"/>
        <v>-1621</v>
      </c>
      <c r="P30" s="66">
        <f t="shared" si="4"/>
        <v>-1.2959540012279984E-3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5">
      <c r="A31" s="26">
        <v>1922</v>
      </c>
      <c r="B31" s="51" t="s">
        <v>16</v>
      </c>
      <c r="C31" s="6">
        <v>13602</v>
      </c>
      <c r="D31" s="5">
        <v>23870</v>
      </c>
      <c r="E31" s="5">
        <v>-10268</v>
      </c>
      <c r="F31" s="6">
        <v>38232</v>
      </c>
      <c r="G31" s="5">
        <v>23669</v>
      </c>
      <c r="H31" s="5">
        <v>14563</v>
      </c>
      <c r="I31" s="6">
        <v>11427</v>
      </c>
      <c r="J31" s="5">
        <v>23116</v>
      </c>
      <c r="K31" s="5">
        <v>-11689</v>
      </c>
      <c r="L31" s="6">
        <v>11427</v>
      </c>
      <c r="M31" s="5">
        <v>27523</v>
      </c>
      <c r="N31" s="5">
        <v>-16096</v>
      </c>
      <c r="O31" s="6">
        <f t="shared" si="3"/>
        <v>-7394</v>
      </c>
      <c r="P31" s="66">
        <f t="shared" si="4"/>
        <v>-0.1046478713768116</v>
      </c>
      <c r="Q31" s="123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5"/>
        <v xml:space="preserve"> </v>
      </c>
    </row>
    <row r="32" spans="1:22" x14ac:dyDescent="0.25">
      <c r="A32" s="26">
        <v>2056</v>
      </c>
      <c r="B32" s="51" t="s">
        <v>16</v>
      </c>
      <c r="C32" s="6">
        <v>17000</v>
      </c>
      <c r="D32" s="5">
        <v>16452</v>
      </c>
      <c r="E32" s="5">
        <v>548</v>
      </c>
      <c r="F32" s="6">
        <v>18000</v>
      </c>
      <c r="G32" s="5">
        <v>16377</v>
      </c>
      <c r="H32" s="5">
        <v>1623</v>
      </c>
      <c r="I32" s="6">
        <v>16250</v>
      </c>
      <c r="J32" s="5">
        <v>16179</v>
      </c>
      <c r="K32" s="5">
        <v>71</v>
      </c>
      <c r="L32" s="6">
        <v>15500</v>
      </c>
      <c r="M32" s="5">
        <v>16278</v>
      </c>
      <c r="N32" s="5">
        <v>-778</v>
      </c>
      <c r="O32" s="6">
        <f t="shared" si="3"/>
        <v>2242</v>
      </c>
      <c r="P32" s="66">
        <f t="shared" si="4"/>
        <v>4.5746699585790362E-2</v>
      </c>
      <c r="Q32" s="68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5"/>
        <v xml:space="preserve"> </v>
      </c>
    </row>
    <row r="33" spans="1:22" x14ac:dyDescent="0.25">
      <c r="A33" s="26">
        <v>2280</v>
      </c>
      <c r="B33" s="51" t="s">
        <v>16</v>
      </c>
      <c r="C33" s="6">
        <v>11720</v>
      </c>
      <c r="D33" s="5">
        <v>11620</v>
      </c>
      <c r="E33" s="5">
        <v>100</v>
      </c>
      <c r="F33" s="6">
        <v>11727</v>
      </c>
      <c r="G33" s="5">
        <v>6316</v>
      </c>
      <c r="H33" s="5">
        <v>5411</v>
      </c>
      <c r="I33" s="6">
        <v>8728</v>
      </c>
      <c r="J33" s="5">
        <v>4806</v>
      </c>
      <c r="K33" s="5">
        <v>3922</v>
      </c>
      <c r="L33" s="6">
        <v>11728</v>
      </c>
      <c r="M33" s="5">
        <v>9479</v>
      </c>
      <c r="N33" s="5">
        <v>2249</v>
      </c>
      <c r="O33" s="6">
        <f t="shared" si="3"/>
        <v>9433</v>
      </c>
      <c r="P33" s="66">
        <f t="shared" si="4"/>
        <v>0.41476498263201866</v>
      </c>
      <c r="Q33" s="125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5">
      <c r="A34" s="26">
        <v>2584</v>
      </c>
      <c r="B34" s="51" t="s">
        <v>16</v>
      </c>
      <c r="C34" s="6">
        <v>54543</v>
      </c>
      <c r="D34" s="5">
        <v>50158</v>
      </c>
      <c r="E34" s="5">
        <v>4385</v>
      </c>
      <c r="F34" s="6">
        <v>47204</v>
      </c>
      <c r="G34" s="5">
        <v>41527</v>
      </c>
      <c r="H34" s="5">
        <v>5677</v>
      </c>
      <c r="I34" s="6">
        <v>48398</v>
      </c>
      <c r="J34" s="5">
        <v>39701</v>
      </c>
      <c r="K34" s="5">
        <v>8697</v>
      </c>
      <c r="L34" s="6">
        <v>48800</v>
      </c>
      <c r="M34" s="5">
        <v>46515</v>
      </c>
      <c r="N34" s="5">
        <v>2285</v>
      </c>
      <c r="O34" s="6">
        <f t="shared" si="3"/>
        <v>18759</v>
      </c>
      <c r="P34" s="66">
        <f t="shared" si="4"/>
        <v>0.14277668262461279</v>
      </c>
      <c r="Q34" s="68"/>
      <c r="R34" s="62" t="s">
        <v>44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>X</v>
      </c>
      <c r="V34" t="str">
        <f t="shared" si="5"/>
        <v xml:space="preserve"> </v>
      </c>
    </row>
    <row r="35" spans="1:22" x14ac:dyDescent="0.25">
      <c r="A35" s="26">
        <v>2771</v>
      </c>
      <c r="B35" s="51" t="s">
        <v>16</v>
      </c>
      <c r="C35" s="6">
        <v>79655</v>
      </c>
      <c r="D35" s="5">
        <v>31545</v>
      </c>
      <c r="E35" s="5">
        <v>48110</v>
      </c>
      <c r="F35" s="6">
        <v>37936</v>
      </c>
      <c r="G35" s="5">
        <v>22882</v>
      </c>
      <c r="H35" s="5">
        <v>15054</v>
      </c>
      <c r="I35" s="6">
        <v>18587</v>
      </c>
      <c r="J35" s="5">
        <v>20348</v>
      </c>
      <c r="K35" s="5">
        <v>-1761</v>
      </c>
      <c r="L35" s="6">
        <v>3067</v>
      </c>
      <c r="M35" s="5">
        <v>30138</v>
      </c>
      <c r="N35" s="5">
        <v>-27071</v>
      </c>
      <c r="O35" s="6">
        <f t="shared" si="3"/>
        <v>61403</v>
      </c>
      <c r="P35" s="66">
        <f t="shared" si="4"/>
        <v>0.82115919546378513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5">
      <c r="A36" s="26">
        <v>2832</v>
      </c>
      <c r="B36" s="51" t="s">
        <v>16</v>
      </c>
      <c r="C36" s="6">
        <v>4009</v>
      </c>
      <c r="D36" s="5">
        <v>8264</v>
      </c>
      <c r="E36" s="5">
        <v>-4255</v>
      </c>
      <c r="F36" s="6">
        <v>0</v>
      </c>
      <c r="G36" s="5">
        <v>6785</v>
      </c>
      <c r="H36" s="5">
        <v>-6785</v>
      </c>
      <c r="I36" s="6">
        <v>0</v>
      </c>
      <c r="J36" s="5">
        <v>7088</v>
      </c>
      <c r="K36" s="5">
        <v>-7088</v>
      </c>
      <c r="L36" s="6">
        <v>0</v>
      </c>
      <c r="M36" s="5">
        <v>7934</v>
      </c>
      <c r="N36" s="5">
        <v>-7934</v>
      </c>
      <c r="O36" s="6">
        <f t="shared" si="3"/>
        <v>-18128</v>
      </c>
      <c r="P36" s="66">
        <f t="shared" si="4"/>
        <v>-0.81886349263709457</v>
      </c>
      <c r="Q36" s="125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5">
      <c r="A37" s="26">
        <v>2892</v>
      </c>
      <c r="B37" s="51" t="s">
        <v>16</v>
      </c>
      <c r="C37" s="6">
        <v>340</v>
      </c>
      <c r="D37" s="5">
        <v>454</v>
      </c>
      <c r="E37" s="5">
        <v>-114</v>
      </c>
      <c r="F37" s="6">
        <v>357</v>
      </c>
      <c r="G37" s="5">
        <v>316</v>
      </c>
      <c r="H37" s="5">
        <v>41</v>
      </c>
      <c r="I37" s="6">
        <v>197</v>
      </c>
      <c r="J37" s="5">
        <v>216</v>
      </c>
      <c r="K37" s="5">
        <v>-19</v>
      </c>
      <c r="L37" s="6">
        <v>389</v>
      </c>
      <c r="M37" s="5">
        <v>370</v>
      </c>
      <c r="N37" s="5">
        <v>19</v>
      </c>
      <c r="O37" s="6">
        <f t="shared" si="3"/>
        <v>-92</v>
      </c>
      <c r="P37" s="66">
        <f t="shared" si="4"/>
        <v>-9.3211752786220875E-2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5">
      <c r="A38" s="26">
        <v>3015</v>
      </c>
      <c r="B38" s="51" t="s">
        <v>16</v>
      </c>
      <c r="C38" s="6">
        <v>16360</v>
      </c>
      <c r="D38" s="5">
        <v>17319</v>
      </c>
      <c r="E38" s="5">
        <v>-959</v>
      </c>
      <c r="F38" s="6">
        <v>20704</v>
      </c>
      <c r="G38" s="5">
        <v>10862</v>
      </c>
      <c r="H38" s="5">
        <v>9842</v>
      </c>
      <c r="I38" s="6">
        <v>16901</v>
      </c>
      <c r="J38" s="5">
        <v>10529</v>
      </c>
      <c r="K38" s="5">
        <v>6372</v>
      </c>
      <c r="L38" s="6">
        <v>16875</v>
      </c>
      <c r="M38" s="5">
        <v>16846</v>
      </c>
      <c r="N38" s="5">
        <v>29</v>
      </c>
      <c r="O38" s="6">
        <f t="shared" si="3"/>
        <v>15255</v>
      </c>
      <c r="P38" s="66">
        <f t="shared" si="4"/>
        <v>0.3940740358037767</v>
      </c>
      <c r="Q38" s="125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16108</v>
      </c>
      <c r="D39" s="5">
        <v>16467</v>
      </c>
      <c r="E39" s="5">
        <v>-359</v>
      </c>
      <c r="F39" s="6">
        <v>12328</v>
      </c>
      <c r="G39" s="5">
        <v>15891</v>
      </c>
      <c r="H39" s="5">
        <v>-3563</v>
      </c>
      <c r="I39" s="6">
        <v>22616</v>
      </c>
      <c r="J39" s="5">
        <v>22839</v>
      </c>
      <c r="K39" s="5">
        <v>-223</v>
      </c>
      <c r="L39" s="6">
        <v>11797</v>
      </c>
      <c r="M39" s="5">
        <v>25980</v>
      </c>
      <c r="N39" s="5">
        <v>-14183</v>
      </c>
      <c r="O39" s="6">
        <f t="shared" si="3"/>
        <v>-4145</v>
      </c>
      <c r="P39" s="66">
        <f t="shared" si="4"/>
        <v>-7.509330048190152E-2</v>
      </c>
      <c r="Q39" s="68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6700</v>
      </c>
      <c r="D40" s="5">
        <v>6237</v>
      </c>
      <c r="E40" s="5">
        <v>463</v>
      </c>
      <c r="F40" s="6">
        <v>6700</v>
      </c>
      <c r="G40" s="5">
        <v>6005</v>
      </c>
      <c r="H40" s="5">
        <v>695</v>
      </c>
      <c r="I40" s="6">
        <v>0</v>
      </c>
      <c r="J40" s="5">
        <v>6068</v>
      </c>
      <c r="K40" s="5">
        <v>-6068</v>
      </c>
      <c r="L40" s="6">
        <v>0</v>
      </c>
      <c r="M40" s="5">
        <v>6096</v>
      </c>
      <c r="N40" s="5">
        <v>-6096</v>
      </c>
      <c r="O40" s="6">
        <f t="shared" si="3"/>
        <v>-4910</v>
      </c>
      <c r="P40" s="66">
        <f t="shared" si="4"/>
        <v>-0.26814483097591613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490877</v>
      </c>
      <c r="D41" s="5">
        <v>489505</v>
      </c>
      <c r="E41" s="5">
        <v>1372</v>
      </c>
      <c r="F41" s="6">
        <v>451735</v>
      </c>
      <c r="G41" s="5">
        <v>396786</v>
      </c>
      <c r="H41" s="5">
        <v>54949</v>
      </c>
      <c r="I41" s="6">
        <v>404457</v>
      </c>
      <c r="J41" s="5">
        <v>420899</v>
      </c>
      <c r="K41" s="5">
        <v>-16442</v>
      </c>
      <c r="L41" s="6">
        <v>435009</v>
      </c>
      <c r="M41" s="5">
        <v>430136</v>
      </c>
      <c r="N41" s="5">
        <v>4873</v>
      </c>
      <c r="O41" s="6">
        <f t="shared" si="3"/>
        <v>39879</v>
      </c>
      <c r="P41" s="66">
        <f t="shared" si="4"/>
        <v>3.0507400984247902E-2</v>
      </c>
      <c r="Q41" s="123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472</v>
      </c>
      <c r="E42" s="5">
        <v>-22</v>
      </c>
      <c r="F42" s="6">
        <v>450</v>
      </c>
      <c r="G42" s="5">
        <v>432</v>
      </c>
      <c r="H42" s="5">
        <v>18</v>
      </c>
      <c r="I42" s="6">
        <v>450</v>
      </c>
      <c r="J42" s="5">
        <v>394</v>
      </c>
      <c r="K42" s="5">
        <v>56</v>
      </c>
      <c r="L42" s="6">
        <v>450</v>
      </c>
      <c r="M42" s="5">
        <v>407</v>
      </c>
      <c r="N42" s="5">
        <v>43</v>
      </c>
      <c r="O42" s="6">
        <f t="shared" si="3"/>
        <v>52</v>
      </c>
      <c r="P42" s="66">
        <f t="shared" si="4"/>
        <v>4.0030792917628948E-2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10903</v>
      </c>
      <c r="E43" s="5">
        <v>97</v>
      </c>
      <c r="F43" s="6">
        <v>10712</v>
      </c>
      <c r="G43" s="5">
        <v>11198</v>
      </c>
      <c r="H43" s="5">
        <v>-486</v>
      </c>
      <c r="I43" s="6">
        <v>11000</v>
      </c>
      <c r="J43" s="5">
        <v>13324</v>
      </c>
      <c r="K43" s="5">
        <v>-2324</v>
      </c>
      <c r="L43" s="6">
        <v>11000</v>
      </c>
      <c r="M43" s="5">
        <v>12519</v>
      </c>
      <c r="N43" s="5">
        <v>-1519</v>
      </c>
      <c r="O43" s="6">
        <f t="shared" si="3"/>
        <v>-2713</v>
      </c>
      <c r="P43" s="66">
        <f t="shared" si="4"/>
        <v>-7.6582171286625644E-2</v>
      </c>
      <c r="Q43" s="125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5336</v>
      </c>
      <c r="D44" s="5">
        <v>5050</v>
      </c>
      <c r="E44" s="5">
        <v>286</v>
      </c>
      <c r="F44" s="6">
        <v>5428</v>
      </c>
      <c r="G44" s="5">
        <v>3814</v>
      </c>
      <c r="H44" s="5">
        <v>1614</v>
      </c>
      <c r="I44" s="6">
        <v>5466</v>
      </c>
      <c r="J44" s="5">
        <v>3658</v>
      </c>
      <c r="K44" s="5">
        <v>1808</v>
      </c>
      <c r="L44" s="6">
        <v>5731</v>
      </c>
      <c r="M44" s="5">
        <v>4685</v>
      </c>
      <c r="N44" s="5">
        <v>1046</v>
      </c>
      <c r="O44" s="6">
        <f t="shared" si="3"/>
        <v>3708</v>
      </c>
      <c r="P44" s="66">
        <f t="shared" si="4"/>
        <v>0.29609518485985786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106909</v>
      </c>
      <c r="D45" s="5">
        <v>73330</v>
      </c>
      <c r="E45" s="5">
        <v>33579</v>
      </c>
      <c r="F45" s="6">
        <v>77865</v>
      </c>
      <c r="G45" s="5">
        <v>70699</v>
      </c>
      <c r="H45" s="5">
        <v>7166</v>
      </c>
      <c r="I45" s="6">
        <v>77868</v>
      </c>
      <c r="J45" s="5">
        <v>74730</v>
      </c>
      <c r="K45" s="5">
        <v>3138</v>
      </c>
      <c r="L45" s="6">
        <v>74868</v>
      </c>
      <c r="M45" s="5">
        <v>75580</v>
      </c>
      <c r="N45" s="5">
        <v>-712</v>
      </c>
      <c r="O45" s="6">
        <f t="shared" si="3"/>
        <v>43883</v>
      </c>
      <c r="P45" s="66">
        <f t="shared" si="4"/>
        <v>0.20059882976778204</v>
      </c>
      <c r="Q45" s="123"/>
      <c r="R45" s="62" t="s">
        <v>44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>X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0</v>
      </c>
      <c r="D46" s="5">
        <v>263</v>
      </c>
      <c r="E46" s="5">
        <v>-263</v>
      </c>
      <c r="F46" s="6">
        <v>563</v>
      </c>
      <c r="G46" s="5">
        <v>243</v>
      </c>
      <c r="H46" s="5">
        <v>320</v>
      </c>
      <c r="I46" s="6">
        <v>1258</v>
      </c>
      <c r="J46" s="5">
        <v>285</v>
      </c>
      <c r="K46" s="5">
        <v>973</v>
      </c>
      <c r="L46" s="6">
        <v>1104</v>
      </c>
      <c r="M46" s="5">
        <v>319</v>
      </c>
      <c r="N46" s="5">
        <v>785</v>
      </c>
      <c r="O46" s="6">
        <f>K46+H46+E46</f>
        <v>1030</v>
      </c>
      <c r="P46" s="66">
        <f t="shared" si="4"/>
        <v>1.3005050505050506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5"/>
        <v xml:space="preserve"> </v>
      </c>
    </row>
    <row r="47" spans="1:22" x14ac:dyDescent="0.25">
      <c r="A47" s="26">
        <v>30069</v>
      </c>
      <c r="B47" s="51" t="s">
        <v>16</v>
      </c>
      <c r="C47" s="6">
        <v>6518</v>
      </c>
      <c r="D47" s="5">
        <v>6816</v>
      </c>
      <c r="E47" s="5">
        <v>-298</v>
      </c>
      <c r="F47" s="6">
        <v>5960</v>
      </c>
      <c r="G47" s="5">
        <v>274</v>
      </c>
      <c r="H47" s="5">
        <v>5686</v>
      </c>
      <c r="I47" s="6">
        <v>6154</v>
      </c>
      <c r="J47" s="5">
        <v>0</v>
      </c>
      <c r="K47" s="5">
        <v>6154</v>
      </c>
      <c r="L47" s="6">
        <v>8318</v>
      </c>
      <c r="M47" s="5">
        <v>6122</v>
      </c>
      <c r="N47" s="5">
        <v>2196</v>
      </c>
      <c r="O47" s="6">
        <f t="shared" ref="O47:O110" si="6">K47+H47+E47</f>
        <v>11542</v>
      </c>
      <c r="P47" s="66">
        <f t="shared" ref="P47:P110" si="7">O47/(J47+G47+D47+1)</f>
        <v>1.6276970808066564</v>
      </c>
      <c r="Q47" s="123"/>
      <c r="R47" s="62" t="s">
        <v>44</v>
      </c>
      <c r="S47" s="72" t="s">
        <v>15</v>
      </c>
      <c r="T47" s="8" t="str">
        <f>IF($C$4="High Inventory",IF(AND($O47&gt;=Summary!$C$149,$P47&gt;=0%),"X"," "),IF(AND($O47&lt;=-Summary!$C$149,$P47&lt;=0%),"X"," "))</f>
        <v>X</v>
      </c>
      <c r="U47" s="11" t="str">
        <f>IF($C$4="High Inventory",IF(AND($O47&gt;=0,$P47&gt;=Summary!$C$150),"X"," "),IF(AND($O47&lt;=0,$P47&lt;=-Summary!$C$150),"X"," "))</f>
        <v>X</v>
      </c>
      <c r="V47" t="str">
        <f t="shared" ref="V47:V110" si="8">IF(S47 = "X",L47-I47," ")</f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6</v>
      </c>
      <c r="H55" s="5">
        <v>-6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-18</v>
      </c>
      <c r="P55" s="66">
        <f t="shared" si="7"/>
        <v>-0.94736842105263153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195</v>
      </c>
      <c r="E58" s="5">
        <v>-195</v>
      </c>
      <c r="F58" s="6">
        <v>0</v>
      </c>
      <c r="G58" s="5">
        <v>36</v>
      </c>
      <c r="H58" s="5">
        <v>-36</v>
      </c>
      <c r="I58" s="6">
        <v>0</v>
      </c>
      <c r="J58" s="5">
        <v>0</v>
      </c>
      <c r="K58" s="5">
        <v>0</v>
      </c>
      <c r="L58" s="6">
        <v>0</v>
      </c>
      <c r="M58" s="5">
        <v>152</v>
      </c>
      <c r="N58" s="5">
        <v>-152</v>
      </c>
      <c r="O58" s="6">
        <f t="shared" si="6"/>
        <v>-231</v>
      </c>
      <c r="P58" s="66">
        <f t="shared" si="7"/>
        <v>-0.99568965517241381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193</v>
      </c>
      <c r="E61" s="5">
        <v>-193</v>
      </c>
      <c r="F61" s="6">
        <v>0</v>
      </c>
      <c r="G61" s="5">
        <v>7</v>
      </c>
      <c r="H61" s="5">
        <v>-7</v>
      </c>
      <c r="I61" s="6">
        <v>0</v>
      </c>
      <c r="J61" s="5">
        <v>0</v>
      </c>
      <c r="K61" s="5">
        <v>0</v>
      </c>
      <c r="L61" s="6">
        <v>0</v>
      </c>
      <c r="M61" s="5">
        <v>169</v>
      </c>
      <c r="N61" s="5">
        <v>-169</v>
      </c>
      <c r="O61" s="6">
        <f t="shared" si="6"/>
        <v>-200</v>
      </c>
      <c r="P61" s="66">
        <f t="shared" si="7"/>
        <v>-0.99502487562189057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0</v>
      </c>
      <c r="P64" s="66">
        <f t="shared" si="7"/>
        <v>0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8</v>
      </c>
      <c r="N65" s="5">
        <v>-8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254</v>
      </c>
      <c r="B66" s="51" t="s">
        <v>17</v>
      </c>
      <c r="C66" s="6">
        <v>12348</v>
      </c>
      <c r="D66" s="5">
        <v>12065</v>
      </c>
      <c r="E66" s="5">
        <v>283</v>
      </c>
      <c r="F66" s="6">
        <v>12316</v>
      </c>
      <c r="G66" s="5">
        <v>10074</v>
      </c>
      <c r="H66" s="5">
        <v>2242</v>
      </c>
      <c r="I66" s="6">
        <v>12434</v>
      </c>
      <c r="J66" s="5">
        <v>11059</v>
      </c>
      <c r="K66" s="5">
        <v>1375</v>
      </c>
      <c r="L66" s="6">
        <v>12434</v>
      </c>
      <c r="M66" s="5">
        <v>12158</v>
      </c>
      <c r="N66" s="5">
        <v>276</v>
      </c>
      <c r="O66" s="6">
        <f t="shared" si="6"/>
        <v>3900</v>
      </c>
      <c r="P66" s="66">
        <f t="shared" si="7"/>
        <v>0.11747341787403236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>X</v>
      </c>
      <c r="V66" t="str">
        <f t="shared" si="8"/>
        <v xml:space="preserve"> </v>
      </c>
    </row>
    <row r="67" spans="1:22" x14ac:dyDescent="0.25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7</v>
      </c>
      <c r="N71" s="5">
        <v>-7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308</v>
      </c>
      <c r="B72" s="51" t="s">
        <v>17</v>
      </c>
      <c r="C72" s="6">
        <v>0</v>
      </c>
      <c r="D72" s="5">
        <v>856</v>
      </c>
      <c r="E72" s="5">
        <v>-856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200</v>
      </c>
      <c r="M72" s="5">
        <v>537</v>
      </c>
      <c r="N72" s="5">
        <v>-337</v>
      </c>
      <c r="O72" s="6">
        <f t="shared" si="6"/>
        <v>-856</v>
      </c>
      <c r="P72" s="66">
        <f t="shared" si="7"/>
        <v>-0.99883313885647607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 xml:space="preserve"> </v>
      </c>
      <c r="V72" t="str">
        <f t="shared" si="8"/>
        <v xml:space="preserve"> </v>
      </c>
    </row>
    <row r="73" spans="1:22" x14ac:dyDescent="0.25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399</v>
      </c>
      <c r="B74" s="51" t="s">
        <v>17</v>
      </c>
      <c r="C74" s="6">
        <v>100</v>
      </c>
      <c r="D74" s="5">
        <v>144</v>
      </c>
      <c r="E74" s="5">
        <v>-44</v>
      </c>
      <c r="F74" s="6">
        <v>100</v>
      </c>
      <c r="G74" s="5">
        <v>147</v>
      </c>
      <c r="H74" s="5">
        <v>-47</v>
      </c>
      <c r="I74" s="6">
        <v>0</v>
      </c>
      <c r="J74" s="5">
        <v>166</v>
      </c>
      <c r="K74" s="5">
        <v>-166</v>
      </c>
      <c r="L74" s="6">
        <v>0</v>
      </c>
      <c r="M74" s="5">
        <v>123</v>
      </c>
      <c r="N74" s="5">
        <v>-123</v>
      </c>
      <c r="O74" s="6">
        <f t="shared" si="6"/>
        <v>-257</v>
      </c>
      <c r="P74" s="66">
        <f t="shared" si="7"/>
        <v>-0.56113537117903933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5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80</v>
      </c>
      <c r="G75" s="5">
        <v>0</v>
      </c>
      <c r="H75" s="5">
        <v>80</v>
      </c>
      <c r="I75" s="6">
        <v>40</v>
      </c>
      <c r="J75" s="5">
        <v>0</v>
      </c>
      <c r="K75" s="5">
        <v>40</v>
      </c>
      <c r="L75" s="6">
        <v>70</v>
      </c>
      <c r="M75" s="5">
        <v>0</v>
      </c>
      <c r="N75" s="5">
        <v>70</v>
      </c>
      <c r="O75" s="6">
        <f t="shared" si="6"/>
        <v>220</v>
      </c>
      <c r="P75" s="66">
        <f t="shared" si="7"/>
        <v>220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5">
      <c r="A76" s="26">
        <v>447</v>
      </c>
      <c r="B76" s="51" t="s">
        <v>17</v>
      </c>
      <c r="C76" s="6">
        <v>0</v>
      </c>
      <c r="D76" s="5">
        <v>82</v>
      </c>
      <c r="E76" s="5">
        <v>-82</v>
      </c>
      <c r="F76" s="6">
        <v>0</v>
      </c>
      <c r="G76" s="5">
        <v>71</v>
      </c>
      <c r="H76" s="5">
        <v>-71</v>
      </c>
      <c r="I76" s="6">
        <v>0</v>
      </c>
      <c r="J76" s="5">
        <v>38</v>
      </c>
      <c r="K76" s="5">
        <v>-38</v>
      </c>
      <c r="L76" s="6">
        <v>0</v>
      </c>
      <c r="M76" s="5">
        <v>72</v>
      </c>
      <c r="N76" s="5">
        <v>-72</v>
      </c>
      <c r="O76" s="6">
        <f t="shared" si="6"/>
        <v>-191</v>
      </c>
      <c r="P76" s="66">
        <f t="shared" si="7"/>
        <v>-0.99479166666666663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4</v>
      </c>
      <c r="N77" s="5">
        <v>196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5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5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66">
        <f t="shared" si="7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5">
      <c r="A80" s="26">
        <v>543</v>
      </c>
      <c r="B80" s="51" t="s">
        <v>17</v>
      </c>
      <c r="C80" s="6">
        <v>800</v>
      </c>
      <c r="D80" s="5">
        <v>484</v>
      </c>
      <c r="E80" s="5">
        <v>316</v>
      </c>
      <c r="F80" s="6">
        <v>0</v>
      </c>
      <c r="G80" s="5">
        <v>133</v>
      </c>
      <c r="H80" s="5">
        <v>-133</v>
      </c>
      <c r="I80" s="6">
        <v>0</v>
      </c>
      <c r="J80" s="5">
        <v>59</v>
      </c>
      <c r="K80" s="5">
        <v>-59</v>
      </c>
      <c r="L80" s="6">
        <v>0</v>
      </c>
      <c r="M80" s="5">
        <v>521</v>
      </c>
      <c r="N80" s="5">
        <v>-521</v>
      </c>
      <c r="O80" s="6">
        <f t="shared" si="6"/>
        <v>124</v>
      </c>
      <c r="P80" s="66">
        <f t="shared" si="7"/>
        <v>0.18316100443131461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8"/>
        <v xml:space="preserve"> </v>
      </c>
    </row>
    <row r="81" spans="1:22" x14ac:dyDescent="0.25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5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5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6"/>
        <v>-225</v>
      </c>
      <c r="P83" s="66">
        <f t="shared" si="7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5">
      <c r="A84" s="26">
        <v>635</v>
      </c>
      <c r="B84" s="51" t="s">
        <v>17</v>
      </c>
      <c r="C84" s="6">
        <v>1000</v>
      </c>
      <c r="D84" s="5">
        <v>805</v>
      </c>
      <c r="E84" s="5">
        <v>195</v>
      </c>
      <c r="F84" s="6">
        <v>900</v>
      </c>
      <c r="G84" s="5">
        <v>871</v>
      </c>
      <c r="H84" s="5">
        <v>29</v>
      </c>
      <c r="I84" s="6">
        <v>800</v>
      </c>
      <c r="J84" s="5">
        <v>714</v>
      </c>
      <c r="K84" s="5">
        <v>86</v>
      </c>
      <c r="L84" s="6">
        <v>650</v>
      </c>
      <c r="M84" s="5">
        <v>883</v>
      </c>
      <c r="N84" s="5">
        <v>-233</v>
      </c>
      <c r="O84" s="6">
        <f t="shared" si="6"/>
        <v>310</v>
      </c>
      <c r="P84" s="66">
        <f t="shared" si="7"/>
        <v>0.12965286491007946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8"/>
        <v xml:space="preserve"> </v>
      </c>
    </row>
    <row r="85" spans="1:22" x14ac:dyDescent="0.25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6"/>
        <v>0</v>
      </c>
      <c r="P85" s="66">
        <f t="shared" si="7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8"/>
        <v xml:space="preserve"> </v>
      </c>
    </row>
    <row r="86" spans="1:22" x14ac:dyDescent="0.25">
      <c r="A86" s="26">
        <v>654</v>
      </c>
      <c r="B86" s="51" t="s">
        <v>17</v>
      </c>
      <c r="C86" s="6">
        <v>255</v>
      </c>
      <c r="D86" s="5">
        <v>358</v>
      </c>
      <c r="E86" s="5">
        <v>-103</v>
      </c>
      <c r="F86" s="6">
        <v>430</v>
      </c>
      <c r="G86" s="5">
        <v>463</v>
      </c>
      <c r="H86" s="5">
        <v>-33</v>
      </c>
      <c r="I86" s="6">
        <v>524</v>
      </c>
      <c r="J86" s="5">
        <v>587</v>
      </c>
      <c r="K86" s="5">
        <v>-63</v>
      </c>
      <c r="L86" s="6">
        <v>300</v>
      </c>
      <c r="M86" s="5">
        <v>1456</v>
      </c>
      <c r="N86" s="5">
        <v>-1156</v>
      </c>
      <c r="O86" s="6">
        <f t="shared" si="6"/>
        <v>-199</v>
      </c>
      <c r="P86" s="66">
        <f t="shared" si="7"/>
        <v>-0.14123491838183108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8"/>
        <v xml:space="preserve"> </v>
      </c>
    </row>
    <row r="87" spans="1:22" x14ac:dyDescent="0.25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6"/>
        <v>-45</v>
      </c>
      <c r="P87" s="66">
        <f t="shared" si="7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8"/>
        <v xml:space="preserve"> </v>
      </c>
    </row>
    <row r="88" spans="1:22" x14ac:dyDescent="0.25">
      <c r="A88" s="26">
        <v>755</v>
      </c>
      <c r="B88" s="51" t="s">
        <v>17</v>
      </c>
      <c r="C88" s="6">
        <v>70</v>
      </c>
      <c r="D88" s="5">
        <v>79</v>
      </c>
      <c r="E88" s="5">
        <v>-9</v>
      </c>
      <c r="F88" s="6">
        <v>70</v>
      </c>
      <c r="G88" s="5">
        <v>79</v>
      </c>
      <c r="H88" s="5">
        <v>-9</v>
      </c>
      <c r="I88" s="6">
        <v>66</v>
      </c>
      <c r="J88" s="5">
        <v>79</v>
      </c>
      <c r="K88" s="5">
        <v>-13</v>
      </c>
      <c r="L88" s="6">
        <v>50</v>
      </c>
      <c r="M88" s="5">
        <v>79</v>
      </c>
      <c r="N88" s="5">
        <v>-29</v>
      </c>
      <c r="O88" s="6">
        <f t="shared" si="6"/>
        <v>-31</v>
      </c>
      <c r="P88" s="66">
        <f t="shared" si="7"/>
        <v>-0.13025210084033614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8"/>
        <v xml:space="preserve"> </v>
      </c>
    </row>
    <row r="89" spans="1:22" x14ac:dyDescent="0.25">
      <c r="A89" s="26">
        <v>779</v>
      </c>
      <c r="B89" s="51" t="s">
        <v>17</v>
      </c>
      <c r="C89" s="6">
        <v>792</v>
      </c>
      <c r="D89" s="5">
        <v>321</v>
      </c>
      <c r="E89" s="5">
        <v>471</v>
      </c>
      <c r="F89" s="6">
        <v>798</v>
      </c>
      <c r="G89" s="5">
        <v>0</v>
      </c>
      <c r="H89" s="5">
        <v>798</v>
      </c>
      <c r="I89" s="6">
        <v>800</v>
      </c>
      <c r="J89" s="5">
        <v>0</v>
      </c>
      <c r="K89" s="5">
        <v>800</v>
      </c>
      <c r="L89" s="6">
        <v>800</v>
      </c>
      <c r="M89" s="5">
        <v>360</v>
      </c>
      <c r="N89" s="5">
        <v>440</v>
      </c>
      <c r="O89" s="6">
        <f t="shared" si="6"/>
        <v>2069</v>
      </c>
      <c r="P89" s="66">
        <f t="shared" si="7"/>
        <v>6.4254658385093171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>X</v>
      </c>
      <c r="V89" t="str">
        <f t="shared" si="8"/>
        <v xml:space="preserve"> </v>
      </c>
    </row>
    <row r="90" spans="1:22" x14ac:dyDescent="0.25">
      <c r="A90" s="26">
        <v>858</v>
      </c>
      <c r="B90" s="51" t="s">
        <v>17</v>
      </c>
      <c r="C90" s="6">
        <v>1100</v>
      </c>
      <c r="D90" s="5">
        <v>1072</v>
      </c>
      <c r="E90" s="5">
        <v>28</v>
      </c>
      <c r="F90" s="6">
        <v>0</v>
      </c>
      <c r="G90" s="5">
        <v>7</v>
      </c>
      <c r="H90" s="5">
        <v>-7</v>
      </c>
      <c r="I90" s="6">
        <v>0</v>
      </c>
      <c r="J90" s="5">
        <v>0</v>
      </c>
      <c r="K90" s="5">
        <v>0</v>
      </c>
      <c r="L90" s="6">
        <v>1100</v>
      </c>
      <c r="M90" s="5">
        <v>1119</v>
      </c>
      <c r="N90" s="5">
        <v>-19</v>
      </c>
      <c r="O90" s="6">
        <f t="shared" si="6"/>
        <v>21</v>
      </c>
      <c r="P90" s="66">
        <f t="shared" si="7"/>
        <v>1.9444444444444445E-2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8"/>
        <v xml:space="preserve"> </v>
      </c>
    </row>
    <row r="91" spans="1:22" x14ac:dyDescent="0.25">
      <c r="A91" s="26">
        <v>877</v>
      </c>
      <c r="B91" s="51" t="s">
        <v>17</v>
      </c>
      <c r="C91" s="6">
        <v>0</v>
      </c>
      <c r="D91" s="5">
        <v>145</v>
      </c>
      <c r="E91" s="5">
        <v>-145</v>
      </c>
      <c r="F91" s="6">
        <v>0</v>
      </c>
      <c r="G91" s="5">
        <v>25</v>
      </c>
      <c r="H91" s="5">
        <v>-25</v>
      </c>
      <c r="I91" s="6">
        <v>0</v>
      </c>
      <c r="J91" s="5">
        <v>7</v>
      </c>
      <c r="K91" s="5">
        <v>-7</v>
      </c>
      <c r="L91" s="6">
        <v>0</v>
      </c>
      <c r="M91" s="5">
        <v>136</v>
      </c>
      <c r="N91" s="5">
        <v>-136</v>
      </c>
      <c r="O91" s="6">
        <f t="shared" si="6"/>
        <v>-177</v>
      </c>
      <c r="P91" s="66">
        <f t="shared" si="7"/>
        <v>-0.9943820224719101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8"/>
        <v xml:space="preserve"> </v>
      </c>
    </row>
    <row r="92" spans="1:22" x14ac:dyDescent="0.25">
      <c r="A92" s="26">
        <v>886</v>
      </c>
      <c r="B92" s="51" t="s">
        <v>17</v>
      </c>
      <c r="C92" s="6">
        <v>175</v>
      </c>
      <c r="D92" s="5">
        <v>646</v>
      </c>
      <c r="E92" s="5">
        <v>-471</v>
      </c>
      <c r="F92" s="6">
        <v>170</v>
      </c>
      <c r="G92" s="5">
        <v>228</v>
      </c>
      <c r="H92" s="5">
        <v>-58</v>
      </c>
      <c r="I92" s="6">
        <v>200</v>
      </c>
      <c r="J92" s="5">
        <v>0</v>
      </c>
      <c r="K92" s="5">
        <v>200</v>
      </c>
      <c r="L92" s="6">
        <v>170</v>
      </c>
      <c r="M92" s="5">
        <v>562</v>
      </c>
      <c r="N92" s="5">
        <v>-392</v>
      </c>
      <c r="O92" s="6">
        <f t="shared" si="6"/>
        <v>-329</v>
      </c>
      <c r="P92" s="66">
        <f t="shared" si="7"/>
        <v>-0.376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8"/>
        <v xml:space="preserve"> </v>
      </c>
    </row>
    <row r="93" spans="1:22" x14ac:dyDescent="0.25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6"/>
        <v>0</v>
      </c>
      <c r="P93" s="66">
        <f t="shared" si="7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8"/>
        <v xml:space="preserve"> </v>
      </c>
    </row>
    <row r="94" spans="1:22" x14ac:dyDescent="0.25">
      <c r="A94" s="26">
        <v>944</v>
      </c>
      <c r="B94" s="51" t="s">
        <v>17</v>
      </c>
      <c r="C94" s="6">
        <v>200</v>
      </c>
      <c r="D94" s="5">
        <v>223</v>
      </c>
      <c r="E94" s="5">
        <v>-23</v>
      </c>
      <c r="F94" s="6">
        <v>250</v>
      </c>
      <c r="G94" s="5">
        <v>61</v>
      </c>
      <c r="H94" s="5">
        <v>189</v>
      </c>
      <c r="I94" s="6">
        <v>200</v>
      </c>
      <c r="J94" s="5">
        <v>42</v>
      </c>
      <c r="K94" s="5">
        <v>158</v>
      </c>
      <c r="L94" s="6">
        <v>100</v>
      </c>
      <c r="M94" s="5">
        <v>91</v>
      </c>
      <c r="N94" s="5">
        <v>9</v>
      </c>
      <c r="O94" s="6">
        <f t="shared" si="6"/>
        <v>324</v>
      </c>
      <c r="P94" s="66">
        <f t="shared" si="7"/>
        <v>0.99082568807339455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>X</v>
      </c>
      <c r="V94" t="str">
        <f t="shared" si="8"/>
        <v xml:space="preserve"> </v>
      </c>
    </row>
    <row r="95" spans="1:22" x14ac:dyDescent="0.25">
      <c r="A95" s="26">
        <v>949</v>
      </c>
      <c r="B95" s="51" t="s">
        <v>17</v>
      </c>
      <c r="C95" s="6">
        <v>100</v>
      </c>
      <c r="D95" s="5">
        <v>0</v>
      </c>
      <c r="E95" s="5">
        <v>100</v>
      </c>
      <c r="F95" s="6">
        <v>0</v>
      </c>
      <c r="G95" s="5">
        <v>29</v>
      </c>
      <c r="H95" s="5">
        <v>-29</v>
      </c>
      <c r="I95" s="6">
        <v>0</v>
      </c>
      <c r="J95" s="5">
        <v>0</v>
      </c>
      <c r="K95" s="5">
        <v>0</v>
      </c>
      <c r="L95" s="6">
        <v>0</v>
      </c>
      <c r="M95" s="5">
        <v>74</v>
      </c>
      <c r="N95" s="5">
        <v>-74</v>
      </c>
      <c r="O95" s="6">
        <f t="shared" si="6"/>
        <v>71</v>
      </c>
      <c r="P95" s="66">
        <f t="shared" si="7"/>
        <v>2.3666666666666667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>X</v>
      </c>
      <c r="V95" t="str">
        <f t="shared" si="8"/>
        <v xml:space="preserve"> </v>
      </c>
    </row>
    <row r="96" spans="1:22" x14ac:dyDescent="0.25">
      <c r="A96" s="26">
        <v>995</v>
      </c>
      <c r="B96" s="51" t="s">
        <v>17</v>
      </c>
      <c r="C96" s="6">
        <v>1000</v>
      </c>
      <c r="D96" s="5">
        <v>803</v>
      </c>
      <c r="E96" s="5">
        <v>197</v>
      </c>
      <c r="F96" s="6">
        <v>0</v>
      </c>
      <c r="G96" s="5">
        <v>0</v>
      </c>
      <c r="H96" s="5">
        <v>0</v>
      </c>
      <c r="I96" s="6">
        <v>0</v>
      </c>
      <c r="J96" s="5">
        <v>31</v>
      </c>
      <c r="K96" s="5">
        <v>-31</v>
      </c>
      <c r="L96" s="6">
        <v>190</v>
      </c>
      <c r="M96" s="5">
        <v>1167</v>
      </c>
      <c r="N96" s="5">
        <v>-977</v>
      </c>
      <c r="O96" s="6">
        <f t="shared" si="6"/>
        <v>166</v>
      </c>
      <c r="P96" s="66">
        <f t="shared" si="7"/>
        <v>0.19880239520958085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8"/>
        <v xml:space="preserve"> </v>
      </c>
    </row>
    <row r="97" spans="1:22" x14ac:dyDescent="0.25">
      <c r="A97" s="26">
        <v>1011</v>
      </c>
      <c r="B97" s="51" t="s">
        <v>17</v>
      </c>
      <c r="C97" s="6">
        <v>800</v>
      </c>
      <c r="D97" s="5">
        <v>590</v>
      </c>
      <c r="E97" s="5">
        <v>210</v>
      </c>
      <c r="F97" s="6">
        <v>0</v>
      </c>
      <c r="G97" s="5">
        <v>355</v>
      </c>
      <c r="H97" s="5">
        <v>-355</v>
      </c>
      <c r="I97" s="6">
        <v>0</v>
      </c>
      <c r="J97" s="5">
        <v>45</v>
      </c>
      <c r="K97" s="5">
        <v>-45</v>
      </c>
      <c r="L97" s="6">
        <v>100</v>
      </c>
      <c r="M97" s="5">
        <v>939</v>
      </c>
      <c r="N97" s="5">
        <v>-839</v>
      </c>
      <c r="O97" s="6">
        <f t="shared" si="6"/>
        <v>-190</v>
      </c>
      <c r="P97" s="66">
        <f t="shared" si="7"/>
        <v>-0.19172552976791121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8"/>
        <v xml:space="preserve"> </v>
      </c>
    </row>
    <row r="98" spans="1:22" x14ac:dyDescent="0.25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6"/>
        <v>0</v>
      </c>
      <c r="P98" s="66">
        <f t="shared" si="7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8"/>
        <v xml:space="preserve"> </v>
      </c>
    </row>
    <row r="99" spans="1:22" x14ac:dyDescent="0.25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6"/>
        <v>0</v>
      </c>
      <c r="P99" s="66">
        <f t="shared" si="7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8"/>
        <v xml:space="preserve"> </v>
      </c>
    </row>
    <row r="100" spans="1:22" x14ac:dyDescent="0.25">
      <c r="A100" s="26">
        <v>5361</v>
      </c>
      <c r="B100" s="51" t="s">
        <v>17</v>
      </c>
      <c r="C100" s="6">
        <v>0</v>
      </c>
      <c r="D100" s="5">
        <v>6050</v>
      </c>
      <c r="E100" s="5">
        <v>-6050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6"/>
        <v>-6050</v>
      </c>
      <c r="P100" s="66">
        <f t="shared" si="7"/>
        <v>-0.99983473805982481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 xml:space="preserve"> </v>
      </c>
      <c r="V100" t="str">
        <f t="shared" si="8"/>
        <v xml:space="preserve"> </v>
      </c>
    </row>
    <row r="101" spans="1:22" x14ac:dyDescent="0.25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6"/>
        <v>0</v>
      </c>
      <c r="P101" s="66">
        <f t="shared" si="7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8"/>
        <v xml:space="preserve"> </v>
      </c>
    </row>
    <row r="102" spans="1:22" x14ac:dyDescent="0.25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6"/>
        <v>0</v>
      </c>
      <c r="P102" s="66">
        <f t="shared" si="7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8"/>
        <v xml:space="preserve"> </v>
      </c>
    </row>
    <row r="103" spans="1:22" x14ac:dyDescent="0.25">
      <c r="A103" s="26">
        <v>7602</v>
      </c>
      <c r="B103" s="51" t="s">
        <v>17</v>
      </c>
      <c r="C103" s="6">
        <v>48070</v>
      </c>
      <c r="D103" s="5">
        <v>44336</v>
      </c>
      <c r="E103" s="5">
        <v>3734</v>
      </c>
      <c r="F103" s="6">
        <v>39921</v>
      </c>
      <c r="G103" s="5">
        <v>6795</v>
      </c>
      <c r="H103" s="5">
        <v>33126</v>
      </c>
      <c r="I103" s="6">
        <v>37000</v>
      </c>
      <c r="J103" s="5">
        <v>40654</v>
      </c>
      <c r="K103" s="5">
        <v>-3654</v>
      </c>
      <c r="L103" s="6">
        <v>33000</v>
      </c>
      <c r="M103" s="5">
        <v>33655</v>
      </c>
      <c r="N103" s="5">
        <v>-655</v>
      </c>
      <c r="O103" s="6">
        <f t="shared" si="6"/>
        <v>33206</v>
      </c>
      <c r="P103" s="66">
        <f t="shared" si="7"/>
        <v>0.36177630575469027</v>
      </c>
      <c r="Q103" s="123"/>
      <c r="R103" s="62" t="s">
        <v>44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>X</v>
      </c>
      <c r="V103" t="str">
        <f t="shared" si="8"/>
        <v xml:space="preserve"> </v>
      </c>
    </row>
    <row r="104" spans="1:22" x14ac:dyDescent="0.25">
      <c r="A104" s="26">
        <v>7604</v>
      </c>
      <c r="B104" s="51" t="s">
        <v>17</v>
      </c>
      <c r="C104" s="6">
        <v>19303</v>
      </c>
      <c r="D104" s="5">
        <v>43375</v>
      </c>
      <c r="E104" s="5">
        <v>-24072</v>
      </c>
      <c r="F104" s="6">
        <v>50808</v>
      </c>
      <c r="G104" s="5">
        <v>47184</v>
      </c>
      <c r="H104" s="5">
        <v>3624</v>
      </c>
      <c r="I104" s="6">
        <v>56583</v>
      </c>
      <c r="J104" s="5">
        <v>48244</v>
      </c>
      <c r="K104" s="5">
        <v>8339</v>
      </c>
      <c r="L104" s="6">
        <v>64628</v>
      </c>
      <c r="M104" s="5">
        <v>52252</v>
      </c>
      <c r="N104" s="5">
        <v>12376</v>
      </c>
      <c r="O104" s="6">
        <f t="shared" si="6"/>
        <v>-12109</v>
      </c>
      <c r="P104" s="66">
        <f t="shared" si="7"/>
        <v>-8.7238119938906664E-2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8"/>
        <v xml:space="preserve"> </v>
      </c>
    </row>
    <row r="105" spans="1:22" x14ac:dyDescent="0.25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6"/>
        <v>0</v>
      </c>
      <c r="P105" s="66">
        <f t="shared" si="7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8"/>
        <v xml:space="preserve"> </v>
      </c>
    </row>
    <row r="106" spans="1:22" x14ac:dyDescent="0.25">
      <c r="A106" s="26">
        <v>8217</v>
      </c>
      <c r="B106" s="51" t="s">
        <v>17</v>
      </c>
      <c r="C106" s="6">
        <v>0</v>
      </c>
      <c r="D106" s="5">
        <v>94</v>
      </c>
      <c r="E106" s="5">
        <v>-94</v>
      </c>
      <c r="F106" s="6">
        <v>0</v>
      </c>
      <c r="G106" s="5">
        <v>108</v>
      </c>
      <c r="H106" s="5">
        <v>-108</v>
      </c>
      <c r="I106" s="6">
        <v>0</v>
      </c>
      <c r="J106" s="5">
        <v>101</v>
      </c>
      <c r="K106" s="5">
        <v>-101</v>
      </c>
      <c r="L106" s="6">
        <v>0</v>
      </c>
      <c r="M106" s="5">
        <v>73</v>
      </c>
      <c r="N106" s="5">
        <v>-73</v>
      </c>
      <c r="O106" s="6">
        <f t="shared" si="6"/>
        <v>-303</v>
      </c>
      <c r="P106" s="66">
        <f t="shared" si="7"/>
        <v>-0.99671052631578949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8"/>
        <v xml:space="preserve"> </v>
      </c>
    </row>
    <row r="107" spans="1:22" x14ac:dyDescent="0.25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6"/>
        <v>0</v>
      </c>
      <c r="P107" s="66">
        <f t="shared" si="7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8"/>
        <v xml:space="preserve"> </v>
      </c>
    </row>
    <row r="108" spans="1:22" x14ac:dyDescent="0.25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6"/>
        <v>0</v>
      </c>
      <c r="P108" s="66">
        <f t="shared" si="7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8"/>
        <v xml:space="preserve"> </v>
      </c>
    </row>
    <row r="109" spans="1:22" x14ac:dyDescent="0.25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6"/>
        <v>0</v>
      </c>
      <c r="P109" s="66">
        <f t="shared" si="7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8"/>
        <v xml:space="preserve"> </v>
      </c>
    </row>
    <row r="110" spans="1:22" x14ac:dyDescent="0.25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6"/>
        <v>0</v>
      </c>
      <c r="P110" s="66">
        <f t="shared" si="7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8"/>
        <v xml:space="preserve"> </v>
      </c>
    </row>
    <row r="111" spans="1:22" x14ac:dyDescent="0.25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9">K111+H111+E111</f>
        <v>0</v>
      </c>
      <c r="P111" s="66">
        <f t="shared" ref="P111:P129" si="10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1">IF(S111 = "X",L111-I111," ")</f>
        <v xml:space="preserve"> </v>
      </c>
    </row>
    <row r="112" spans="1:22" x14ac:dyDescent="0.25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5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1</v>
      </c>
      <c r="H113" s="5">
        <v>-1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9"/>
        <v>-1</v>
      </c>
      <c r="P113" s="66">
        <f t="shared" si="10"/>
        <v>-0.5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5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5">
      <c r="A115" s="26">
        <v>13556</v>
      </c>
      <c r="B115" s="51" t="s">
        <v>17</v>
      </c>
      <c r="C115" s="6">
        <v>50</v>
      </c>
      <c r="D115" s="5">
        <v>0</v>
      </c>
      <c r="E115" s="5">
        <v>50</v>
      </c>
      <c r="F115" s="6">
        <v>50</v>
      </c>
      <c r="G115" s="5">
        <v>0</v>
      </c>
      <c r="H115" s="5">
        <v>50</v>
      </c>
      <c r="I115" s="6">
        <v>50</v>
      </c>
      <c r="J115" s="5">
        <v>10</v>
      </c>
      <c r="K115" s="5">
        <v>40</v>
      </c>
      <c r="L115" s="6">
        <v>50</v>
      </c>
      <c r="M115" s="5">
        <v>22</v>
      </c>
      <c r="N115" s="5">
        <v>28</v>
      </c>
      <c r="O115" s="6">
        <f t="shared" si="9"/>
        <v>140</v>
      </c>
      <c r="P115" s="66">
        <f t="shared" si="10"/>
        <v>12.727272727272727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>X</v>
      </c>
      <c r="V115" t="str">
        <f t="shared" si="11"/>
        <v xml:space="preserve"> </v>
      </c>
    </row>
    <row r="116" spans="1:22" x14ac:dyDescent="0.25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5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5">
      <c r="A118" s="26">
        <v>19307</v>
      </c>
      <c r="B118" s="51" t="s">
        <v>17</v>
      </c>
      <c r="C118" s="6">
        <v>100</v>
      </c>
      <c r="D118" s="5">
        <v>220</v>
      </c>
      <c r="E118" s="5">
        <v>-120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182</v>
      </c>
      <c r="N118" s="5">
        <v>-182</v>
      </c>
      <c r="O118" s="6">
        <f t="shared" si="9"/>
        <v>-120</v>
      </c>
      <c r="P118" s="66">
        <f t="shared" si="10"/>
        <v>-0.54298642533936647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1"/>
        <v xml:space="preserve"> </v>
      </c>
    </row>
    <row r="119" spans="1:22" x14ac:dyDescent="0.25">
      <c r="A119" s="26">
        <v>26669</v>
      </c>
      <c r="B119" s="51" t="s">
        <v>17</v>
      </c>
      <c r="C119" s="6">
        <v>0</v>
      </c>
      <c r="D119" s="5">
        <v>41</v>
      </c>
      <c r="E119" s="5">
        <v>-41</v>
      </c>
      <c r="F119" s="6">
        <v>0</v>
      </c>
      <c r="G119" s="5">
        <v>27</v>
      </c>
      <c r="H119" s="5">
        <v>-27</v>
      </c>
      <c r="I119" s="6">
        <v>0</v>
      </c>
      <c r="J119" s="5">
        <v>37</v>
      </c>
      <c r="K119" s="5">
        <v>-37</v>
      </c>
      <c r="L119" s="6">
        <v>0</v>
      </c>
      <c r="M119" s="5">
        <v>21</v>
      </c>
      <c r="N119" s="5">
        <v>-21</v>
      </c>
      <c r="O119" s="6">
        <f t="shared" si="9"/>
        <v>-105</v>
      </c>
      <c r="P119" s="66">
        <f t="shared" si="10"/>
        <v>-0.99056603773584906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5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9"/>
        <v>0</v>
      </c>
      <c r="P120" s="66">
        <f t="shared" si="10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5">
      <c r="A121" s="26">
        <v>28030</v>
      </c>
      <c r="B121" s="51" t="s">
        <v>17</v>
      </c>
      <c r="C121" s="6">
        <v>0</v>
      </c>
      <c r="D121" s="5">
        <v>55</v>
      </c>
      <c r="E121" s="5">
        <v>-55</v>
      </c>
      <c r="F121" s="6">
        <v>0</v>
      </c>
      <c r="G121" s="5">
        <v>41</v>
      </c>
      <c r="H121" s="5">
        <v>-41</v>
      </c>
      <c r="I121" s="6">
        <v>0</v>
      </c>
      <c r="J121" s="5">
        <v>35</v>
      </c>
      <c r="K121" s="5">
        <v>-35</v>
      </c>
      <c r="L121" s="6">
        <v>0</v>
      </c>
      <c r="M121" s="5">
        <v>22</v>
      </c>
      <c r="N121" s="5">
        <v>-22</v>
      </c>
      <c r="O121" s="6">
        <f t="shared" si="9"/>
        <v>-131</v>
      </c>
      <c r="P121" s="66">
        <f t="shared" si="10"/>
        <v>-0.99242424242424243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5">
      <c r="A122" s="26">
        <v>30511</v>
      </c>
      <c r="B122" s="51" t="s">
        <v>17</v>
      </c>
      <c r="C122" s="6">
        <v>390</v>
      </c>
      <c r="D122" s="5">
        <v>384</v>
      </c>
      <c r="E122" s="5">
        <v>6</v>
      </c>
      <c r="F122" s="6">
        <v>0</v>
      </c>
      <c r="G122" s="5">
        <v>363</v>
      </c>
      <c r="H122" s="5">
        <v>-363</v>
      </c>
      <c r="I122" s="6">
        <v>0</v>
      </c>
      <c r="J122" s="5">
        <v>85</v>
      </c>
      <c r="K122" s="5">
        <v>-85</v>
      </c>
      <c r="L122" s="6">
        <v>337</v>
      </c>
      <c r="M122" s="5">
        <v>82</v>
      </c>
      <c r="N122" s="5">
        <v>255</v>
      </c>
      <c r="O122" s="6">
        <f t="shared" si="9"/>
        <v>-442</v>
      </c>
      <c r="P122" s="66">
        <f t="shared" si="10"/>
        <v>-0.53061224489795922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5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9"/>
        <v>-192</v>
      </c>
      <c r="P123" s="66">
        <f t="shared" si="10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5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5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9"/>
        <v>0</v>
      </c>
      <c r="P125" s="66">
        <f t="shared" si="10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5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9"/>
        <v>0</v>
      </c>
      <c r="P126" s="66">
        <f t="shared" si="10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5">
      <c r="A127" s="26">
        <v>35930</v>
      </c>
      <c r="B127" s="51" t="s">
        <v>17</v>
      </c>
      <c r="C127" s="6">
        <v>200</v>
      </c>
      <c r="D127" s="5">
        <v>9</v>
      </c>
      <c r="E127" s="5">
        <v>191</v>
      </c>
      <c r="F127" s="6">
        <v>0</v>
      </c>
      <c r="G127" s="5">
        <v>25</v>
      </c>
      <c r="H127" s="5">
        <v>-25</v>
      </c>
      <c r="I127" s="6">
        <v>170</v>
      </c>
      <c r="J127" s="5">
        <v>23</v>
      </c>
      <c r="K127" s="5">
        <v>147</v>
      </c>
      <c r="L127" s="6">
        <v>170</v>
      </c>
      <c r="M127" s="5">
        <v>331</v>
      </c>
      <c r="N127" s="5">
        <v>-161</v>
      </c>
      <c r="O127" s="6">
        <f t="shared" si="9"/>
        <v>313</v>
      </c>
      <c r="P127" s="66">
        <f t="shared" si="10"/>
        <v>5.3965517241379306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>X</v>
      </c>
      <c r="V127" t="str">
        <f t="shared" si="11"/>
        <v xml:space="preserve"> </v>
      </c>
    </row>
    <row r="128" spans="1:22" x14ac:dyDescent="0.25">
      <c r="A128" s="26">
        <v>40016</v>
      </c>
      <c r="B128" s="51" t="s">
        <v>17</v>
      </c>
      <c r="C128" s="6">
        <v>200</v>
      </c>
      <c r="D128" s="5">
        <v>18</v>
      </c>
      <c r="E128" s="5">
        <v>182</v>
      </c>
      <c r="F128" s="6">
        <v>100</v>
      </c>
      <c r="G128" s="5">
        <v>8</v>
      </c>
      <c r="H128" s="5">
        <v>92</v>
      </c>
      <c r="I128" s="6">
        <v>0</v>
      </c>
      <c r="J128" s="5">
        <v>74</v>
      </c>
      <c r="K128" s="5">
        <v>-74</v>
      </c>
      <c r="L128" s="6">
        <v>0</v>
      </c>
      <c r="M128" s="5">
        <v>122</v>
      </c>
      <c r="N128" s="5">
        <v>-122</v>
      </c>
      <c r="O128" s="6">
        <f t="shared" si="9"/>
        <v>200</v>
      </c>
      <c r="P128" s="66">
        <f t="shared" si="10"/>
        <v>1.9801980198019802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1"/>
        <v xml:space="preserve"> </v>
      </c>
    </row>
    <row r="129" spans="1:22" x14ac:dyDescent="0.25">
      <c r="A129" s="26">
        <v>40018</v>
      </c>
      <c r="B129" s="51" t="s">
        <v>17</v>
      </c>
      <c r="C129" s="6">
        <v>0</v>
      </c>
      <c r="D129" s="5">
        <v>1</v>
      </c>
      <c r="E129" s="5">
        <v>-1</v>
      </c>
      <c r="F129" s="6">
        <v>0</v>
      </c>
      <c r="G129" s="5">
        <v>0</v>
      </c>
      <c r="H129" s="5">
        <v>0</v>
      </c>
      <c r="I129" s="6">
        <v>0</v>
      </c>
      <c r="J129" s="5">
        <v>0</v>
      </c>
      <c r="K129" s="5">
        <v>0</v>
      </c>
      <c r="L129" s="6">
        <v>0</v>
      </c>
      <c r="M129" s="5">
        <v>949</v>
      </c>
      <c r="N129" s="5">
        <v>-949</v>
      </c>
      <c r="O129" s="6">
        <f t="shared" si="9"/>
        <v>-1</v>
      </c>
      <c r="P129" s="66">
        <f t="shared" si="10"/>
        <v>-0.5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1"/>
        <v xml:space="preserve"> </v>
      </c>
    </row>
    <row r="130" spans="1:22" x14ac:dyDescent="0.25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6"/>
      <c r="R130" s="135"/>
      <c r="S130" s="135"/>
      <c r="T130" s="135"/>
      <c r="U130" s="135"/>
    </row>
    <row r="131" spans="1:22" x14ac:dyDescent="0.25">
      <c r="A131" s="2" t="s">
        <v>18</v>
      </c>
      <c r="B131" s="2"/>
      <c r="C131" s="3"/>
      <c r="D131" s="3"/>
      <c r="E131" s="3">
        <f>SUM(E10:E130)</f>
        <v>177142</v>
      </c>
      <c r="F131" s="3"/>
      <c r="G131" s="3"/>
      <c r="H131" s="3">
        <f>SUM(H10:H130)</f>
        <v>97504</v>
      </c>
      <c r="I131" s="3"/>
      <c r="J131" s="3"/>
      <c r="K131" s="3">
        <f>SUM(K10:K130)</f>
        <v>-45038</v>
      </c>
      <c r="L131" s="3"/>
      <c r="M131" s="3">
        <f>SUM(M10:M130)</f>
        <v>2046098</v>
      </c>
      <c r="N131" s="3">
        <f>SUM(N10:N130)</f>
        <v>-73106</v>
      </c>
      <c r="O131" s="3"/>
      <c r="P131" s="12"/>
      <c r="Q131" s="2">
        <f>COUNTIF(Q10:Q130,"X")</f>
        <v>0</v>
      </c>
      <c r="R131" s="2">
        <f>COUNTIF(R10:R130,"X")</f>
        <v>8</v>
      </c>
      <c r="S131" s="2">
        <f>COUNTIF(S10:S130,"X")</f>
        <v>0</v>
      </c>
      <c r="T131" s="135"/>
      <c r="U131" s="135"/>
    </row>
    <row r="132" spans="1:22" x14ac:dyDescent="0.25">
      <c r="N132" s="76">
        <f>N131/M131</f>
        <v>-3.5729471413392715E-2</v>
      </c>
      <c r="P132" s="1"/>
      <c r="R132" s="2" t="str">
        <f>IF(AND(O132&gt;=5000,P132&gt;=10%),"X"," ")</f>
        <v xml:space="preserve"> </v>
      </c>
      <c r="S132" s="2" t="str">
        <f>IF(AND(L132-I132&gt;=5000,N132-K132&gt;5000,N132&gt;0),"X"," ")</f>
        <v xml:space="preserve"> </v>
      </c>
    </row>
  </sheetData>
  <pageMargins left="0.25" right="0.25" top="0.47" bottom="0.54" header="0.46" footer="0.2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3"/>
  <sheetViews>
    <sheetView topLeftCell="A3" zoomScale="75" workbookViewId="0">
      <pane xSplit="1" ySplit="7" topLeftCell="B10" activePane="bottomRight" state="frozen"/>
      <selection activeCell="A3" sqref="A3"/>
      <selection pane="topRight" activeCell="D3" sqref="D3"/>
      <selection pane="bottomLeft" activeCell="A10" sqref="A10"/>
      <selection pane="bottomRight" activeCell="B6" sqref="B6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8" width="7.88671875" style="13"/>
    <col min="39" max="248" width="8.88671875" customWidth="1"/>
  </cols>
  <sheetData>
    <row r="1" spans="1:38" ht="17.399999999999999" x14ac:dyDescent="0.3">
      <c r="A1" s="52" t="s">
        <v>0</v>
      </c>
    </row>
    <row r="2" spans="1:38" ht="20.25" customHeight="1" x14ac:dyDescent="0.25">
      <c r="A2" s="73" t="s">
        <v>26</v>
      </c>
    </row>
    <row r="3" spans="1:38" ht="15.6" x14ac:dyDescent="0.3">
      <c r="A3" s="53" t="s">
        <v>27</v>
      </c>
      <c r="C3" s="10">
        <f>L8</f>
        <v>37022</v>
      </c>
      <c r="D3" s="9"/>
    </row>
    <row r="4" spans="1:38" ht="15.6" x14ac:dyDescent="0.3">
      <c r="A4" s="53" t="s">
        <v>28</v>
      </c>
      <c r="C4" s="4" t="s">
        <v>29</v>
      </c>
      <c r="E4" s="78" t="s">
        <v>48</v>
      </c>
      <c r="G4" s="4" t="s">
        <v>31</v>
      </c>
    </row>
    <row r="5" spans="1:38" ht="16.2" thickBot="1" x14ac:dyDescent="0.35">
      <c r="A5" s="53" t="s">
        <v>32</v>
      </c>
      <c r="C5" s="4" t="s">
        <v>33</v>
      </c>
      <c r="E5" s="53"/>
      <c r="G5">
        <v>6</v>
      </c>
    </row>
    <row r="6" spans="1:38" ht="21.75" customHeight="1" thickBot="1" x14ac:dyDescent="0.3">
      <c r="R6" s="91" t="s">
        <v>34</v>
      </c>
      <c r="S6" s="92"/>
    </row>
    <row r="7" spans="1:38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77"/>
      <c r="AK7" s="77"/>
      <c r="AL7" s="77"/>
    </row>
    <row r="8" spans="1:38" s="109" customFormat="1" ht="15.9" customHeight="1" thickBot="1" x14ac:dyDescent="0.3">
      <c r="A8" s="110"/>
      <c r="B8" s="111"/>
      <c r="C8" s="114">
        <f>C9</f>
        <v>37019</v>
      </c>
      <c r="D8" s="112"/>
      <c r="E8" s="113" t="str">
        <f>TEXT(WEEKDAY(C8),"dddd")</f>
        <v>Tuesday</v>
      </c>
      <c r="F8" s="114">
        <f>F9</f>
        <v>37020</v>
      </c>
      <c r="G8" s="112"/>
      <c r="H8" s="113" t="str">
        <f>TEXT(WEEKDAY(F8),"dddd")</f>
        <v>Wednesday</v>
      </c>
      <c r="I8" s="114">
        <f>I9</f>
        <v>37021</v>
      </c>
      <c r="J8" s="112"/>
      <c r="K8" s="113" t="str">
        <f>TEXT(WEEKDAY(I8),"dddd")</f>
        <v>Thursday</v>
      </c>
      <c r="L8" s="114">
        <f>L9</f>
        <v>37022</v>
      </c>
      <c r="M8" s="112"/>
      <c r="N8" s="113" t="str">
        <f>TEXT(WEEKDAY(L8),"dddd")</f>
        <v>Friday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</row>
    <row r="9" spans="1:38" ht="48.6" hidden="1" x14ac:dyDescent="0.25">
      <c r="A9" s="26"/>
      <c r="B9" s="51"/>
      <c r="C9" s="94">
        <v>37019</v>
      </c>
      <c r="D9" s="96">
        <v>37019</v>
      </c>
      <c r="E9" s="96">
        <v>37019</v>
      </c>
      <c r="F9" s="97">
        <v>37020</v>
      </c>
      <c r="G9" s="96">
        <v>37020</v>
      </c>
      <c r="H9" s="96">
        <v>37020</v>
      </c>
      <c r="I9" s="97">
        <v>37021</v>
      </c>
      <c r="J9" s="96">
        <v>37021</v>
      </c>
      <c r="K9" s="96">
        <v>37021</v>
      </c>
      <c r="L9" s="97">
        <v>37022</v>
      </c>
      <c r="M9" s="96">
        <v>37022</v>
      </c>
      <c r="N9" s="96">
        <v>37022</v>
      </c>
      <c r="O9" s="6">
        <f t="shared" ref="O9:O43" si="0">K9+H9+E9</f>
        <v>111060</v>
      </c>
      <c r="P9" s="64"/>
      <c r="Q9" s="131"/>
      <c r="R9" s="59"/>
      <c r="S9" s="65"/>
      <c r="T9" s="61"/>
      <c r="U9" s="60"/>
    </row>
    <row r="10" spans="1:38" x14ac:dyDescent="0.25">
      <c r="A10" s="26">
        <v>1117</v>
      </c>
      <c r="B10" s="51" t="s">
        <v>14</v>
      </c>
      <c r="C10" s="6">
        <v>1059</v>
      </c>
      <c r="D10" s="5">
        <v>295</v>
      </c>
      <c r="E10" s="5">
        <v>764</v>
      </c>
      <c r="F10" s="6">
        <v>350</v>
      </c>
      <c r="G10" s="5">
        <v>297</v>
      </c>
      <c r="H10" s="5">
        <v>53</v>
      </c>
      <c r="I10" s="6">
        <v>350</v>
      </c>
      <c r="J10" s="5">
        <v>296</v>
      </c>
      <c r="K10" s="5">
        <v>54</v>
      </c>
      <c r="L10" s="6">
        <v>350</v>
      </c>
      <c r="M10" s="5">
        <v>299</v>
      </c>
      <c r="N10" s="5">
        <v>51</v>
      </c>
      <c r="O10" s="6">
        <f t="shared" si="0"/>
        <v>871</v>
      </c>
      <c r="P10" s="66">
        <f t="shared" ref="P10:P27" si="1">O10/(J10+G10+D10+1)</f>
        <v>0.97975253093363335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27" si="2">IF(S10 = "X",L10-I10," ")</f>
        <v xml:space="preserve"> </v>
      </c>
    </row>
    <row r="11" spans="1:38" x14ac:dyDescent="0.25">
      <c r="A11" s="26">
        <v>1126</v>
      </c>
      <c r="B11" s="51" t="s">
        <v>14</v>
      </c>
      <c r="C11" s="6">
        <v>700</v>
      </c>
      <c r="D11" s="5">
        <v>726</v>
      </c>
      <c r="E11" s="5">
        <v>-26</v>
      </c>
      <c r="F11" s="6">
        <v>700</v>
      </c>
      <c r="G11" s="5">
        <v>759</v>
      </c>
      <c r="H11" s="5">
        <v>-59</v>
      </c>
      <c r="I11" s="6">
        <v>700</v>
      </c>
      <c r="J11" s="5">
        <v>731</v>
      </c>
      <c r="K11" s="5">
        <v>-31</v>
      </c>
      <c r="L11" s="6">
        <v>700</v>
      </c>
      <c r="M11" s="5">
        <v>763</v>
      </c>
      <c r="N11" s="5">
        <v>-63</v>
      </c>
      <c r="O11" s="6">
        <f t="shared" si="0"/>
        <v>-116</v>
      </c>
      <c r="P11" s="66">
        <f t="shared" si="1"/>
        <v>-5.2322958953540818E-2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8" x14ac:dyDescent="0.25">
      <c r="A12" s="26">
        <v>1157</v>
      </c>
      <c r="B12" s="51" t="s">
        <v>14</v>
      </c>
      <c r="C12" s="6">
        <v>100</v>
      </c>
      <c r="D12" s="5">
        <v>110</v>
      </c>
      <c r="E12" s="5">
        <v>-10</v>
      </c>
      <c r="F12" s="6">
        <v>100</v>
      </c>
      <c r="G12" s="5">
        <v>112</v>
      </c>
      <c r="H12" s="5">
        <v>-12</v>
      </c>
      <c r="I12" s="6">
        <v>100</v>
      </c>
      <c r="J12" s="5">
        <v>111</v>
      </c>
      <c r="K12" s="5">
        <v>-11</v>
      </c>
      <c r="L12" s="6">
        <v>100</v>
      </c>
      <c r="M12" s="5">
        <v>109</v>
      </c>
      <c r="N12" s="5">
        <v>-9</v>
      </c>
      <c r="O12" s="6">
        <f t="shared" si="0"/>
        <v>-33</v>
      </c>
      <c r="P12" s="66">
        <f t="shared" si="1"/>
        <v>-9.880239520958084E-2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8" x14ac:dyDescent="0.25">
      <c r="A13" s="26">
        <v>1780</v>
      </c>
      <c r="B13" s="51" t="s">
        <v>14</v>
      </c>
      <c r="C13" s="6">
        <v>1286</v>
      </c>
      <c r="D13" s="5">
        <v>1161</v>
      </c>
      <c r="E13" s="5">
        <v>125</v>
      </c>
      <c r="F13" s="6">
        <v>1286</v>
      </c>
      <c r="G13" s="5">
        <v>1178</v>
      </c>
      <c r="H13" s="5">
        <v>108</v>
      </c>
      <c r="I13" s="6">
        <v>1286</v>
      </c>
      <c r="J13" s="5">
        <v>1169</v>
      </c>
      <c r="K13" s="5">
        <v>117</v>
      </c>
      <c r="L13" s="6">
        <v>1150</v>
      </c>
      <c r="M13" s="5">
        <v>1217</v>
      </c>
      <c r="N13" s="5">
        <v>-67</v>
      </c>
      <c r="O13" s="6">
        <f t="shared" si="0"/>
        <v>350</v>
      </c>
      <c r="P13" s="66">
        <f t="shared" si="1"/>
        <v>9.9743516671416357E-2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8" x14ac:dyDescent="0.25">
      <c r="A14" s="26">
        <v>2280</v>
      </c>
      <c r="B14" s="51" t="s">
        <v>14</v>
      </c>
      <c r="C14" s="6">
        <v>487</v>
      </c>
      <c r="D14" s="5">
        <v>485</v>
      </c>
      <c r="E14" s="5">
        <v>2</v>
      </c>
      <c r="F14" s="6">
        <v>477</v>
      </c>
      <c r="G14" s="5">
        <v>488</v>
      </c>
      <c r="H14" s="5">
        <v>-11</v>
      </c>
      <c r="I14" s="6">
        <v>410</v>
      </c>
      <c r="J14" s="5">
        <v>487</v>
      </c>
      <c r="K14" s="5">
        <v>-77</v>
      </c>
      <c r="L14" s="6">
        <v>222</v>
      </c>
      <c r="M14" s="5">
        <v>485</v>
      </c>
      <c r="N14" s="5">
        <v>-263</v>
      </c>
      <c r="O14" s="6">
        <f t="shared" si="0"/>
        <v>-86</v>
      </c>
      <c r="P14" s="66">
        <f t="shared" si="1"/>
        <v>-5.8863791923340181E-2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8" x14ac:dyDescent="0.25">
      <c r="A15" s="26">
        <v>2584</v>
      </c>
      <c r="B15" s="51" t="s">
        <v>14</v>
      </c>
      <c r="C15" s="6">
        <v>3662</v>
      </c>
      <c r="D15" s="5">
        <v>3044</v>
      </c>
      <c r="E15" s="5">
        <v>618</v>
      </c>
      <c r="F15" s="6">
        <v>3662</v>
      </c>
      <c r="G15" s="5">
        <v>3071</v>
      </c>
      <c r="H15" s="5">
        <v>591</v>
      </c>
      <c r="I15" s="6">
        <v>3662</v>
      </c>
      <c r="J15" s="5">
        <v>3056</v>
      </c>
      <c r="K15" s="5">
        <v>606</v>
      </c>
      <c r="L15" s="6">
        <v>3000</v>
      </c>
      <c r="M15" s="5">
        <v>3094</v>
      </c>
      <c r="N15" s="5">
        <v>-94</v>
      </c>
      <c r="O15" s="6">
        <f t="shared" si="0"/>
        <v>1815</v>
      </c>
      <c r="P15" s="66">
        <f t="shared" si="1"/>
        <v>0.19788486698648058</v>
      </c>
      <c r="Q15" s="125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2"/>
        <v xml:space="preserve"> </v>
      </c>
    </row>
    <row r="16" spans="1:38" x14ac:dyDescent="0.25">
      <c r="A16" s="26">
        <v>2771</v>
      </c>
      <c r="B16" s="51" t="s">
        <v>14</v>
      </c>
      <c r="C16" s="6">
        <v>6000</v>
      </c>
      <c r="D16" s="5">
        <v>5940</v>
      </c>
      <c r="E16" s="5">
        <v>60</v>
      </c>
      <c r="F16" s="6">
        <v>6000</v>
      </c>
      <c r="G16" s="5">
        <v>6007</v>
      </c>
      <c r="H16" s="5">
        <v>-7</v>
      </c>
      <c r="I16" s="6">
        <v>6000</v>
      </c>
      <c r="J16" s="5">
        <v>5960</v>
      </c>
      <c r="K16" s="5">
        <v>40</v>
      </c>
      <c r="L16" s="6">
        <v>6000</v>
      </c>
      <c r="M16" s="5">
        <v>6012</v>
      </c>
      <c r="N16" s="5">
        <v>-12</v>
      </c>
      <c r="O16" s="6">
        <f t="shared" si="0"/>
        <v>93</v>
      </c>
      <c r="P16" s="66">
        <f t="shared" si="1"/>
        <v>5.1932097386642841E-3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260</v>
      </c>
      <c r="D17" s="5">
        <v>323</v>
      </c>
      <c r="E17" s="5">
        <v>-63</v>
      </c>
      <c r="F17" s="6">
        <v>260</v>
      </c>
      <c r="G17" s="5">
        <v>326</v>
      </c>
      <c r="H17" s="5">
        <v>-66</v>
      </c>
      <c r="I17" s="6">
        <v>260</v>
      </c>
      <c r="J17" s="5">
        <v>324</v>
      </c>
      <c r="K17" s="5">
        <v>-64</v>
      </c>
      <c r="L17" s="6">
        <v>0</v>
      </c>
      <c r="M17" s="5">
        <v>323</v>
      </c>
      <c r="N17" s="5">
        <v>-323</v>
      </c>
      <c r="O17" s="6">
        <f t="shared" si="0"/>
        <v>-193</v>
      </c>
      <c r="P17" s="66">
        <f t="shared" si="1"/>
        <v>-0.19815195071868583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4502</v>
      </c>
      <c r="D18" s="5">
        <v>3960</v>
      </c>
      <c r="E18" s="5">
        <v>542</v>
      </c>
      <c r="F18" s="6">
        <v>4420</v>
      </c>
      <c r="G18" s="5">
        <v>3985</v>
      </c>
      <c r="H18" s="5">
        <v>435</v>
      </c>
      <c r="I18" s="6">
        <v>4461</v>
      </c>
      <c r="J18" s="5">
        <v>3972</v>
      </c>
      <c r="K18" s="5">
        <v>489</v>
      </c>
      <c r="L18" s="6">
        <v>3703</v>
      </c>
      <c r="M18" s="5">
        <v>4012</v>
      </c>
      <c r="N18" s="5">
        <v>-309</v>
      </c>
      <c r="O18" s="6">
        <f t="shared" si="0"/>
        <v>1466</v>
      </c>
      <c r="P18" s="66">
        <f t="shared" si="1"/>
        <v>0.12300721597583487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>X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5163</v>
      </c>
      <c r="D19" s="5">
        <v>4250</v>
      </c>
      <c r="E19" s="5">
        <v>913</v>
      </c>
      <c r="F19" s="6">
        <v>5163</v>
      </c>
      <c r="G19" s="5">
        <v>4347</v>
      </c>
      <c r="H19" s="5">
        <v>816</v>
      </c>
      <c r="I19" s="6">
        <v>5163</v>
      </c>
      <c r="J19" s="5">
        <v>4286</v>
      </c>
      <c r="K19" s="5">
        <v>877</v>
      </c>
      <c r="L19" s="6">
        <v>4300</v>
      </c>
      <c r="M19" s="5">
        <v>4425</v>
      </c>
      <c r="N19" s="5">
        <v>-125</v>
      </c>
      <c r="O19" s="6">
        <f t="shared" si="0"/>
        <v>2606</v>
      </c>
      <c r="P19" s="66">
        <f t="shared" si="1"/>
        <v>0.20226637690158336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470608</v>
      </c>
      <c r="D20" s="5">
        <v>419051</v>
      </c>
      <c r="E20" s="5">
        <v>51557</v>
      </c>
      <c r="F20" s="6">
        <v>455261</v>
      </c>
      <c r="G20" s="5">
        <v>429571</v>
      </c>
      <c r="H20" s="5">
        <v>25690</v>
      </c>
      <c r="I20" s="6">
        <v>475247</v>
      </c>
      <c r="J20" s="5">
        <v>423532</v>
      </c>
      <c r="K20" s="5">
        <v>51715</v>
      </c>
      <c r="L20" s="6">
        <v>448167</v>
      </c>
      <c r="M20" s="5">
        <v>441420</v>
      </c>
      <c r="N20" s="5">
        <v>6747</v>
      </c>
      <c r="O20" s="6">
        <f t="shared" si="0"/>
        <v>128962</v>
      </c>
      <c r="P20" s="66">
        <f t="shared" si="1"/>
        <v>0.10137286729997524</v>
      </c>
      <c r="Q20" s="123" t="s">
        <v>44</v>
      </c>
      <c r="R20" s="62" t="s">
        <v>44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>X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1686</v>
      </c>
      <c r="D21" s="5">
        <v>1346</v>
      </c>
      <c r="E21" s="5">
        <v>340</v>
      </c>
      <c r="F21" s="6">
        <v>1686</v>
      </c>
      <c r="G21" s="5">
        <v>1363</v>
      </c>
      <c r="H21" s="5">
        <v>323</v>
      </c>
      <c r="I21" s="6">
        <v>1686</v>
      </c>
      <c r="J21" s="5">
        <v>1354</v>
      </c>
      <c r="K21" s="5">
        <v>332</v>
      </c>
      <c r="L21" s="6">
        <v>1686</v>
      </c>
      <c r="M21" s="5">
        <v>1367</v>
      </c>
      <c r="N21" s="5">
        <v>319</v>
      </c>
      <c r="O21" s="6">
        <f t="shared" si="0"/>
        <v>995</v>
      </c>
      <c r="P21" s="66">
        <f t="shared" si="1"/>
        <v>0.24483267716535434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1257</v>
      </c>
      <c r="D22" s="5">
        <v>571</v>
      </c>
      <c r="E22" s="5">
        <v>686</v>
      </c>
      <c r="F22" s="6">
        <v>757</v>
      </c>
      <c r="G22" s="5">
        <v>591</v>
      </c>
      <c r="H22" s="5">
        <v>166</v>
      </c>
      <c r="I22" s="6">
        <v>340</v>
      </c>
      <c r="J22" s="5">
        <v>579</v>
      </c>
      <c r="K22" s="5">
        <v>-239</v>
      </c>
      <c r="L22" s="6">
        <v>332</v>
      </c>
      <c r="M22" s="5">
        <v>602</v>
      </c>
      <c r="N22" s="5">
        <v>-270</v>
      </c>
      <c r="O22" s="6">
        <f t="shared" si="0"/>
        <v>613</v>
      </c>
      <c r="P22" s="66">
        <f t="shared" si="1"/>
        <v>0.35189437428243397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>X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400</v>
      </c>
      <c r="D23" s="5">
        <v>328</v>
      </c>
      <c r="E23" s="5">
        <v>72</v>
      </c>
      <c r="F23" s="6">
        <v>400</v>
      </c>
      <c r="G23" s="5">
        <v>335</v>
      </c>
      <c r="H23" s="5">
        <v>65</v>
      </c>
      <c r="I23" s="6">
        <v>400</v>
      </c>
      <c r="J23" s="5">
        <v>331</v>
      </c>
      <c r="K23" s="5">
        <v>69</v>
      </c>
      <c r="L23" s="6">
        <v>300</v>
      </c>
      <c r="M23" s="5">
        <v>326</v>
      </c>
      <c r="N23" s="5">
        <v>-26</v>
      </c>
      <c r="O23" s="6">
        <f t="shared" si="0"/>
        <v>206</v>
      </c>
      <c r="P23" s="66">
        <f t="shared" si="1"/>
        <v>0.20703517587939699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90833</v>
      </c>
      <c r="D24" s="5">
        <v>44681</v>
      </c>
      <c r="E24" s="5">
        <v>46152</v>
      </c>
      <c r="F24" s="6">
        <v>49550</v>
      </c>
      <c r="G24" s="5">
        <v>46728</v>
      </c>
      <c r="H24" s="5">
        <v>2822</v>
      </c>
      <c r="I24" s="6">
        <v>48778</v>
      </c>
      <c r="J24" s="5">
        <v>44579</v>
      </c>
      <c r="K24" s="5">
        <v>4199</v>
      </c>
      <c r="L24" s="6">
        <v>56245</v>
      </c>
      <c r="M24" s="5">
        <v>42692</v>
      </c>
      <c r="N24" s="5">
        <v>13553</v>
      </c>
      <c r="O24" s="6">
        <f t="shared" si="0"/>
        <v>53173</v>
      </c>
      <c r="P24" s="66">
        <f t="shared" si="1"/>
        <v>0.39100956695026806</v>
      </c>
      <c r="Q24" s="123"/>
      <c r="R24" s="62" t="s">
        <v>44</v>
      </c>
      <c r="S24" s="72" t="s">
        <v>44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>
        <f t="shared" si="2"/>
        <v>7467</v>
      </c>
    </row>
    <row r="25" spans="1:22" x14ac:dyDescent="0.25">
      <c r="A25" s="26">
        <v>1126</v>
      </c>
      <c r="B25" s="51" t="s">
        <v>16</v>
      </c>
      <c r="C25" s="6">
        <v>29999</v>
      </c>
      <c r="D25" s="5">
        <v>26224</v>
      </c>
      <c r="E25" s="5">
        <v>3775</v>
      </c>
      <c r="F25" s="6">
        <v>27000</v>
      </c>
      <c r="G25" s="5">
        <v>26900</v>
      </c>
      <c r="H25" s="5">
        <v>100</v>
      </c>
      <c r="I25" s="6">
        <v>27735</v>
      </c>
      <c r="J25" s="5">
        <v>26624</v>
      </c>
      <c r="K25" s="5">
        <v>1111</v>
      </c>
      <c r="L25" s="6">
        <v>24918</v>
      </c>
      <c r="M25" s="5">
        <v>26344</v>
      </c>
      <c r="N25" s="5">
        <v>-1426</v>
      </c>
      <c r="O25" s="6">
        <f>K25+H25+E25</f>
        <v>4986</v>
      </c>
      <c r="P25" s="66">
        <f t="shared" si="1"/>
        <v>6.2521160139939053E-2</v>
      </c>
      <c r="Q25" s="123" t="s">
        <v>44</v>
      </c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151645</v>
      </c>
      <c r="D26" s="5">
        <v>146184</v>
      </c>
      <c r="E26" s="5">
        <v>5461</v>
      </c>
      <c r="F26" s="6">
        <v>166509</v>
      </c>
      <c r="G26" s="5">
        <v>148525</v>
      </c>
      <c r="H26" s="5">
        <v>17984</v>
      </c>
      <c r="I26" s="6">
        <v>149402</v>
      </c>
      <c r="J26" s="5">
        <v>145549</v>
      </c>
      <c r="K26" s="5">
        <v>3853</v>
      </c>
      <c r="L26" s="6">
        <v>209538</v>
      </c>
      <c r="M26" s="5">
        <v>148333</v>
      </c>
      <c r="N26" s="5">
        <v>61205</v>
      </c>
      <c r="O26" s="6">
        <f t="shared" si="0"/>
        <v>27298</v>
      </c>
      <c r="P26" s="66">
        <f t="shared" si="1"/>
        <v>6.2004411039865169E-2</v>
      </c>
      <c r="Q26" s="125"/>
      <c r="R26" s="62" t="s">
        <v>15</v>
      </c>
      <c r="S26" s="72" t="s">
        <v>44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 xml:space="preserve"> </v>
      </c>
      <c r="V26">
        <f t="shared" si="2"/>
        <v>60136</v>
      </c>
    </row>
    <row r="27" spans="1:22" x14ac:dyDescent="0.25">
      <c r="A27" s="26">
        <v>1281</v>
      </c>
      <c r="B27" s="51" t="s">
        <v>16</v>
      </c>
      <c r="C27" s="6">
        <v>14596</v>
      </c>
      <c r="D27" s="5">
        <v>13938</v>
      </c>
      <c r="E27" s="5">
        <v>658</v>
      </c>
      <c r="F27" s="6">
        <v>7952</v>
      </c>
      <c r="G27" s="5">
        <v>20382</v>
      </c>
      <c r="H27" s="5">
        <v>-12430</v>
      </c>
      <c r="I27" s="6">
        <v>5046</v>
      </c>
      <c r="J27" s="5">
        <v>19123</v>
      </c>
      <c r="K27" s="5">
        <v>-14077</v>
      </c>
      <c r="L27" s="6">
        <v>12642</v>
      </c>
      <c r="M27" s="5">
        <v>18817</v>
      </c>
      <c r="N27" s="5">
        <v>-6175</v>
      </c>
      <c r="O27" s="6">
        <f t="shared" ref="O27:O42" si="3">K27+H27+E27</f>
        <v>-25849</v>
      </c>
      <c r="P27" s="66">
        <f t="shared" si="1"/>
        <v>-0.48366514482448919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64187</v>
      </c>
      <c r="D28" s="5">
        <v>86453</v>
      </c>
      <c r="E28" s="5">
        <v>-22266</v>
      </c>
      <c r="F28" s="6">
        <v>73491</v>
      </c>
      <c r="G28" s="5">
        <v>96453</v>
      </c>
      <c r="H28" s="5">
        <v>-22962</v>
      </c>
      <c r="I28" s="6">
        <v>92224</v>
      </c>
      <c r="J28" s="5">
        <v>92810</v>
      </c>
      <c r="K28" s="5">
        <v>-586</v>
      </c>
      <c r="L28" s="6">
        <v>106831</v>
      </c>
      <c r="M28" s="5">
        <v>95910</v>
      </c>
      <c r="N28" s="5">
        <v>10921</v>
      </c>
      <c r="O28" s="6">
        <f t="shared" si="3"/>
        <v>-45814</v>
      </c>
      <c r="P28" s="66">
        <f t="shared" ref="P28:P41" si="4">O28/(J28+G28+D28+1)</f>
        <v>-0.16616313103653385</v>
      </c>
      <c r="Q28" s="123"/>
      <c r="R28" s="62" t="s">
        <v>15</v>
      </c>
      <c r="S28" s="72" t="s">
        <v>44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>
        <f t="shared" ref="V28:V41" si="5">IF(S28 = "X",L28-I28," ")</f>
        <v>14607</v>
      </c>
    </row>
    <row r="29" spans="1:22" x14ac:dyDescent="0.25">
      <c r="A29" s="26">
        <v>1830</v>
      </c>
      <c r="B29" s="51" t="s">
        <v>16</v>
      </c>
      <c r="C29" s="6">
        <v>32000</v>
      </c>
      <c r="D29" s="5">
        <v>25947</v>
      </c>
      <c r="E29" s="5">
        <v>6053</v>
      </c>
      <c r="F29" s="6">
        <v>32000</v>
      </c>
      <c r="G29" s="5">
        <v>25979</v>
      </c>
      <c r="H29" s="5">
        <v>6021</v>
      </c>
      <c r="I29" s="6">
        <v>32000</v>
      </c>
      <c r="J29" s="5">
        <v>26115</v>
      </c>
      <c r="K29" s="5">
        <v>5885</v>
      </c>
      <c r="L29" s="6">
        <v>20000</v>
      </c>
      <c r="M29" s="5">
        <v>20006</v>
      </c>
      <c r="N29" s="5">
        <v>-6</v>
      </c>
      <c r="O29" s="6">
        <f t="shared" si="3"/>
        <v>17959</v>
      </c>
      <c r="P29" s="66">
        <f t="shared" si="4"/>
        <v>0.23011967914712592</v>
      </c>
      <c r="Q29" s="123" t="s">
        <v>44</v>
      </c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5"/>
        <v xml:space="preserve"> </v>
      </c>
    </row>
    <row r="30" spans="1:22" x14ac:dyDescent="0.25">
      <c r="A30" s="26">
        <v>1864</v>
      </c>
      <c r="B30" s="51" t="s">
        <v>16</v>
      </c>
      <c r="C30" s="6">
        <v>480199</v>
      </c>
      <c r="D30" s="5">
        <v>412022</v>
      </c>
      <c r="E30" s="5">
        <v>68177</v>
      </c>
      <c r="F30" s="6">
        <v>473528</v>
      </c>
      <c r="G30" s="5">
        <v>404098</v>
      </c>
      <c r="H30" s="5">
        <v>69430</v>
      </c>
      <c r="I30" s="6">
        <v>327212</v>
      </c>
      <c r="J30" s="5">
        <v>401486</v>
      </c>
      <c r="K30" s="5">
        <v>-74274</v>
      </c>
      <c r="L30" s="6">
        <v>303036</v>
      </c>
      <c r="M30" s="5">
        <v>289266</v>
      </c>
      <c r="N30" s="5">
        <v>13770</v>
      </c>
      <c r="O30" s="6">
        <f t="shared" si="3"/>
        <v>63333</v>
      </c>
      <c r="P30" s="66">
        <f t="shared" si="4"/>
        <v>5.2014319891393532E-2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5">
      <c r="A31" s="26">
        <v>1922</v>
      </c>
      <c r="B31" s="51" t="s">
        <v>16</v>
      </c>
      <c r="C31" s="6">
        <v>59423</v>
      </c>
      <c r="D31" s="5">
        <v>30115</v>
      </c>
      <c r="E31" s="5">
        <v>29308</v>
      </c>
      <c r="F31" s="6">
        <v>51054</v>
      </c>
      <c r="G31" s="5">
        <v>30723</v>
      </c>
      <c r="H31" s="5">
        <v>20331</v>
      </c>
      <c r="I31" s="6">
        <v>57175</v>
      </c>
      <c r="J31" s="5">
        <v>30053</v>
      </c>
      <c r="K31" s="5">
        <v>27122</v>
      </c>
      <c r="L31" s="6">
        <v>40479</v>
      </c>
      <c r="M31" s="5">
        <v>29835</v>
      </c>
      <c r="N31" s="5">
        <v>10644</v>
      </c>
      <c r="O31" s="6">
        <f t="shared" si="3"/>
        <v>76761</v>
      </c>
      <c r="P31" s="66">
        <f t="shared" si="4"/>
        <v>0.84452977159706022</v>
      </c>
      <c r="Q31" s="125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5"/>
        <v xml:space="preserve"> </v>
      </c>
    </row>
    <row r="32" spans="1:22" x14ac:dyDescent="0.25">
      <c r="A32" s="26">
        <v>2056</v>
      </c>
      <c r="B32" s="51" t="s">
        <v>16</v>
      </c>
      <c r="C32" s="6">
        <v>15000</v>
      </c>
      <c r="D32" s="5">
        <v>18121</v>
      </c>
      <c r="E32" s="5">
        <v>-3121</v>
      </c>
      <c r="F32" s="6">
        <v>20130</v>
      </c>
      <c r="G32" s="5">
        <v>15593</v>
      </c>
      <c r="H32" s="5">
        <v>4537</v>
      </c>
      <c r="I32" s="6">
        <v>19000</v>
      </c>
      <c r="J32" s="5">
        <v>13401</v>
      </c>
      <c r="K32" s="5">
        <v>5599</v>
      </c>
      <c r="L32" s="6">
        <v>19000</v>
      </c>
      <c r="M32" s="5">
        <v>12957</v>
      </c>
      <c r="N32" s="5">
        <v>6043</v>
      </c>
      <c r="O32" s="6">
        <f t="shared" si="3"/>
        <v>7015</v>
      </c>
      <c r="P32" s="66">
        <f t="shared" si="4"/>
        <v>0.14888785126071824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5"/>
        <v xml:space="preserve"> </v>
      </c>
    </row>
    <row r="33" spans="1:22" x14ac:dyDescent="0.25">
      <c r="A33" s="26">
        <v>2280</v>
      </c>
      <c r="B33" s="51" t="s">
        <v>16</v>
      </c>
      <c r="C33" s="6">
        <v>11728</v>
      </c>
      <c r="D33" s="5">
        <v>9914</v>
      </c>
      <c r="E33" s="5">
        <v>1814</v>
      </c>
      <c r="F33" s="6">
        <v>14728</v>
      </c>
      <c r="G33" s="5">
        <v>10371</v>
      </c>
      <c r="H33" s="5">
        <v>4357</v>
      </c>
      <c r="I33" s="6">
        <v>11728</v>
      </c>
      <c r="J33" s="5">
        <v>10966</v>
      </c>
      <c r="K33" s="5">
        <v>762</v>
      </c>
      <c r="L33" s="6">
        <v>11155</v>
      </c>
      <c r="M33" s="5">
        <v>10645</v>
      </c>
      <c r="N33" s="5">
        <v>510</v>
      </c>
      <c r="O33" s="6">
        <f t="shared" si="3"/>
        <v>6933</v>
      </c>
      <c r="P33" s="66">
        <f t="shared" si="4"/>
        <v>0.22184180212466403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5">
      <c r="A34" s="26">
        <v>2584</v>
      </c>
      <c r="B34" s="51" t="s">
        <v>16</v>
      </c>
      <c r="C34" s="6">
        <v>55137</v>
      </c>
      <c r="D34" s="5">
        <v>48189</v>
      </c>
      <c r="E34" s="5">
        <v>6948</v>
      </c>
      <c r="F34" s="6">
        <v>55137</v>
      </c>
      <c r="G34" s="5">
        <v>51642</v>
      </c>
      <c r="H34" s="5">
        <v>3495</v>
      </c>
      <c r="I34" s="6">
        <v>55137</v>
      </c>
      <c r="J34" s="5">
        <v>53345</v>
      </c>
      <c r="K34" s="5">
        <v>1792</v>
      </c>
      <c r="L34" s="6">
        <v>56718</v>
      </c>
      <c r="M34" s="5">
        <v>53594</v>
      </c>
      <c r="N34" s="5">
        <v>3124</v>
      </c>
      <c r="O34" s="6">
        <f t="shared" si="3"/>
        <v>12235</v>
      </c>
      <c r="P34" s="66">
        <f t="shared" si="4"/>
        <v>7.9874915946911096E-2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5"/>
        <v xml:space="preserve"> </v>
      </c>
    </row>
    <row r="35" spans="1:22" x14ac:dyDescent="0.25">
      <c r="A35" s="26">
        <v>2771</v>
      </c>
      <c r="B35" s="51" t="s">
        <v>16</v>
      </c>
      <c r="C35" s="6">
        <v>40954</v>
      </c>
      <c r="D35" s="5">
        <v>30215</v>
      </c>
      <c r="E35" s="5">
        <v>10739</v>
      </c>
      <c r="F35" s="6">
        <v>40955</v>
      </c>
      <c r="G35" s="5">
        <v>32703</v>
      </c>
      <c r="H35" s="5">
        <v>8252</v>
      </c>
      <c r="I35" s="6">
        <v>45955</v>
      </c>
      <c r="J35" s="5">
        <v>32416</v>
      </c>
      <c r="K35" s="5">
        <v>13539</v>
      </c>
      <c r="L35" s="6">
        <v>21491</v>
      </c>
      <c r="M35" s="5">
        <v>31289</v>
      </c>
      <c r="N35" s="5">
        <v>-9798</v>
      </c>
      <c r="O35" s="6">
        <f t="shared" si="3"/>
        <v>32530</v>
      </c>
      <c r="P35" s="66">
        <f t="shared" si="4"/>
        <v>0.34121781087743219</v>
      </c>
      <c r="Q35" s="123" t="s">
        <v>44</v>
      </c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8356</v>
      </c>
      <c r="E36" s="5">
        <v>-8356</v>
      </c>
      <c r="F36" s="6">
        <v>0</v>
      </c>
      <c r="G36" s="5">
        <v>8599</v>
      </c>
      <c r="H36" s="5">
        <v>-8599</v>
      </c>
      <c r="I36" s="6">
        <v>0</v>
      </c>
      <c r="J36" s="5">
        <v>8095</v>
      </c>
      <c r="K36" s="5">
        <v>-8095</v>
      </c>
      <c r="L36" s="6">
        <v>0</v>
      </c>
      <c r="M36" s="5">
        <v>8123</v>
      </c>
      <c r="N36" s="5">
        <v>-8123</v>
      </c>
      <c r="O36" s="6">
        <f t="shared" si="3"/>
        <v>-25050</v>
      </c>
      <c r="P36" s="66">
        <f t="shared" si="4"/>
        <v>-0.99996008143387494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5">
      <c r="A37" s="26">
        <v>2892</v>
      </c>
      <c r="B37" s="51" t="s">
        <v>16</v>
      </c>
      <c r="C37" s="6">
        <v>355</v>
      </c>
      <c r="D37" s="5">
        <v>384</v>
      </c>
      <c r="E37" s="5">
        <v>-29</v>
      </c>
      <c r="F37" s="6">
        <v>349</v>
      </c>
      <c r="G37" s="5">
        <v>361</v>
      </c>
      <c r="H37" s="5">
        <v>-12</v>
      </c>
      <c r="I37" s="6">
        <v>352</v>
      </c>
      <c r="J37" s="5">
        <v>389</v>
      </c>
      <c r="K37" s="5">
        <v>-37</v>
      </c>
      <c r="L37" s="6">
        <v>292</v>
      </c>
      <c r="M37" s="5">
        <v>391</v>
      </c>
      <c r="N37" s="5">
        <v>-99</v>
      </c>
      <c r="O37" s="6">
        <f t="shared" si="3"/>
        <v>-78</v>
      </c>
      <c r="P37" s="66">
        <f t="shared" si="4"/>
        <v>-6.8722466960352419E-2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5">
      <c r="A38" s="26">
        <v>3015</v>
      </c>
      <c r="B38" s="51" t="s">
        <v>16</v>
      </c>
      <c r="C38" s="6">
        <v>15481</v>
      </c>
      <c r="D38" s="5">
        <v>16425</v>
      </c>
      <c r="E38" s="5">
        <v>-944</v>
      </c>
      <c r="F38" s="6">
        <v>1981</v>
      </c>
      <c r="G38" s="5">
        <v>17971</v>
      </c>
      <c r="H38" s="5">
        <v>-15990</v>
      </c>
      <c r="I38" s="6">
        <v>0</v>
      </c>
      <c r="J38" s="5">
        <v>18127</v>
      </c>
      <c r="K38" s="5">
        <v>-18127</v>
      </c>
      <c r="L38" s="6">
        <v>26877</v>
      </c>
      <c r="M38" s="5">
        <v>17029</v>
      </c>
      <c r="N38" s="5">
        <v>9848</v>
      </c>
      <c r="O38" s="6">
        <f t="shared" si="3"/>
        <v>-35061</v>
      </c>
      <c r="P38" s="66">
        <f t="shared" si="4"/>
        <v>-0.66752341786611835</v>
      </c>
      <c r="Q38" s="123"/>
      <c r="R38" s="62" t="s">
        <v>15</v>
      </c>
      <c r="S38" s="72" t="s">
        <v>44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>
        <f t="shared" si="5"/>
        <v>26877</v>
      </c>
    </row>
    <row r="39" spans="1:22" x14ac:dyDescent="0.25">
      <c r="A39" s="26">
        <v>3115</v>
      </c>
      <c r="B39" s="51" t="s">
        <v>16</v>
      </c>
      <c r="C39" s="6">
        <v>5584</v>
      </c>
      <c r="D39" s="5">
        <v>32613</v>
      </c>
      <c r="E39" s="5">
        <v>-27029</v>
      </c>
      <c r="F39" s="6">
        <v>27783</v>
      </c>
      <c r="G39" s="5">
        <v>16194</v>
      </c>
      <c r="H39" s="5">
        <v>11589</v>
      </c>
      <c r="I39" s="6">
        <v>19467</v>
      </c>
      <c r="J39" s="5">
        <v>3808</v>
      </c>
      <c r="K39" s="5">
        <v>15659</v>
      </c>
      <c r="L39" s="6">
        <v>0</v>
      </c>
      <c r="M39" s="5">
        <v>1124</v>
      </c>
      <c r="N39" s="5">
        <v>-1124</v>
      </c>
      <c r="O39" s="6">
        <f t="shared" si="3"/>
        <v>219</v>
      </c>
      <c r="P39" s="66">
        <f t="shared" si="4"/>
        <v>4.1622320206781208E-3</v>
      </c>
      <c r="Q39" s="123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6746</v>
      </c>
      <c r="D40" s="5">
        <v>6176</v>
      </c>
      <c r="E40" s="5">
        <v>570</v>
      </c>
      <c r="F40" s="6">
        <v>6746</v>
      </c>
      <c r="G40" s="5">
        <v>6064</v>
      </c>
      <c r="H40" s="5">
        <v>682</v>
      </c>
      <c r="I40" s="6">
        <v>6746</v>
      </c>
      <c r="J40" s="5">
        <v>6210</v>
      </c>
      <c r="K40" s="5">
        <v>536</v>
      </c>
      <c r="L40" s="6">
        <v>6159</v>
      </c>
      <c r="M40" s="5">
        <v>6134</v>
      </c>
      <c r="N40" s="5">
        <v>25</v>
      </c>
      <c r="O40" s="6">
        <f t="shared" si="3"/>
        <v>1788</v>
      </c>
      <c r="P40" s="66">
        <f t="shared" si="4"/>
        <v>9.69053167849981E-2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434359</v>
      </c>
      <c r="D41" s="5">
        <v>417246</v>
      </c>
      <c r="E41" s="5">
        <v>17113</v>
      </c>
      <c r="F41" s="6">
        <v>452400</v>
      </c>
      <c r="G41" s="5">
        <v>356559</v>
      </c>
      <c r="H41" s="5">
        <v>95841</v>
      </c>
      <c r="I41" s="6">
        <v>475569</v>
      </c>
      <c r="J41" s="5">
        <v>254480</v>
      </c>
      <c r="K41" s="5">
        <v>221089</v>
      </c>
      <c r="L41" s="6">
        <v>257483</v>
      </c>
      <c r="M41" s="5">
        <v>244457</v>
      </c>
      <c r="N41" s="5">
        <v>13026</v>
      </c>
      <c r="O41" s="6">
        <f t="shared" si="3"/>
        <v>334043</v>
      </c>
      <c r="P41" s="66">
        <f t="shared" si="4"/>
        <v>0.32485417481128792</v>
      </c>
      <c r="Q41" s="125" t="s">
        <v>44</v>
      </c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428</v>
      </c>
      <c r="E42" s="5">
        <v>22</v>
      </c>
      <c r="F42" s="6">
        <v>450</v>
      </c>
      <c r="G42" s="5">
        <v>438</v>
      </c>
      <c r="H42" s="5">
        <v>12</v>
      </c>
      <c r="I42" s="6">
        <v>450</v>
      </c>
      <c r="J42" s="5">
        <v>441</v>
      </c>
      <c r="K42" s="5">
        <v>9</v>
      </c>
      <c r="L42" s="6">
        <v>450</v>
      </c>
      <c r="M42" s="5">
        <v>437</v>
      </c>
      <c r="N42" s="5">
        <v>13</v>
      </c>
      <c r="O42" s="6">
        <f t="shared" si="3"/>
        <v>43</v>
      </c>
      <c r="P42" s="66">
        <f t="shared" ref="P42:P47" si="6">O42/(J42+G42+D42+1)</f>
        <v>3.2874617737003058E-2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ref="V42:V47" si="7">IF(S42 = "X",L42-I42," ")</f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11251</v>
      </c>
      <c r="E43" s="5">
        <v>-251</v>
      </c>
      <c r="F43" s="6">
        <v>11000</v>
      </c>
      <c r="G43" s="5">
        <v>10650</v>
      </c>
      <c r="H43" s="5">
        <v>350</v>
      </c>
      <c r="I43" s="6">
        <v>11000</v>
      </c>
      <c r="J43" s="5">
        <v>10977</v>
      </c>
      <c r="K43" s="5">
        <v>23</v>
      </c>
      <c r="L43" s="6">
        <v>11000</v>
      </c>
      <c r="M43" s="5">
        <v>10816</v>
      </c>
      <c r="N43" s="5">
        <v>184</v>
      </c>
      <c r="O43" s="6">
        <f t="shared" si="0"/>
        <v>122</v>
      </c>
      <c r="P43" s="66">
        <f t="shared" si="6"/>
        <v>3.7105751391465678E-3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7"/>
        <v xml:space="preserve"> </v>
      </c>
    </row>
    <row r="44" spans="1:22" x14ac:dyDescent="0.25">
      <c r="A44" s="26">
        <v>12296</v>
      </c>
      <c r="B44" s="51" t="s">
        <v>16</v>
      </c>
      <c r="C44" s="6">
        <v>5439</v>
      </c>
      <c r="D44" s="5">
        <v>4727</v>
      </c>
      <c r="E44" s="5">
        <v>712</v>
      </c>
      <c r="F44" s="6">
        <v>5440</v>
      </c>
      <c r="G44" s="5">
        <v>4880</v>
      </c>
      <c r="H44" s="5">
        <v>560</v>
      </c>
      <c r="I44" s="6">
        <v>5436</v>
      </c>
      <c r="J44" s="5">
        <v>4770</v>
      </c>
      <c r="K44" s="5">
        <v>666</v>
      </c>
      <c r="L44" s="6">
        <v>5386</v>
      </c>
      <c r="M44" s="5">
        <v>4476</v>
      </c>
      <c r="N44" s="5">
        <v>910</v>
      </c>
      <c r="O44" s="6">
        <f>K44+H44+E44</f>
        <v>1938</v>
      </c>
      <c r="P44" s="66">
        <f t="shared" si="6"/>
        <v>0.13478926137153985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7"/>
        <v xml:space="preserve"> </v>
      </c>
    </row>
    <row r="45" spans="1:22" x14ac:dyDescent="0.25">
      <c r="A45" s="26">
        <v>15966</v>
      </c>
      <c r="B45" s="51" t="s">
        <v>16</v>
      </c>
      <c r="C45" s="6">
        <v>37622</v>
      </c>
      <c r="D45" s="5">
        <v>86853</v>
      </c>
      <c r="E45" s="5">
        <v>-49231</v>
      </c>
      <c r="F45" s="6">
        <v>60944</v>
      </c>
      <c r="G45" s="5">
        <v>67697</v>
      </c>
      <c r="H45" s="5">
        <v>-6753</v>
      </c>
      <c r="I45" s="6">
        <v>80489</v>
      </c>
      <c r="J45" s="5">
        <v>61330</v>
      </c>
      <c r="K45" s="5">
        <v>19159</v>
      </c>
      <c r="L45" s="6">
        <v>59629</v>
      </c>
      <c r="M45" s="5">
        <v>60913</v>
      </c>
      <c r="N45" s="5">
        <v>-1284</v>
      </c>
      <c r="O45" s="6">
        <f>K45+H45+E45</f>
        <v>-36825</v>
      </c>
      <c r="P45" s="66">
        <f t="shared" si="6"/>
        <v>-0.17058008810409439</v>
      </c>
      <c r="Q45" s="123" t="s">
        <v>44</v>
      </c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7"/>
        <v xml:space="preserve"> </v>
      </c>
    </row>
    <row r="46" spans="1:22" x14ac:dyDescent="0.25">
      <c r="A46" s="26">
        <v>16666</v>
      </c>
      <c r="B46" s="51" t="s">
        <v>16</v>
      </c>
      <c r="C46" s="6">
        <v>1124</v>
      </c>
      <c r="D46" s="5">
        <v>267</v>
      </c>
      <c r="E46" s="5">
        <v>857</v>
      </c>
      <c r="F46" s="6">
        <v>0</v>
      </c>
      <c r="G46" s="5">
        <v>274</v>
      </c>
      <c r="H46" s="5">
        <v>-274</v>
      </c>
      <c r="I46" s="6">
        <v>0</v>
      </c>
      <c r="J46" s="5">
        <v>241</v>
      </c>
      <c r="K46" s="5">
        <v>-241</v>
      </c>
      <c r="L46" s="6">
        <v>0</v>
      </c>
      <c r="M46" s="5">
        <v>244</v>
      </c>
      <c r="N46" s="5">
        <v>-244</v>
      </c>
      <c r="O46" s="6">
        <f>K46+H46+E46</f>
        <v>342</v>
      </c>
      <c r="P46" s="66">
        <f t="shared" si="6"/>
        <v>0.43678160919540232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>X</v>
      </c>
      <c r="V46" t="str">
        <f t="shared" si="7"/>
        <v xml:space="preserve"> </v>
      </c>
    </row>
    <row r="47" spans="1:22" x14ac:dyDescent="0.25">
      <c r="A47" s="26">
        <v>30069</v>
      </c>
      <c r="B47" s="51" t="s">
        <v>16</v>
      </c>
      <c r="C47" s="6">
        <v>2713</v>
      </c>
      <c r="D47" s="5">
        <v>5480</v>
      </c>
      <c r="E47" s="5">
        <v>-2767</v>
      </c>
      <c r="F47" s="6">
        <v>1870</v>
      </c>
      <c r="G47" s="5">
        <v>6136</v>
      </c>
      <c r="H47" s="5">
        <v>-4266</v>
      </c>
      <c r="I47" s="6">
        <v>4040</v>
      </c>
      <c r="J47" s="5">
        <v>5553</v>
      </c>
      <c r="K47" s="5">
        <v>-1513</v>
      </c>
      <c r="L47" s="6">
        <v>4747</v>
      </c>
      <c r="M47" s="5">
        <v>6157</v>
      </c>
      <c r="N47" s="5">
        <v>-1410</v>
      </c>
      <c r="O47" s="6">
        <f>K47+H47+E47</f>
        <v>-8546</v>
      </c>
      <c r="P47" s="66">
        <f t="shared" si="6"/>
        <v>-0.49772859638905065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si="7"/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ref="O48:O111" si="8">K48+H48+E48</f>
        <v>0</v>
      </c>
      <c r="P48" s="66">
        <f t="shared" ref="P48:P111" si="9">O48/(J48+G48+D48+1)</f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ref="V48:V111" si="10">IF(S48 = "X",L48-I48," ")</f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8"/>
        <v>0</v>
      </c>
      <c r="P49" s="66">
        <f t="shared" si="9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10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8"/>
        <v>0</v>
      </c>
      <c r="P50" s="66">
        <f t="shared" si="9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10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8"/>
        <v>0</v>
      </c>
      <c r="P51" s="66">
        <f t="shared" si="9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10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8"/>
        <v>-75</v>
      </c>
      <c r="P52" s="66">
        <f t="shared" si="9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10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11</v>
      </c>
      <c r="H53" s="5">
        <v>-11</v>
      </c>
      <c r="I53" s="6">
        <v>0</v>
      </c>
      <c r="J53" s="5">
        <v>10</v>
      </c>
      <c r="K53" s="5">
        <v>-10</v>
      </c>
      <c r="L53" s="6">
        <v>0</v>
      </c>
      <c r="M53" s="5">
        <v>10</v>
      </c>
      <c r="N53" s="5">
        <v>-10</v>
      </c>
      <c r="O53" s="6">
        <f t="shared" si="8"/>
        <v>-32</v>
      </c>
      <c r="P53" s="66">
        <f t="shared" si="9"/>
        <v>-0.96969696969696972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10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8"/>
        <v>0</v>
      </c>
      <c r="P54" s="66">
        <f t="shared" si="9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10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8"/>
        <v>-16</v>
      </c>
      <c r="P55" s="66">
        <f t="shared" si="9"/>
        <v>-0.94117647058823528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10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0</v>
      </c>
      <c r="E56" s="5">
        <v>0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8"/>
        <v>-2</v>
      </c>
      <c r="P56" s="66">
        <f t="shared" si="9"/>
        <v>-0.66666666666666663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10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8"/>
        <v>0</v>
      </c>
      <c r="P57" s="66">
        <f t="shared" si="9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10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196</v>
      </c>
      <c r="E58" s="5">
        <v>-196</v>
      </c>
      <c r="F58" s="6">
        <v>0</v>
      </c>
      <c r="G58" s="5">
        <v>203</v>
      </c>
      <c r="H58" s="5">
        <v>-203</v>
      </c>
      <c r="I58" s="6">
        <v>0</v>
      </c>
      <c r="J58" s="5">
        <v>207</v>
      </c>
      <c r="K58" s="5">
        <v>-207</v>
      </c>
      <c r="L58" s="6">
        <v>0</v>
      </c>
      <c r="M58" s="5">
        <v>202</v>
      </c>
      <c r="N58" s="5">
        <v>-202</v>
      </c>
      <c r="O58" s="6">
        <f t="shared" si="8"/>
        <v>-606</v>
      </c>
      <c r="P58" s="66">
        <f t="shared" si="9"/>
        <v>-0.99835255354200991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10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8"/>
        <v>0</v>
      </c>
      <c r="P59" s="66">
        <f t="shared" si="9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10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8"/>
        <v>0</v>
      </c>
      <c r="P60" s="66">
        <f t="shared" si="9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10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193</v>
      </c>
      <c r="E61" s="5">
        <v>-193</v>
      </c>
      <c r="F61" s="6">
        <v>0</v>
      </c>
      <c r="G61" s="5">
        <v>218</v>
      </c>
      <c r="H61" s="5">
        <v>-218</v>
      </c>
      <c r="I61" s="6">
        <v>0</v>
      </c>
      <c r="J61" s="5">
        <v>171</v>
      </c>
      <c r="K61" s="5">
        <v>-171</v>
      </c>
      <c r="L61" s="6">
        <v>0</v>
      </c>
      <c r="M61" s="5">
        <v>222</v>
      </c>
      <c r="N61" s="5">
        <v>-222</v>
      </c>
      <c r="O61" s="6">
        <f t="shared" si="8"/>
        <v>-582</v>
      </c>
      <c r="P61" s="66">
        <f t="shared" si="9"/>
        <v>-0.99828473413379071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10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8"/>
        <v>0</v>
      </c>
      <c r="P62" s="66">
        <f t="shared" si="9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10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8"/>
        <v>0</v>
      </c>
      <c r="P63" s="66">
        <f t="shared" si="9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10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463</v>
      </c>
      <c r="E64" s="5">
        <v>-463</v>
      </c>
      <c r="F64" s="6">
        <v>0</v>
      </c>
      <c r="G64" s="5">
        <v>0</v>
      </c>
      <c r="H64" s="5">
        <v>0</v>
      </c>
      <c r="I64" s="6">
        <v>0</v>
      </c>
      <c r="J64" s="5">
        <v>19</v>
      </c>
      <c r="K64" s="5">
        <v>-19</v>
      </c>
      <c r="L64" s="6">
        <v>0</v>
      </c>
      <c r="M64" s="5">
        <v>322</v>
      </c>
      <c r="N64" s="5">
        <v>-322</v>
      </c>
      <c r="O64" s="6">
        <f t="shared" si="8"/>
        <v>-482</v>
      </c>
      <c r="P64" s="66">
        <f t="shared" si="9"/>
        <v>-0.99792960662525876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10"/>
        <v xml:space="preserve"> </v>
      </c>
    </row>
    <row r="65" spans="1:22" x14ac:dyDescent="0.25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3</v>
      </c>
      <c r="H65" s="5">
        <v>-3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8"/>
        <v>-3</v>
      </c>
      <c r="P65" s="66">
        <f t="shared" si="9"/>
        <v>-0.75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10"/>
        <v xml:space="preserve"> </v>
      </c>
    </row>
    <row r="66" spans="1:22" x14ac:dyDescent="0.25">
      <c r="A66" s="26">
        <v>254</v>
      </c>
      <c r="B66" s="51" t="s">
        <v>17</v>
      </c>
      <c r="C66" s="6">
        <v>12434</v>
      </c>
      <c r="D66" s="5">
        <v>13397</v>
      </c>
      <c r="E66" s="5">
        <v>-963</v>
      </c>
      <c r="F66" s="6">
        <v>12434</v>
      </c>
      <c r="G66" s="5">
        <v>11320</v>
      </c>
      <c r="H66" s="5">
        <v>1114</v>
      </c>
      <c r="I66" s="6">
        <v>12434</v>
      </c>
      <c r="J66" s="5">
        <v>11908</v>
      </c>
      <c r="K66" s="5">
        <v>526</v>
      </c>
      <c r="L66" s="6">
        <v>12434</v>
      </c>
      <c r="M66" s="5">
        <v>13165</v>
      </c>
      <c r="N66" s="5">
        <v>-731</v>
      </c>
      <c r="O66" s="6">
        <f t="shared" si="8"/>
        <v>677</v>
      </c>
      <c r="P66" s="66">
        <f t="shared" si="9"/>
        <v>1.8484136951892098E-2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10"/>
        <v xml:space="preserve"> </v>
      </c>
    </row>
    <row r="67" spans="1:22" x14ac:dyDescent="0.25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8"/>
        <v>0</v>
      </c>
      <c r="P67" s="66">
        <f t="shared" si="9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10"/>
        <v xml:space="preserve"> </v>
      </c>
    </row>
    <row r="68" spans="1:22" x14ac:dyDescent="0.25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8"/>
        <v>0</v>
      </c>
      <c r="P68" s="66">
        <f t="shared" si="9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10"/>
        <v xml:space="preserve"> </v>
      </c>
    </row>
    <row r="69" spans="1:22" x14ac:dyDescent="0.25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8"/>
        <v>0</v>
      </c>
      <c r="P69" s="66">
        <f t="shared" si="9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10"/>
        <v xml:space="preserve"> </v>
      </c>
    </row>
    <row r="70" spans="1:22" x14ac:dyDescent="0.25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8"/>
        <v>0</v>
      </c>
      <c r="P70" s="66">
        <f t="shared" si="9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10"/>
        <v xml:space="preserve"> </v>
      </c>
    </row>
    <row r="71" spans="1:22" x14ac:dyDescent="0.25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8"/>
        <v>0</v>
      </c>
      <c r="P71" s="66">
        <f t="shared" si="9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10"/>
        <v xml:space="preserve"> </v>
      </c>
    </row>
    <row r="72" spans="1:22" x14ac:dyDescent="0.25">
      <c r="A72" s="26">
        <v>308</v>
      </c>
      <c r="B72" s="51" t="s">
        <v>17</v>
      </c>
      <c r="C72" s="6">
        <v>400</v>
      </c>
      <c r="D72" s="5">
        <v>544</v>
      </c>
      <c r="E72" s="5">
        <v>-144</v>
      </c>
      <c r="F72" s="6">
        <v>600</v>
      </c>
      <c r="G72" s="5">
        <v>442</v>
      </c>
      <c r="H72" s="5">
        <v>158</v>
      </c>
      <c r="I72" s="6">
        <v>600</v>
      </c>
      <c r="J72" s="5">
        <v>464</v>
      </c>
      <c r="K72" s="5">
        <v>136</v>
      </c>
      <c r="L72" s="6">
        <v>600</v>
      </c>
      <c r="M72" s="5">
        <v>4</v>
      </c>
      <c r="N72" s="5">
        <v>596</v>
      </c>
      <c r="O72" s="6">
        <f t="shared" si="8"/>
        <v>150</v>
      </c>
      <c r="P72" s="66">
        <f t="shared" si="9"/>
        <v>0.10337698139214335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10"/>
        <v xml:space="preserve"> </v>
      </c>
    </row>
    <row r="73" spans="1:22" x14ac:dyDescent="0.25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8"/>
        <v>0</v>
      </c>
      <c r="P73" s="66">
        <f t="shared" si="9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10"/>
        <v xml:space="preserve"> </v>
      </c>
    </row>
    <row r="74" spans="1:22" x14ac:dyDescent="0.25">
      <c r="A74" s="26">
        <v>399</v>
      </c>
      <c r="B74" s="51" t="s">
        <v>17</v>
      </c>
      <c r="C74" s="6">
        <v>100</v>
      </c>
      <c r="D74" s="5">
        <v>129</v>
      </c>
      <c r="E74" s="5">
        <v>-29</v>
      </c>
      <c r="F74" s="6">
        <v>100</v>
      </c>
      <c r="G74" s="5">
        <v>139</v>
      </c>
      <c r="H74" s="5">
        <v>-39</v>
      </c>
      <c r="I74" s="6">
        <v>100</v>
      </c>
      <c r="J74" s="5">
        <v>125</v>
      </c>
      <c r="K74" s="5">
        <v>-25</v>
      </c>
      <c r="L74" s="6">
        <v>100</v>
      </c>
      <c r="M74" s="5">
        <v>128</v>
      </c>
      <c r="N74" s="5">
        <v>-28</v>
      </c>
      <c r="O74" s="6">
        <f t="shared" si="8"/>
        <v>-93</v>
      </c>
      <c r="P74" s="66">
        <f t="shared" si="9"/>
        <v>-0.23604060913705585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10"/>
        <v xml:space="preserve"> </v>
      </c>
    </row>
    <row r="75" spans="1:22" x14ac:dyDescent="0.25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100</v>
      </c>
      <c r="J75" s="5">
        <v>0</v>
      </c>
      <c r="K75" s="5">
        <v>100</v>
      </c>
      <c r="L75" s="6">
        <v>100</v>
      </c>
      <c r="M75" s="5">
        <v>0</v>
      </c>
      <c r="N75" s="5">
        <v>100</v>
      </c>
      <c r="O75" s="6">
        <f t="shared" si="8"/>
        <v>300</v>
      </c>
      <c r="P75" s="66">
        <f t="shared" si="9"/>
        <v>300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10"/>
        <v xml:space="preserve"> </v>
      </c>
    </row>
    <row r="76" spans="1:22" x14ac:dyDescent="0.25">
      <c r="A76" s="26">
        <v>447</v>
      </c>
      <c r="B76" s="51" t="s">
        <v>17</v>
      </c>
      <c r="C76" s="6">
        <v>0</v>
      </c>
      <c r="D76" s="5">
        <v>76</v>
      </c>
      <c r="E76" s="5">
        <v>-76</v>
      </c>
      <c r="F76" s="6">
        <v>0</v>
      </c>
      <c r="G76" s="5">
        <v>74</v>
      </c>
      <c r="H76" s="5">
        <v>-74</v>
      </c>
      <c r="I76" s="6">
        <v>0</v>
      </c>
      <c r="J76" s="5">
        <v>82</v>
      </c>
      <c r="K76" s="5">
        <v>-82</v>
      </c>
      <c r="L76" s="6">
        <v>0</v>
      </c>
      <c r="M76" s="5">
        <v>81</v>
      </c>
      <c r="N76" s="5">
        <v>-81</v>
      </c>
      <c r="O76" s="6">
        <f t="shared" si="8"/>
        <v>-232</v>
      </c>
      <c r="P76" s="66">
        <f t="shared" si="9"/>
        <v>-0.99570815450643779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10"/>
        <v xml:space="preserve"> </v>
      </c>
    </row>
    <row r="77" spans="1:22" x14ac:dyDescent="0.25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8"/>
        <v>600</v>
      </c>
      <c r="P77" s="66">
        <f t="shared" si="9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10"/>
        <v xml:space="preserve"> </v>
      </c>
    </row>
    <row r="78" spans="1:22" x14ac:dyDescent="0.25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8"/>
        <v>0</v>
      </c>
      <c r="P78" s="66">
        <f t="shared" si="9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10"/>
        <v xml:space="preserve"> </v>
      </c>
    </row>
    <row r="79" spans="1:22" x14ac:dyDescent="0.25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8"/>
        <v>0</v>
      </c>
      <c r="P79" s="66">
        <f t="shared" si="9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0"/>
        <v xml:space="preserve"> </v>
      </c>
    </row>
    <row r="80" spans="1:22" x14ac:dyDescent="0.25">
      <c r="A80" s="26">
        <v>543</v>
      </c>
      <c r="B80" s="51" t="s">
        <v>17</v>
      </c>
      <c r="C80" s="6">
        <v>400</v>
      </c>
      <c r="D80" s="5">
        <v>503</v>
      </c>
      <c r="E80" s="5">
        <v>-103</v>
      </c>
      <c r="F80" s="6">
        <v>600</v>
      </c>
      <c r="G80" s="5">
        <v>496</v>
      </c>
      <c r="H80" s="5">
        <v>104</v>
      </c>
      <c r="I80" s="6">
        <v>600</v>
      </c>
      <c r="J80" s="5">
        <v>470</v>
      </c>
      <c r="K80" s="5">
        <v>130</v>
      </c>
      <c r="L80" s="6">
        <v>600</v>
      </c>
      <c r="M80" s="5">
        <v>362</v>
      </c>
      <c r="N80" s="5">
        <v>238</v>
      </c>
      <c r="O80" s="6">
        <f t="shared" si="8"/>
        <v>131</v>
      </c>
      <c r="P80" s="66">
        <f t="shared" si="9"/>
        <v>8.9115646258503406E-2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0"/>
        <v xml:space="preserve"> </v>
      </c>
    </row>
    <row r="81" spans="1:22" x14ac:dyDescent="0.25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8"/>
        <v>0</v>
      </c>
      <c r="P81" s="66">
        <f t="shared" si="9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0"/>
        <v xml:space="preserve"> </v>
      </c>
    </row>
    <row r="82" spans="1:22" x14ac:dyDescent="0.25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8"/>
        <v>0</v>
      </c>
      <c r="P82" s="66">
        <f t="shared" si="9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0"/>
        <v xml:space="preserve"> </v>
      </c>
    </row>
    <row r="83" spans="1:22" x14ac:dyDescent="0.25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8"/>
        <v>-225</v>
      </c>
      <c r="P83" s="66">
        <f t="shared" si="9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0"/>
        <v xml:space="preserve"> </v>
      </c>
    </row>
    <row r="84" spans="1:22" x14ac:dyDescent="0.25">
      <c r="A84" s="26">
        <v>635</v>
      </c>
      <c r="B84" s="51" t="s">
        <v>17</v>
      </c>
      <c r="C84" s="6">
        <v>800</v>
      </c>
      <c r="D84" s="5">
        <v>777</v>
      </c>
      <c r="E84" s="5">
        <v>23</v>
      </c>
      <c r="F84" s="6">
        <v>900</v>
      </c>
      <c r="G84" s="5">
        <v>836</v>
      </c>
      <c r="H84" s="5">
        <v>64</v>
      </c>
      <c r="I84" s="6">
        <v>900</v>
      </c>
      <c r="J84" s="5">
        <v>851</v>
      </c>
      <c r="K84" s="5">
        <v>49</v>
      </c>
      <c r="L84" s="6">
        <v>900</v>
      </c>
      <c r="M84" s="5">
        <v>658</v>
      </c>
      <c r="N84" s="5">
        <v>242</v>
      </c>
      <c r="O84" s="6">
        <f t="shared" si="8"/>
        <v>136</v>
      </c>
      <c r="P84" s="66">
        <f t="shared" si="9"/>
        <v>5.5172413793103448E-2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0"/>
        <v xml:space="preserve"> </v>
      </c>
    </row>
    <row r="85" spans="1:22" x14ac:dyDescent="0.25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8"/>
        <v>0</v>
      </c>
      <c r="P85" s="66">
        <f t="shared" si="9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0"/>
        <v xml:space="preserve"> </v>
      </c>
    </row>
    <row r="86" spans="1:22" x14ac:dyDescent="0.25">
      <c r="A86" s="26">
        <v>654</v>
      </c>
      <c r="B86" s="51" t="s">
        <v>17</v>
      </c>
      <c r="C86" s="6">
        <v>275</v>
      </c>
      <c r="D86" s="5">
        <v>1165</v>
      </c>
      <c r="E86" s="5">
        <v>-890</v>
      </c>
      <c r="F86" s="6">
        <v>275</v>
      </c>
      <c r="G86" s="5">
        <v>964</v>
      </c>
      <c r="H86" s="5">
        <v>-689</v>
      </c>
      <c r="I86" s="6">
        <v>275</v>
      </c>
      <c r="J86" s="5">
        <v>778</v>
      </c>
      <c r="K86" s="5">
        <v>-503</v>
      </c>
      <c r="L86" s="6">
        <v>575</v>
      </c>
      <c r="M86" s="5">
        <v>627</v>
      </c>
      <c r="N86" s="5">
        <v>-52</v>
      </c>
      <c r="O86" s="6">
        <f t="shared" si="8"/>
        <v>-2082</v>
      </c>
      <c r="P86" s="66">
        <f t="shared" si="9"/>
        <v>-0.71595598349381018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0"/>
        <v xml:space="preserve"> </v>
      </c>
    </row>
    <row r="87" spans="1:22" x14ac:dyDescent="0.25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8"/>
        <v>-45</v>
      </c>
      <c r="P87" s="66">
        <f t="shared" si="9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0"/>
        <v xml:space="preserve"> </v>
      </c>
    </row>
    <row r="88" spans="1:22" x14ac:dyDescent="0.25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8"/>
        <v>-87</v>
      </c>
      <c r="P88" s="66">
        <f t="shared" si="9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0"/>
        <v xml:space="preserve"> </v>
      </c>
    </row>
    <row r="89" spans="1:22" x14ac:dyDescent="0.25">
      <c r="A89" s="26">
        <v>779</v>
      </c>
      <c r="B89" s="51" t="s">
        <v>17</v>
      </c>
      <c r="C89" s="6">
        <v>800</v>
      </c>
      <c r="D89" s="5">
        <v>1048</v>
      </c>
      <c r="E89" s="5">
        <v>-248</v>
      </c>
      <c r="F89" s="6">
        <v>800</v>
      </c>
      <c r="G89" s="5">
        <v>1216</v>
      </c>
      <c r="H89" s="5">
        <v>-416</v>
      </c>
      <c r="I89" s="6">
        <v>800</v>
      </c>
      <c r="J89" s="5">
        <v>1219</v>
      </c>
      <c r="K89" s="5">
        <v>-419</v>
      </c>
      <c r="L89" s="6">
        <v>507</v>
      </c>
      <c r="M89" s="5">
        <v>1242</v>
      </c>
      <c r="N89" s="5">
        <v>-735</v>
      </c>
      <c r="O89" s="6">
        <f t="shared" si="8"/>
        <v>-1083</v>
      </c>
      <c r="P89" s="66">
        <f t="shared" si="9"/>
        <v>-0.31084959816303098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0"/>
        <v xml:space="preserve"> </v>
      </c>
    </row>
    <row r="90" spans="1:22" x14ac:dyDescent="0.25">
      <c r="A90" s="26">
        <v>858</v>
      </c>
      <c r="B90" s="51" t="s">
        <v>17</v>
      </c>
      <c r="C90" s="6">
        <v>1200</v>
      </c>
      <c r="D90" s="5">
        <v>1099</v>
      </c>
      <c r="E90" s="5">
        <v>101</v>
      </c>
      <c r="F90" s="6">
        <v>1100</v>
      </c>
      <c r="G90" s="5">
        <v>1099</v>
      </c>
      <c r="H90" s="5">
        <v>1</v>
      </c>
      <c r="I90" s="6">
        <v>900</v>
      </c>
      <c r="J90" s="5">
        <v>1064</v>
      </c>
      <c r="K90" s="5">
        <v>-164</v>
      </c>
      <c r="L90" s="6">
        <v>1000</v>
      </c>
      <c r="M90" s="5">
        <v>1081</v>
      </c>
      <c r="N90" s="5">
        <v>-81</v>
      </c>
      <c r="O90" s="6">
        <f t="shared" si="8"/>
        <v>-62</v>
      </c>
      <c r="P90" s="66">
        <f t="shared" si="9"/>
        <v>-1.9000919399325775E-2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0"/>
        <v xml:space="preserve"> </v>
      </c>
    </row>
    <row r="91" spans="1:22" x14ac:dyDescent="0.25">
      <c r="A91" s="26">
        <v>877</v>
      </c>
      <c r="B91" s="51" t="s">
        <v>17</v>
      </c>
      <c r="C91" s="6">
        <v>0</v>
      </c>
      <c r="D91" s="5">
        <v>142</v>
      </c>
      <c r="E91" s="5">
        <v>-142</v>
      </c>
      <c r="F91" s="6">
        <v>0</v>
      </c>
      <c r="G91" s="5">
        <v>118</v>
      </c>
      <c r="H91" s="5">
        <v>-118</v>
      </c>
      <c r="I91" s="6">
        <v>0</v>
      </c>
      <c r="J91" s="5">
        <v>150</v>
      </c>
      <c r="K91" s="5">
        <v>-150</v>
      </c>
      <c r="L91" s="6">
        <v>0</v>
      </c>
      <c r="M91" s="5">
        <v>159</v>
      </c>
      <c r="N91" s="5">
        <v>-159</v>
      </c>
      <c r="O91" s="6">
        <f t="shared" si="8"/>
        <v>-410</v>
      </c>
      <c r="P91" s="66">
        <f t="shared" si="9"/>
        <v>-0.9975669099756691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0"/>
        <v xml:space="preserve"> </v>
      </c>
    </row>
    <row r="92" spans="1:22" x14ac:dyDescent="0.25">
      <c r="A92" s="26">
        <v>886</v>
      </c>
      <c r="B92" s="51" t="s">
        <v>17</v>
      </c>
      <c r="C92" s="6">
        <v>175</v>
      </c>
      <c r="D92" s="5">
        <v>564</v>
      </c>
      <c r="E92" s="5">
        <v>-389</v>
      </c>
      <c r="F92" s="6">
        <v>175</v>
      </c>
      <c r="G92" s="5">
        <v>899</v>
      </c>
      <c r="H92" s="5">
        <v>-724</v>
      </c>
      <c r="I92" s="6">
        <v>175</v>
      </c>
      <c r="J92" s="5">
        <v>1279</v>
      </c>
      <c r="K92" s="5">
        <v>-1104</v>
      </c>
      <c r="L92" s="6">
        <v>175</v>
      </c>
      <c r="M92" s="5">
        <v>825</v>
      </c>
      <c r="N92" s="5">
        <v>-650</v>
      </c>
      <c r="O92" s="6">
        <f t="shared" si="8"/>
        <v>-2217</v>
      </c>
      <c r="P92" s="66">
        <f t="shared" si="9"/>
        <v>-0.80823915421071824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0"/>
        <v xml:space="preserve"> </v>
      </c>
    </row>
    <row r="93" spans="1:22" x14ac:dyDescent="0.25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8"/>
        <v>0</v>
      </c>
      <c r="P93" s="66">
        <f t="shared" si="9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0"/>
        <v xml:space="preserve"> </v>
      </c>
    </row>
    <row r="94" spans="1:22" x14ac:dyDescent="0.25">
      <c r="A94" s="26">
        <v>944</v>
      </c>
      <c r="B94" s="51" t="s">
        <v>17</v>
      </c>
      <c r="C94" s="6">
        <v>600</v>
      </c>
      <c r="D94" s="5">
        <v>1503</v>
      </c>
      <c r="E94" s="5">
        <v>-903</v>
      </c>
      <c r="F94" s="6">
        <v>1000</v>
      </c>
      <c r="G94" s="5">
        <v>2329</v>
      </c>
      <c r="H94" s="5">
        <v>-1329</v>
      </c>
      <c r="I94" s="6">
        <v>1500</v>
      </c>
      <c r="J94" s="5">
        <v>2424</v>
      </c>
      <c r="K94" s="5">
        <v>-924</v>
      </c>
      <c r="L94" s="6">
        <v>1700</v>
      </c>
      <c r="M94" s="5">
        <v>2415</v>
      </c>
      <c r="N94" s="5">
        <v>-715</v>
      </c>
      <c r="O94" s="6">
        <f t="shared" si="8"/>
        <v>-3156</v>
      </c>
      <c r="P94" s="66">
        <f t="shared" si="9"/>
        <v>-0.50439507751318524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0"/>
        <v xml:space="preserve"> </v>
      </c>
    </row>
    <row r="95" spans="1:22" x14ac:dyDescent="0.25">
      <c r="A95" s="26">
        <v>949</v>
      </c>
      <c r="B95" s="51" t="s">
        <v>17</v>
      </c>
      <c r="C95" s="6">
        <v>50</v>
      </c>
      <c r="D95" s="5">
        <v>94</v>
      </c>
      <c r="E95" s="5">
        <v>-44</v>
      </c>
      <c r="F95" s="6">
        <v>50</v>
      </c>
      <c r="G95" s="5">
        <v>109</v>
      </c>
      <c r="H95" s="5">
        <v>-59</v>
      </c>
      <c r="I95" s="6">
        <v>50</v>
      </c>
      <c r="J95" s="5">
        <v>101</v>
      </c>
      <c r="K95" s="5">
        <v>-51</v>
      </c>
      <c r="L95" s="6">
        <v>50</v>
      </c>
      <c r="M95" s="5">
        <v>34</v>
      </c>
      <c r="N95" s="5">
        <v>16</v>
      </c>
      <c r="O95" s="6">
        <f t="shared" si="8"/>
        <v>-154</v>
      </c>
      <c r="P95" s="66">
        <f t="shared" si="9"/>
        <v>-0.5049180327868853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0"/>
        <v xml:space="preserve"> </v>
      </c>
    </row>
    <row r="96" spans="1:22" x14ac:dyDescent="0.25">
      <c r="A96" s="26">
        <v>995</v>
      </c>
      <c r="B96" s="51" t="s">
        <v>17</v>
      </c>
      <c r="C96" s="6">
        <v>900</v>
      </c>
      <c r="D96" s="5">
        <v>1268</v>
      </c>
      <c r="E96" s="5">
        <v>-368</v>
      </c>
      <c r="F96" s="6">
        <v>1000</v>
      </c>
      <c r="G96" s="5">
        <v>891</v>
      </c>
      <c r="H96" s="5">
        <v>109</v>
      </c>
      <c r="I96" s="6">
        <v>1000</v>
      </c>
      <c r="J96" s="5">
        <v>855</v>
      </c>
      <c r="K96" s="5">
        <v>145</v>
      </c>
      <c r="L96" s="6">
        <v>1000</v>
      </c>
      <c r="M96" s="5">
        <v>775</v>
      </c>
      <c r="N96" s="5">
        <v>225</v>
      </c>
      <c r="O96" s="6">
        <f t="shared" si="8"/>
        <v>-114</v>
      </c>
      <c r="P96" s="66">
        <f t="shared" si="9"/>
        <v>-3.7810945273631838E-2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 xml:space="preserve"> </v>
      </c>
      <c r="V96" t="str">
        <f t="shared" si="10"/>
        <v xml:space="preserve"> </v>
      </c>
    </row>
    <row r="97" spans="1:22" x14ac:dyDescent="0.25">
      <c r="A97" s="26">
        <v>1011</v>
      </c>
      <c r="B97" s="51" t="s">
        <v>17</v>
      </c>
      <c r="C97" s="6">
        <v>800</v>
      </c>
      <c r="D97" s="5">
        <v>1435</v>
      </c>
      <c r="E97" s="5">
        <v>-635</v>
      </c>
      <c r="F97" s="6">
        <v>800</v>
      </c>
      <c r="G97" s="5">
        <v>1468</v>
      </c>
      <c r="H97" s="5">
        <v>-668</v>
      </c>
      <c r="I97" s="6">
        <v>800</v>
      </c>
      <c r="J97" s="5">
        <v>823</v>
      </c>
      <c r="K97" s="5">
        <v>-23</v>
      </c>
      <c r="L97" s="6">
        <v>800</v>
      </c>
      <c r="M97" s="5">
        <v>584</v>
      </c>
      <c r="N97" s="5">
        <v>216</v>
      </c>
      <c r="O97" s="6">
        <f t="shared" si="8"/>
        <v>-1326</v>
      </c>
      <c r="P97" s="66">
        <f t="shared" si="9"/>
        <v>-0.35578213039978535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10"/>
        <v xml:space="preserve"> </v>
      </c>
    </row>
    <row r="98" spans="1:22" x14ac:dyDescent="0.25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8"/>
        <v>0</v>
      </c>
      <c r="P98" s="66">
        <f t="shared" si="9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0"/>
        <v xml:space="preserve"> </v>
      </c>
    </row>
    <row r="99" spans="1:22" x14ac:dyDescent="0.25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8"/>
        <v>0</v>
      </c>
      <c r="P99" s="66">
        <f t="shared" si="9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0"/>
        <v xml:space="preserve"> </v>
      </c>
    </row>
    <row r="100" spans="1:22" x14ac:dyDescent="0.25">
      <c r="A100" s="26">
        <v>5361</v>
      </c>
      <c r="B100" s="51" t="s">
        <v>17</v>
      </c>
      <c r="C100" s="6">
        <v>0</v>
      </c>
      <c r="D100" s="5">
        <v>0</v>
      </c>
      <c r="E100" s="5">
        <v>0</v>
      </c>
      <c r="F100" s="6">
        <v>9550</v>
      </c>
      <c r="G100" s="5">
        <v>0</v>
      </c>
      <c r="H100" s="5">
        <v>9550</v>
      </c>
      <c r="I100" s="6">
        <v>9550</v>
      </c>
      <c r="J100" s="5">
        <v>6120</v>
      </c>
      <c r="K100" s="5">
        <v>3430</v>
      </c>
      <c r="L100" s="6">
        <v>9550</v>
      </c>
      <c r="M100" s="5">
        <v>6102</v>
      </c>
      <c r="N100" s="5">
        <v>3448</v>
      </c>
      <c r="O100" s="6">
        <f t="shared" si="8"/>
        <v>12980</v>
      </c>
      <c r="P100" s="66">
        <f t="shared" si="9"/>
        <v>2.1205685345531777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0"/>
        <v xml:space="preserve"> </v>
      </c>
    </row>
    <row r="101" spans="1:22" x14ac:dyDescent="0.25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8"/>
        <v>0</v>
      </c>
      <c r="P101" s="66">
        <f t="shared" si="9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0"/>
        <v xml:space="preserve"> </v>
      </c>
    </row>
    <row r="102" spans="1:22" x14ac:dyDescent="0.25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8"/>
        <v>0</v>
      </c>
      <c r="P102" s="66">
        <f t="shared" si="9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0"/>
        <v xml:space="preserve"> </v>
      </c>
    </row>
    <row r="103" spans="1:22" x14ac:dyDescent="0.25">
      <c r="A103" s="26">
        <v>7602</v>
      </c>
      <c r="B103" s="51" t="s">
        <v>17</v>
      </c>
      <c r="C103" s="6">
        <v>48550</v>
      </c>
      <c r="D103" s="5">
        <v>42744</v>
      </c>
      <c r="E103" s="5">
        <v>5806</v>
      </c>
      <c r="F103" s="6">
        <v>48550</v>
      </c>
      <c r="G103" s="5">
        <v>47927</v>
      </c>
      <c r="H103" s="5">
        <v>623</v>
      </c>
      <c r="I103" s="6">
        <v>48134</v>
      </c>
      <c r="J103" s="5">
        <v>48070</v>
      </c>
      <c r="K103" s="5">
        <v>64</v>
      </c>
      <c r="L103" s="6">
        <v>42716</v>
      </c>
      <c r="M103" s="5">
        <v>47107</v>
      </c>
      <c r="N103" s="5">
        <v>-4391</v>
      </c>
      <c r="O103" s="6">
        <f t="shared" si="8"/>
        <v>6493</v>
      </c>
      <c r="P103" s="66">
        <f t="shared" si="9"/>
        <v>4.6799094722578601E-2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>X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0"/>
        <v xml:space="preserve"> </v>
      </c>
    </row>
    <row r="104" spans="1:22" x14ac:dyDescent="0.25">
      <c r="A104" s="26">
        <v>7604</v>
      </c>
      <c r="B104" s="51" t="s">
        <v>17</v>
      </c>
      <c r="C104" s="6">
        <v>40169</v>
      </c>
      <c r="D104" s="5">
        <v>53086</v>
      </c>
      <c r="E104" s="5">
        <v>-12917</v>
      </c>
      <c r="F104" s="6">
        <v>40820</v>
      </c>
      <c r="G104" s="5">
        <v>49378</v>
      </c>
      <c r="H104" s="5">
        <v>-8558</v>
      </c>
      <c r="I104" s="6">
        <v>26767</v>
      </c>
      <c r="J104" s="5">
        <v>54624</v>
      </c>
      <c r="K104" s="5">
        <v>-27857</v>
      </c>
      <c r="L104" s="6">
        <v>15114</v>
      </c>
      <c r="M104" s="5">
        <v>62572</v>
      </c>
      <c r="N104" s="5">
        <v>-47458</v>
      </c>
      <c r="O104" s="6">
        <f t="shared" si="8"/>
        <v>-49332</v>
      </c>
      <c r="P104" s="66">
        <f t="shared" si="9"/>
        <v>-0.31403853866279624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0"/>
        <v xml:space="preserve"> </v>
      </c>
    </row>
    <row r="105" spans="1:22" x14ac:dyDescent="0.25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8"/>
        <v>0</v>
      </c>
      <c r="P105" s="66">
        <f t="shared" si="9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0"/>
        <v xml:space="preserve"> </v>
      </c>
    </row>
    <row r="106" spans="1:22" x14ac:dyDescent="0.25">
      <c r="A106" s="26">
        <v>8217</v>
      </c>
      <c r="B106" s="51" t="s">
        <v>17</v>
      </c>
      <c r="C106" s="6">
        <v>0</v>
      </c>
      <c r="D106" s="5">
        <v>72</v>
      </c>
      <c r="E106" s="5">
        <v>-72</v>
      </c>
      <c r="F106" s="6">
        <v>0</v>
      </c>
      <c r="G106" s="5">
        <v>85</v>
      </c>
      <c r="H106" s="5">
        <v>-85</v>
      </c>
      <c r="I106" s="6">
        <v>0</v>
      </c>
      <c r="J106" s="5">
        <v>95</v>
      </c>
      <c r="K106" s="5">
        <v>-95</v>
      </c>
      <c r="L106" s="6">
        <v>0</v>
      </c>
      <c r="M106" s="5">
        <v>107</v>
      </c>
      <c r="N106" s="5">
        <v>-107</v>
      </c>
      <c r="O106" s="6">
        <f t="shared" si="8"/>
        <v>-252</v>
      </c>
      <c r="P106" s="66">
        <f t="shared" si="9"/>
        <v>-0.99604743083003955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0"/>
        <v xml:space="preserve"> </v>
      </c>
    </row>
    <row r="107" spans="1:22" x14ac:dyDescent="0.25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8"/>
        <v>0</v>
      </c>
      <c r="P107" s="66">
        <f t="shared" si="9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0"/>
        <v xml:space="preserve"> </v>
      </c>
    </row>
    <row r="108" spans="1:22" x14ac:dyDescent="0.25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8"/>
        <v>0</v>
      </c>
      <c r="P108" s="66">
        <f t="shared" si="9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0"/>
        <v xml:space="preserve"> </v>
      </c>
    </row>
    <row r="109" spans="1:22" x14ac:dyDescent="0.25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8"/>
        <v>0</v>
      </c>
      <c r="P109" s="66">
        <f t="shared" si="9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0"/>
        <v xml:space="preserve"> </v>
      </c>
    </row>
    <row r="110" spans="1:22" x14ac:dyDescent="0.25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8"/>
        <v>0</v>
      </c>
      <c r="P110" s="66">
        <f t="shared" si="9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0"/>
        <v xml:space="preserve"> </v>
      </c>
    </row>
    <row r="111" spans="1:22" x14ac:dyDescent="0.25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8"/>
        <v>0</v>
      </c>
      <c r="P111" s="66">
        <f t="shared" si="9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0"/>
        <v xml:space="preserve"> </v>
      </c>
    </row>
    <row r="112" spans="1:22" x14ac:dyDescent="0.25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ref="O112:O130" si="11">K112+H112+E112</f>
        <v>0</v>
      </c>
      <c r="P112" s="66">
        <f t="shared" ref="P112:P130" si="12">O112/(J112+G112+D112+1)</f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ref="V112:V130" si="13">IF(S112 = "X",L112-I112," ")</f>
        <v xml:space="preserve"> </v>
      </c>
    </row>
    <row r="113" spans="1:22" x14ac:dyDescent="0.25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1"/>
        <v>0</v>
      </c>
      <c r="P113" s="66">
        <f t="shared" si="12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3"/>
        <v xml:space="preserve"> </v>
      </c>
    </row>
    <row r="114" spans="1:22" x14ac:dyDescent="0.25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1"/>
        <v>0</v>
      </c>
      <c r="P114" s="66">
        <f t="shared" si="12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3"/>
        <v xml:space="preserve"> </v>
      </c>
    </row>
    <row r="115" spans="1:22" x14ac:dyDescent="0.25">
      <c r="A115" s="26">
        <v>13556</v>
      </c>
      <c r="B115" s="51" t="s">
        <v>17</v>
      </c>
      <c r="C115" s="6">
        <v>50</v>
      </c>
      <c r="D115" s="5">
        <v>99</v>
      </c>
      <c r="E115" s="5">
        <v>-49</v>
      </c>
      <c r="F115" s="6">
        <v>50</v>
      </c>
      <c r="G115" s="5">
        <v>98</v>
      </c>
      <c r="H115" s="5">
        <v>-48</v>
      </c>
      <c r="I115" s="6">
        <v>50</v>
      </c>
      <c r="J115" s="5">
        <v>94</v>
      </c>
      <c r="K115" s="5">
        <v>-44</v>
      </c>
      <c r="L115" s="6">
        <v>50</v>
      </c>
      <c r="M115" s="5">
        <v>93</v>
      </c>
      <c r="N115" s="5">
        <v>-43</v>
      </c>
      <c r="O115" s="6">
        <f t="shared" si="11"/>
        <v>-141</v>
      </c>
      <c r="P115" s="66">
        <f t="shared" si="12"/>
        <v>-0.48287671232876711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3"/>
        <v xml:space="preserve"> </v>
      </c>
    </row>
    <row r="116" spans="1:22" x14ac:dyDescent="0.25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1"/>
        <v>0</v>
      </c>
      <c r="P116" s="66">
        <f t="shared" si="12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3"/>
        <v xml:space="preserve"> </v>
      </c>
    </row>
    <row r="117" spans="1:22" x14ac:dyDescent="0.25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1"/>
        <v>0</v>
      </c>
      <c r="P117" s="66">
        <f t="shared" si="12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3"/>
        <v xml:space="preserve"> </v>
      </c>
    </row>
    <row r="118" spans="1:22" x14ac:dyDescent="0.25">
      <c r="A118" s="26">
        <v>19307</v>
      </c>
      <c r="B118" s="51" t="s">
        <v>17</v>
      </c>
      <c r="C118" s="6">
        <v>100</v>
      </c>
      <c r="D118" s="5">
        <v>104</v>
      </c>
      <c r="E118" s="5">
        <v>-4</v>
      </c>
      <c r="F118" s="6">
        <v>100</v>
      </c>
      <c r="G118" s="5">
        <v>101</v>
      </c>
      <c r="H118" s="5">
        <v>-1</v>
      </c>
      <c r="I118" s="6">
        <v>100</v>
      </c>
      <c r="J118" s="5">
        <v>70</v>
      </c>
      <c r="K118" s="5">
        <v>30</v>
      </c>
      <c r="L118" s="6">
        <v>100</v>
      </c>
      <c r="M118" s="5">
        <v>0</v>
      </c>
      <c r="N118" s="5">
        <v>100</v>
      </c>
      <c r="O118" s="6">
        <f t="shared" si="11"/>
        <v>25</v>
      </c>
      <c r="P118" s="66">
        <f t="shared" si="12"/>
        <v>9.0579710144927536E-2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 xml:space="preserve"> </v>
      </c>
      <c r="V118" t="str">
        <f t="shared" si="13"/>
        <v xml:space="preserve"> </v>
      </c>
    </row>
    <row r="119" spans="1:22" x14ac:dyDescent="0.25">
      <c r="A119" s="26">
        <v>26669</v>
      </c>
      <c r="B119" s="51" t="s">
        <v>17</v>
      </c>
      <c r="C119" s="6">
        <v>0</v>
      </c>
      <c r="D119" s="5">
        <v>18</v>
      </c>
      <c r="E119" s="5">
        <v>-18</v>
      </c>
      <c r="F119" s="6">
        <v>0</v>
      </c>
      <c r="G119" s="5">
        <v>23</v>
      </c>
      <c r="H119" s="5">
        <v>-23</v>
      </c>
      <c r="I119" s="6">
        <v>0</v>
      </c>
      <c r="J119" s="5">
        <v>21</v>
      </c>
      <c r="K119" s="5">
        <v>-21</v>
      </c>
      <c r="L119" s="6">
        <v>0</v>
      </c>
      <c r="M119" s="5">
        <v>23</v>
      </c>
      <c r="N119" s="5">
        <v>-23</v>
      </c>
      <c r="O119" s="6">
        <f t="shared" si="11"/>
        <v>-62</v>
      </c>
      <c r="P119" s="66">
        <f t="shared" si="12"/>
        <v>-0.98412698412698407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3"/>
        <v xml:space="preserve"> </v>
      </c>
    </row>
    <row r="120" spans="1:22" x14ac:dyDescent="0.25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1"/>
        <v>0</v>
      </c>
      <c r="P120" s="66">
        <f t="shared" si="12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3"/>
        <v xml:space="preserve"> </v>
      </c>
    </row>
    <row r="121" spans="1:22" x14ac:dyDescent="0.25">
      <c r="A121" s="26">
        <v>28030</v>
      </c>
      <c r="B121" s="51" t="s">
        <v>17</v>
      </c>
      <c r="C121" s="6">
        <v>0</v>
      </c>
      <c r="D121" s="5">
        <v>17</v>
      </c>
      <c r="E121" s="5">
        <v>-17</v>
      </c>
      <c r="F121" s="6">
        <v>0</v>
      </c>
      <c r="G121" s="5">
        <v>27</v>
      </c>
      <c r="H121" s="5">
        <v>-27</v>
      </c>
      <c r="I121" s="6">
        <v>0</v>
      </c>
      <c r="J121" s="5">
        <v>25</v>
      </c>
      <c r="K121" s="5">
        <v>-25</v>
      </c>
      <c r="L121" s="6">
        <v>0</v>
      </c>
      <c r="M121" s="5">
        <v>28</v>
      </c>
      <c r="N121" s="5">
        <v>-28</v>
      </c>
      <c r="O121" s="6">
        <f t="shared" si="11"/>
        <v>-69</v>
      </c>
      <c r="P121" s="66">
        <f t="shared" si="12"/>
        <v>-0.98571428571428577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3"/>
        <v xml:space="preserve"> </v>
      </c>
    </row>
    <row r="122" spans="1:22" x14ac:dyDescent="0.25">
      <c r="A122" s="26">
        <v>30511</v>
      </c>
      <c r="B122" s="51" t="s">
        <v>17</v>
      </c>
      <c r="C122" s="6">
        <v>320</v>
      </c>
      <c r="D122" s="5">
        <v>499</v>
      </c>
      <c r="E122" s="5">
        <v>-179</v>
      </c>
      <c r="F122" s="6">
        <v>100</v>
      </c>
      <c r="G122" s="5">
        <v>195</v>
      </c>
      <c r="H122" s="5">
        <v>-95</v>
      </c>
      <c r="I122" s="6">
        <v>320</v>
      </c>
      <c r="J122" s="5">
        <v>502</v>
      </c>
      <c r="K122" s="5">
        <v>-182</v>
      </c>
      <c r="L122" s="6">
        <v>180</v>
      </c>
      <c r="M122" s="5">
        <v>447</v>
      </c>
      <c r="N122" s="5">
        <v>-267</v>
      </c>
      <c r="O122" s="6">
        <f t="shared" si="11"/>
        <v>-456</v>
      </c>
      <c r="P122" s="66">
        <f t="shared" si="12"/>
        <v>-0.38095238095238093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3"/>
        <v xml:space="preserve"> </v>
      </c>
    </row>
    <row r="123" spans="1:22" x14ac:dyDescent="0.25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1"/>
        <v>-192</v>
      </c>
      <c r="P123" s="66">
        <f t="shared" si="12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3"/>
        <v xml:space="preserve"> </v>
      </c>
    </row>
    <row r="124" spans="1:22" x14ac:dyDescent="0.25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1"/>
        <v>0</v>
      </c>
      <c r="P124" s="66">
        <f t="shared" si="12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3"/>
        <v xml:space="preserve"> </v>
      </c>
    </row>
    <row r="125" spans="1:22" x14ac:dyDescent="0.25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1"/>
        <v>0</v>
      </c>
      <c r="P125" s="66">
        <f t="shared" si="12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3"/>
        <v xml:space="preserve"> </v>
      </c>
    </row>
    <row r="126" spans="1:22" x14ac:dyDescent="0.25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1"/>
        <v>0</v>
      </c>
      <c r="P126" s="66">
        <f t="shared" si="12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3"/>
        <v xml:space="preserve"> </v>
      </c>
    </row>
    <row r="127" spans="1:22" x14ac:dyDescent="0.25">
      <c r="A127" s="26">
        <v>35930</v>
      </c>
      <c r="B127" s="51" t="s">
        <v>17</v>
      </c>
      <c r="C127" s="6">
        <v>200</v>
      </c>
      <c r="D127" s="5">
        <v>390</v>
      </c>
      <c r="E127" s="5">
        <v>-190</v>
      </c>
      <c r="F127" s="6">
        <v>200</v>
      </c>
      <c r="G127" s="5">
        <v>498</v>
      </c>
      <c r="H127" s="5">
        <v>-298</v>
      </c>
      <c r="I127" s="6">
        <v>200</v>
      </c>
      <c r="J127" s="5">
        <v>545</v>
      </c>
      <c r="K127" s="5">
        <v>-345</v>
      </c>
      <c r="L127" s="6">
        <v>200</v>
      </c>
      <c r="M127" s="5">
        <v>336</v>
      </c>
      <c r="N127" s="5">
        <v>-136</v>
      </c>
      <c r="O127" s="6">
        <f t="shared" si="11"/>
        <v>-833</v>
      </c>
      <c r="P127" s="66">
        <f t="shared" si="12"/>
        <v>-0.5808926080892608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3"/>
        <v xml:space="preserve"> </v>
      </c>
    </row>
    <row r="128" spans="1:22" x14ac:dyDescent="0.25">
      <c r="A128" s="26">
        <v>40016</v>
      </c>
      <c r="B128" s="51" t="s">
        <v>17</v>
      </c>
      <c r="C128" s="6">
        <v>150</v>
      </c>
      <c r="D128" s="5">
        <v>113</v>
      </c>
      <c r="E128" s="5">
        <v>37</v>
      </c>
      <c r="F128" s="6">
        <v>150</v>
      </c>
      <c r="G128" s="5">
        <v>105</v>
      </c>
      <c r="H128" s="5">
        <v>45</v>
      </c>
      <c r="I128" s="6">
        <v>150</v>
      </c>
      <c r="J128" s="5">
        <v>141</v>
      </c>
      <c r="K128" s="5">
        <v>9</v>
      </c>
      <c r="L128" s="6">
        <v>150</v>
      </c>
      <c r="M128" s="5">
        <v>23</v>
      </c>
      <c r="N128" s="5">
        <v>127</v>
      </c>
      <c r="O128" s="6">
        <f t="shared" si="11"/>
        <v>91</v>
      </c>
      <c r="P128" s="66">
        <f t="shared" si="12"/>
        <v>0.25277777777777777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3"/>
        <v xml:space="preserve"> </v>
      </c>
    </row>
    <row r="129" spans="1:38" x14ac:dyDescent="0.25">
      <c r="A129" s="26">
        <v>40018</v>
      </c>
      <c r="B129" s="51" t="s">
        <v>17</v>
      </c>
      <c r="C129" s="6">
        <v>0</v>
      </c>
      <c r="D129" s="5">
        <v>959</v>
      </c>
      <c r="E129" s="5">
        <v>-959</v>
      </c>
      <c r="F129" s="6">
        <v>0</v>
      </c>
      <c r="G129" s="5">
        <v>956</v>
      </c>
      <c r="H129" s="5">
        <v>-956</v>
      </c>
      <c r="I129" s="6">
        <v>0</v>
      </c>
      <c r="J129" s="5">
        <v>944</v>
      </c>
      <c r="K129" s="5">
        <v>-944</v>
      </c>
      <c r="L129" s="6">
        <v>0</v>
      </c>
      <c r="M129" s="5">
        <v>985</v>
      </c>
      <c r="N129" s="5">
        <v>-985</v>
      </c>
      <c r="O129" s="6">
        <f t="shared" si="11"/>
        <v>-2859</v>
      </c>
      <c r="P129" s="66">
        <f t="shared" si="12"/>
        <v>-0.9996503496503496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3"/>
        <v xml:space="preserve"> </v>
      </c>
    </row>
    <row r="130" spans="1:38" x14ac:dyDescent="0.25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6">
        <f t="shared" si="11"/>
        <v>0</v>
      </c>
      <c r="P130" s="66">
        <f t="shared" si="12"/>
        <v>0</v>
      </c>
      <c r="Q130" s="123"/>
      <c r="R130" s="62" t="s">
        <v>15</v>
      </c>
      <c r="S130" s="72" t="s">
        <v>15</v>
      </c>
      <c r="T130" s="8" t="str">
        <f>IF($C$4="High Inventory",IF(AND($O130&gt;=Summary!$C$149,$P130&gt;=0%),"X"," "),IF(AND($O130&lt;=-Summary!$C$149,$P130&lt;=0%),"X"," "))</f>
        <v xml:space="preserve"> </v>
      </c>
      <c r="U130" s="11" t="str">
        <f>IF($C$4="High Inventory",IF(AND($O130&gt;=0,$P130&gt;=Summary!$C$150),"X"," "),IF(AND($O130&lt;=0,$P130&lt;=-Summary!$C$150),"X"," "))</f>
        <v xml:space="preserve"> </v>
      </c>
      <c r="V130" t="str">
        <f t="shared" si="13"/>
        <v xml:space="preserve"> </v>
      </c>
    </row>
    <row r="131" spans="1:38" s="3" customFormat="1" x14ac:dyDescent="0.25">
      <c r="A131" s="2" t="s">
        <v>18</v>
      </c>
      <c r="B131" s="2"/>
      <c r="E131" s="3">
        <f>SUM(E10:E130)</f>
        <v>125797</v>
      </c>
      <c r="H131" s="3">
        <f>SUM(H10:H130)</f>
        <v>200380</v>
      </c>
      <c r="K131" s="3">
        <f>SUM(K10:K130)</f>
        <v>229170</v>
      </c>
      <c r="M131" s="3">
        <f>SUM(M10:M130)</f>
        <v>1745427</v>
      </c>
      <c r="N131" s="3">
        <f>SUM(N10:N130)</f>
        <v>67510</v>
      </c>
      <c r="P131" s="12"/>
      <c r="Q131" s="2">
        <f>COUNTIF(Q10:Q130,"X")</f>
        <v>6</v>
      </c>
      <c r="R131" s="2">
        <f>COUNTIF(R10:R130,"X")</f>
        <v>9</v>
      </c>
      <c r="S131" s="2">
        <f>COUNTIF(S10:S130,"X")</f>
        <v>4</v>
      </c>
      <c r="T131" s="2">
        <f>COUNTIF(T10:T52,"X")</f>
        <v>11</v>
      </c>
      <c r="U131" s="2">
        <f>COUNTIF(U10:U52,"X")</f>
        <v>17</v>
      </c>
      <c r="V131">
        <f>SUM(V$40:V$50)+SUM(V$23:V$39)+SUM(V$10:V$22)</f>
        <v>109087</v>
      </c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</row>
    <row r="132" spans="1:38" x14ac:dyDescent="0.25">
      <c r="M132" s="75" t="s">
        <v>45</v>
      </c>
      <c r="N132" s="76">
        <f>N131/M131</f>
        <v>3.8678214557240145E-2</v>
      </c>
      <c r="P132" s="1"/>
      <c r="R132" s="2" t="str">
        <f>IF(AND(O132&gt;=5000,P132&gt;=10%),"X"," ")</f>
        <v xml:space="preserve"> </v>
      </c>
      <c r="S132" s="2" t="str">
        <f>IF(AND(L132-I132&gt;=5000,N132-K132&gt;5000,N132&gt;0),"X"," ")</f>
        <v xml:space="preserve"> </v>
      </c>
    </row>
    <row r="133" spans="1:38" x14ac:dyDescent="0.25">
      <c r="P133" s="1"/>
      <c r="R133" s="2" t="str">
        <f>IF(AND(O133&gt;=5000,P133&gt;=10%),"X"," ")</f>
        <v xml:space="preserve"> </v>
      </c>
      <c r="S133" s="2" t="str">
        <f>IF(AND(L133-I133&gt;=5000,N133-K133&gt;5000,N133&gt;0),"X"," ")</f>
        <v xml:space="preserve"> </v>
      </c>
    </row>
  </sheetData>
  <pageMargins left="0.25" right="0.25" top="0.47" bottom="0.75" header="0.3" footer="0.38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8" width="7.88671875" style="13"/>
    <col min="39" max="248" width="8.88671875" customWidth="1"/>
  </cols>
  <sheetData>
    <row r="1" spans="1:38" ht="17.399999999999999" x14ac:dyDescent="0.3">
      <c r="A1" s="52" t="s">
        <v>0</v>
      </c>
    </row>
    <row r="2" spans="1:38" ht="20.25" customHeight="1" x14ac:dyDescent="0.25">
      <c r="A2" s="73" t="s">
        <v>26</v>
      </c>
    </row>
    <row r="3" spans="1:38" ht="15.6" x14ac:dyDescent="0.3">
      <c r="A3" s="53" t="s">
        <v>27</v>
      </c>
      <c r="C3" s="10">
        <f>L8</f>
        <v>37023</v>
      </c>
      <c r="D3" s="9"/>
    </row>
    <row r="4" spans="1:38" ht="15.6" x14ac:dyDescent="0.3">
      <c r="A4" s="53" t="s">
        <v>28</v>
      </c>
      <c r="C4" s="4" t="s">
        <v>29</v>
      </c>
      <c r="E4" s="78" t="s">
        <v>50</v>
      </c>
      <c r="G4" s="4" t="s">
        <v>31</v>
      </c>
    </row>
    <row r="5" spans="1:38" ht="16.2" thickBot="1" x14ac:dyDescent="0.35">
      <c r="A5" s="53" t="s">
        <v>32</v>
      </c>
      <c r="C5" s="4" t="s">
        <v>49</v>
      </c>
      <c r="E5" s="53"/>
    </row>
    <row r="6" spans="1:38" ht="21.75" customHeight="1" thickBot="1" x14ac:dyDescent="0.3">
      <c r="R6" s="91" t="s">
        <v>34</v>
      </c>
      <c r="S6" s="92"/>
    </row>
    <row r="7" spans="1:38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77"/>
      <c r="AK7" s="77"/>
      <c r="AL7" s="77"/>
    </row>
    <row r="8" spans="1:38" s="109" customFormat="1" ht="15.9" customHeight="1" thickBot="1" x14ac:dyDescent="0.3">
      <c r="A8" s="110"/>
      <c r="B8" s="111"/>
      <c r="C8" s="114">
        <f>C9</f>
        <v>37020</v>
      </c>
      <c r="D8" s="112"/>
      <c r="E8" s="113" t="str">
        <f>TEXT(WEEKDAY(C8),"dddd")</f>
        <v>Wednesday</v>
      </c>
      <c r="F8" s="114">
        <f>F9</f>
        <v>37021</v>
      </c>
      <c r="G8" s="112"/>
      <c r="H8" s="113" t="str">
        <f>TEXT(WEEKDAY(F8),"dddd")</f>
        <v>Thursday</v>
      </c>
      <c r="I8" s="114">
        <f>I9</f>
        <v>37022</v>
      </c>
      <c r="J8" s="112"/>
      <c r="K8" s="113" t="str">
        <f>TEXT(WEEKDAY(I8),"dddd")</f>
        <v>Friday</v>
      </c>
      <c r="L8" s="114">
        <f>L9</f>
        <v>37023</v>
      </c>
      <c r="M8" s="112"/>
      <c r="N8" s="113" t="str">
        <f>TEXT(WEEKDAY(L8),"dddd")</f>
        <v>Saturday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</row>
    <row r="9" spans="1:38" ht="48.6" hidden="1" x14ac:dyDescent="0.25">
      <c r="A9" s="26"/>
      <c r="B9" s="51"/>
      <c r="C9" s="94">
        <v>37020</v>
      </c>
      <c r="D9" s="96">
        <v>37020</v>
      </c>
      <c r="E9" s="96">
        <v>37020</v>
      </c>
      <c r="F9" s="97">
        <v>37021</v>
      </c>
      <c r="G9" s="96">
        <v>37021</v>
      </c>
      <c r="H9" s="96">
        <v>37021</v>
      </c>
      <c r="I9" s="97">
        <v>37022</v>
      </c>
      <c r="J9" s="96">
        <v>37022</v>
      </c>
      <c r="K9" s="96">
        <v>37022</v>
      </c>
      <c r="L9" s="97">
        <v>37023</v>
      </c>
      <c r="M9" s="96">
        <v>37023</v>
      </c>
      <c r="N9" s="96">
        <v>37023</v>
      </c>
      <c r="O9" s="6">
        <f t="shared" ref="O9:O43" si="0">K9+H9+E9</f>
        <v>111063</v>
      </c>
      <c r="P9" s="64"/>
      <c r="Q9" s="61"/>
      <c r="R9" s="59"/>
      <c r="S9" s="65"/>
      <c r="T9" s="61"/>
      <c r="U9" s="60"/>
    </row>
    <row r="10" spans="1:38" x14ac:dyDescent="0.25">
      <c r="A10" s="26">
        <v>1117</v>
      </c>
      <c r="B10" s="51" t="s">
        <v>14</v>
      </c>
      <c r="C10" s="6">
        <v>350</v>
      </c>
      <c r="D10" s="5">
        <v>297</v>
      </c>
      <c r="E10" s="5">
        <v>53</v>
      </c>
      <c r="F10" s="6">
        <v>350</v>
      </c>
      <c r="G10" s="5">
        <v>296</v>
      </c>
      <c r="H10" s="5">
        <v>54</v>
      </c>
      <c r="I10" s="6">
        <v>350</v>
      </c>
      <c r="J10" s="5">
        <v>299</v>
      </c>
      <c r="K10" s="5">
        <v>51</v>
      </c>
      <c r="L10" s="6">
        <v>0</v>
      </c>
      <c r="M10" s="5">
        <v>298</v>
      </c>
      <c r="N10" s="5">
        <v>-298</v>
      </c>
      <c r="O10" s="6">
        <f t="shared" si="0"/>
        <v>158</v>
      </c>
      <c r="P10" s="66">
        <f t="shared" ref="P10:P26" si="1">O10/(J10+G10+D10+1)</f>
        <v>0.1769316909294513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>X</v>
      </c>
      <c r="V10" t="str">
        <f t="shared" ref="V10:V44" si="2">IF(S10 = "X",L10-I10," ")</f>
        <v xml:space="preserve"> </v>
      </c>
    </row>
    <row r="11" spans="1:38" x14ac:dyDescent="0.25">
      <c r="A11" s="26">
        <v>1126</v>
      </c>
      <c r="B11" s="51" t="s">
        <v>14</v>
      </c>
      <c r="C11" s="6">
        <v>700</v>
      </c>
      <c r="D11" s="5">
        <v>759</v>
      </c>
      <c r="E11" s="5">
        <v>-59</v>
      </c>
      <c r="F11" s="6">
        <v>700</v>
      </c>
      <c r="G11" s="5">
        <v>731</v>
      </c>
      <c r="H11" s="5">
        <v>-31</v>
      </c>
      <c r="I11" s="6">
        <v>700</v>
      </c>
      <c r="J11" s="5">
        <v>763</v>
      </c>
      <c r="K11" s="5">
        <v>-63</v>
      </c>
      <c r="L11" s="6">
        <v>600</v>
      </c>
      <c r="M11" s="5">
        <v>714</v>
      </c>
      <c r="N11" s="5">
        <v>-114</v>
      </c>
      <c r="O11" s="6">
        <f t="shared" si="0"/>
        <v>-153</v>
      </c>
      <c r="P11" s="66">
        <f>O11/(J11+G11+D11+1)</f>
        <v>-6.7879325643300792E-2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8" x14ac:dyDescent="0.25">
      <c r="A12" s="26">
        <v>1157</v>
      </c>
      <c r="B12" s="51" t="s">
        <v>14</v>
      </c>
      <c r="C12" s="6">
        <v>100</v>
      </c>
      <c r="D12" s="5">
        <v>112</v>
      </c>
      <c r="E12" s="5">
        <v>-12</v>
      </c>
      <c r="F12" s="6">
        <v>100</v>
      </c>
      <c r="G12" s="5">
        <v>111</v>
      </c>
      <c r="H12" s="5">
        <v>-11</v>
      </c>
      <c r="I12" s="6">
        <v>100</v>
      </c>
      <c r="J12" s="5">
        <v>109</v>
      </c>
      <c r="K12" s="5">
        <v>-9</v>
      </c>
      <c r="L12" s="6">
        <v>100</v>
      </c>
      <c r="M12" s="5">
        <v>107</v>
      </c>
      <c r="N12" s="5">
        <v>-7</v>
      </c>
      <c r="O12" s="6">
        <f t="shared" ref="O12:O26" si="3">K12+H12+E12</f>
        <v>-32</v>
      </c>
      <c r="P12" s="66">
        <f t="shared" si="1"/>
        <v>-9.6096096096096095E-2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ref="V12:V26" si="4">IF(S12 = "X",L12-I12," ")</f>
        <v xml:space="preserve"> </v>
      </c>
    </row>
    <row r="13" spans="1:38" x14ac:dyDescent="0.25">
      <c r="A13" s="26">
        <v>1780</v>
      </c>
      <c r="B13" s="51" t="s">
        <v>14</v>
      </c>
      <c r="C13" s="6">
        <v>1286</v>
      </c>
      <c r="D13" s="5">
        <v>1178</v>
      </c>
      <c r="E13" s="5">
        <v>108</v>
      </c>
      <c r="F13" s="6">
        <v>1286</v>
      </c>
      <c r="G13" s="5">
        <v>1169</v>
      </c>
      <c r="H13" s="5">
        <v>117</v>
      </c>
      <c r="I13" s="6">
        <v>1150</v>
      </c>
      <c r="J13" s="5">
        <v>1217</v>
      </c>
      <c r="K13" s="5">
        <v>-67</v>
      </c>
      <c r="L13" s="6">
        <v>1150</v>
      </c>
      <c r="M13" s="5">
        <v>1185</v>
      </c>
      <c r="N13" s="5">
        <v>-35</v>
      </c>
      <c r="O13" s="6">
        <f t="shared" si="3"/>
        <v>158</v>
      </c>
      <c r="P13" s="66">
        <f t="shared" si="1"/>
        <v>4.4319775596072933E-2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4"/>
        <v xml:space="preserve"> </v>
      </c>
    </row>
    <row r="14" spans="1:38" x14ac:dyDescent="0.25">
      <c r="A14" s="26">
        <v>2280</v>
      </c>
      <c r="B14" s="51" t="s">
        <v>14</v>
      </c>
      <c r="C14" s="6">
        <v>477</v>
      </c>
      <c r="D14" s="5">
        <v>488</v>
      </c>
      <c r="E14" s="5">
        <v>-11</v>
      </c>
      <c r="F14" s="6">
        <v>410</v>
      </c>
      <c r="G14" s="5">
        <v>487</v>
      </c>
      <c r="H14" s="5">
        <v>-77</v>
      </c>
      <c r="I14" s="6">
        <v>222</v>
      </c>
      <c r="J14" s="5">
        <v>485</v>
      </c>
      <c r="K14" s="5">
        <v>-263</v>
      </c>
      <c r="L14" s="6">
        <v>445</v>
      </c>
      <c r="M14" s="5">
        <v>481</v>
      </c>
      <c r="N14" s="5">
        <v>-36</v>
      </c>
      <c r="O14" s="6">
        <f t="shared" si="3"/>
        <v>-351</v>
      </c>
      <c r="P14" s="66">
        <f t="shared" si="1"/>
        <v>-0.2402464065708419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4"/>
        <v xml:space="preserve"> </v>
      </c>
    </row>
    <row r="15" spans="1:38" x14ac:dyDescent="0.25">
      <c r="A15" s="26">
        <v>2584</v>
      </c>
      <c r="B15" s="51" t="s">
        <v>14</v>
      </c>
      <c r="C15" s="6">
        <v>3662</v>
      </c>
      <c r="D15" s="5">
        <v>3071</v>
      </c>
      <c r="E15" s="5">
        <v>591</v>
      </c>
      <c r="F15" s="6">
        <v>3662</v>
      </c>
      <c r="G15" s="5">
        <v>3056</v>
      </c>
      <c r="H15" s="5">
        <v>606</v>
      </c>
      <c r="I15" s="6">
        <v>3000</v>
      </c>
      <c r="J15" s="5">
        <v>3094</v>
      </c>
      <c r="K15" s="5">
        <v>-94</v>
      </c>
      <c r="L15" s="6">
        <v>3000</v>
      </c>
      <c r="M15" s="5">
        <v>3049</v>
      </c>
      <c r="N15" s="5">
        <v>-49</v>
      </c>
      <c r="O15" s="6">
        <f t="shared" si="3"/>
        <v>1103</v>
      </c>
      <c r="P15" s="66">
        <f t="shared" si="1"/>
        <v>0.11960529169377575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>X</v>
      </c>
      <c r="V15" t="str">
        <f t="shared" si="4"/>
        <v xml:space="preserve"> </v>
      </c>
    </row>
    <row r="16" spans="1:38" x14ac:dyDescent="0.25">
      <c r="A16" s="26">
        <v>2771</v>
      </c>
      <c r="B16" s="51" t="s">
        <v>14</v>
      </c>
      <c r="C16" s="6">
        <v>6000</v>
      </c>
      <c r="D16" s="5">
        <v>6007</v>
      </c>
      <c r="E16" s="5">
        <v>-7</v>
      </c>
      <c r="F16" s="6">
        <v>6000</v>
      </c>
      <c r="G16" s="5">
        <v>5960</v>
      </c>
      <c r="H16" s="5">
        <v>40</v>
      </c>
      <c r="I16" s="6">
        <v>6000</v>
      </c>
      <c r="J16" s="5">
        <v>6012</v>
      </c>
      <c r="K16" s="5">
        <v>-12</v>
      </c>
      <c r="L16" s="6">
        <v>6000</v>
      </c>
      <c r="M16" s="5">
        <v>5920</v>
      </c>
      <c r="N16" s="5">
        <v>80</v>
      </c>
      <c r="O16" s="6">
        <f t="shared" si="3"/>
        <v>21</v>
      </c>
      <c r="P16" s="66">
        <f t="shared" si="1"/>
        <v>1.1679644048943271E-3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4"/>
        <v xml:space="preserve"> </v>
      </c>
    </row>
    <row r="17" spans="1:22" x14ac:dyDescent="0.25">
      <c r="A17" s="26">
        <v>2832</v>
      </c>
      <c r="B17" s="51" t="s">
        <v>14</v>
      </c>
      <c r="C17" s="6">
        <v>260</v>
      </c>
      <c r="D17" s="5">
        <v>326</v>
      </c>
      <c r="E17" s="5">
        <v>-66</v>
      </c>
      <c r="F17" s="6">
        <v>260</v>
      </c>
      <c r="G17" s="5">
        <v>324</v>
      </c>
      <c r="H17" s="5">
        <v>-64</v>
      </c>
      <c r="I17" s="6">
        <v>0</v>
      </c>
      <c r="J17" s="5">
        <v>323</v>
      </c>
      <c r="K17" s="5">
        <v>-323</v>
      </c>
      <c r="L17" s="6">
        <v>0</v>
      </c>
      <c r="M17" s="5">
        <v>320</v>
      </c>
      <c r="N17" s="5">
        <v>-320</v>
      </c>
      <c r="O17" s="6">
        <f t="shared" si="3"/>
        <v>-453</v>
      </c>
      <c r="P17" s="66">
        <f t="shared" si="1"/>
        <v>-0.46509240246406569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4"/>
        <v xml:space="preserve"> </v>
      </c>
    </row>
    <row r="18" spans="1:22" x14ac:dyDescent="0.25">
      <c r="A18" s="26">
        <v>2892</v>
      </c>
      <c r="B18" s="51" t="s">
        <v>14</v>
      </c>
      <c r="C18" s="6">
        <v>4420</v>
      </c>
      <c r="D18" s="5">
        <v>3985</v>
      </c>
      <c r="E18" s="5">
        <v>435</v>
      </c>
      <c r="F18" s="6">
        <v>4461</v>
      </c>
      <c r="G18" s="5">
        <v>3972</v>
      </c>
      <c r="H18" s="5">
        <v>489</v>
      </c>
      <c r="I18" s="6">
        <v>3703</v>
      </c>
      <c r="J18" s="5">
        <v>4012</v>
      </c>
      <c r="K18" s="5">
        <v>-309</v>
      </c>
      <c r="L18" s="6">
        <v>3832</v>
      </c>
      <c r="M18" s="5">
        <v>3973</v>
      </c>
      <c r="N18" s="5">
        <v>-141</v>
      </c>
      <c r="O18" s="6">
        <f t="shared" si="3"/>
        <v>615</v>
      </c>
      <c r="P18" s="66">
        <f t="shared" si="1"/>
        <v>5.1378446115288218E-2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4"/>
        <v xml:space="preserve"> </v>
      </c>
    </row>
    <row r="19" spans="1:22" x14ac:dyDescent="0.25">
      <c r="A19" s="26">
        <v>3152</v>
      </c>
      <c r="B19" s="51" t="s">
        <v>14</v>
      </c>
      <c r="C19" s="6">
        <v>5163</v>
      </c>
      <c r="D19" s="5">
        <v>4347</v>
      </c>
      <c r="E19" s="5">
        <v>816</v>
      </c>
      <c r="F19" s="6">
        <v>5163</v>
      </c>
      <c r="G19" s="5">
        <v>4286</v>
      </c>
      <c r="H19" s="5">
        <v>877</v>
      </c>
      <c r="I19" s="6">
        <v>4300</v>
      </c>
      <c r="J19" s="5">
        <v>4425</v>
      </c>
      <c r="K19" s="5">
        <v>-125</v>
      </c>
      <c r="L19" s="6">
        <v>4100</v>
      </c>
      <c r="M19" s="5">
        <v>4277</v>
      </c>
      <c r="N19" s="5">
        <v>-177</v>
      </c>
      <c r="O19" s="6">
        <f t="shared" si="3"/>
        <v>1568</v>
      </c>
      <c r="P19" s="66">
        <f>O19/(J19+G19+D19+1)</f>
        <v>0.1200704494984302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>X</v>
      </c>
      <c r="V19" t="str">
        <f t="shared" si="4"/>
        <v xml:space="preserve"> </v>
      </c>
    </row>
    <row r="20" spans="1:22" x14ac:dyDescent="0.25">
      <c r="A20" s="26">
        <v>6500</v>
      </c>
      <c r="B20" s="51" t="s">
        <v>14</v>
      </c>
      <c r="C20" s="6">
        <v>455261</v>
      </c>
      <c r="D20" s="5">
        <v>429571</v>
      </c>
      <c r="E20" s="5">
        <v>25690</v>
      </c>
      <c r="F20" s="6">
        <v>475247</v>
      </c>
      <c r="G20" s="5">
        <v>423532</v>
      </c>
      <c r="H20" s="5">
        <v>51715</v>
      </c>
      <c r="I20" s="6">
        <v>448167</v>
      </c>
      <c r="J20" s="5">
        <v>441420</v>
      </c>
      <c r="K20" s="5">
        <v>6747</v>
      </c>
      <c r="L20" s="6">
        <v>416468</v>
      </c>
      <c r="M20" s="5">
        <v>424234</v>
      </c>
      <c r="N20" s="5">
        <v>-7766</v>
      </c>
      <c r="O20" s="6">
        <f t="shared" si="3"/>
        <v>84152</v>
      </c>
      <c r="P20" s="66">
        <f t="shared" si="1"/>
        <v>6.5006133528617463E-2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4"/>
        <v xml:space="preserve"> </v>
      </c>
    </row>
    <row r="21" spans="1:22" x14ac:dyDescent="0.25">
      <c r="A21" s="26">
        <v>12296</v>
      </c>
      <c r="B21" s="51" t="s">
        <v>14</v>
      </c>
      <c r="C21" s="6">
        <v>1686</v>
      </c>
      <c r="D21" s="5">
        <v>1363</v>
      </c>
      <c r="E21" s="5">
        <v>323</v>
      </c>
      <c r="F21" s="6">
        <v>1686</v>
      </c>
      <c r="G21" s="5">
        <v>1354</v>
      </c>
      <c r="H21" s="5">
        <v>332</v>
      </c>
      <c r="I21" s="6">
        <v>1686</v>
      </c>
      <c r="J21" s="5">
        <v>1367</v>
      </c>
      <c r="K21" s="5">
        <v>319</v>
      </c>
      <c r="L21" s="6">
        <v>1406</v>
      </c>
      <c r="M21" s="5">
        <v>1339</v>
      </c>
      <c r="N21" s="5">
        <v>67</v>
      </c>
      <c r="O21" s="6">
        <f t="shared" si="3"/>
        <v>974</v>
      </c>
      <c r="P21" s="66">
        <f t="shared" si="1"/>
        <v>0.23843329253365972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4"/>
        <v xml:space="preserve"> </v>
      </c>
    </row>
    <row r="22" spans="1:22" x14ac:dyDescent="0.25">
      <c r="A22" s="26">
        <v>16786</v>
      </c>
      <c r="B22" s="51" t="s">
        <v>14</v>
      </c>
      <c r="C22" s="6">
        <v>757</v>
      </c>
      <c r="D22" s="5">
        <v>591</v>
      </c>
      <c r="E22" s="5">
        <v>166</v>
      </c>
      <c r="F22" s="6">
        <v>340</v>
      </c>
      <c r="G22" s="5">
        <v>579</v>
      </c>
      <c r="H22" s="5">
        <v>-239</v>
      </c>
      <c r="I22" s="6">
        <v>332</v>
      </c>
      <c r="J22" s="5">
        <v>602</v>
      </c>
      <c r="K22" s="5">
        <v>-270</v>
      </c>
      <c r="L22" s="6">
        <v>340</v>
      </c>
      <c r="M22" s="5">
        <v>570</v>
      </c>
      <c r="N22" s="5">
        <v>-230</v>
      </c>
      <c r="O22" s="6">
        <f t="shared" si="3"/>
        <v>-343</v>
      </c>
      <c r="P22" s="66">
        <f t="shared" si="1"/>
        <v>-0.19345741680767062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4"/>
        <v xml:space="preserve"> </v>
      </c>
    </row>
    <row r="23" spans="1:22" x14ac:dyDescent="0.25">
      <c r="A23" s="26">
        <v>17791</v>
      </c>
      <c r="B23" s="51" t="s">
        <v>14</v>
      </c>
      <c r="C23" s="6">
        <v>400</v>
      </c>
      <c r="D23" s="5">
        <v>335</v>
      </c>
      <c r="E23" s="5">
        <v>65</v>
      </c>
      <c r="F23" s="6">
        <v>400</v>
      </c>
      <c r="G23" s="5">
        <v>331</v>
      </c>
      <c r="H23" s="5">
        <v>69</v>
      </c>
      <c r="I23" s="6">
        <v>300</v>
      </c>
      <c r="J23" s="5">
        <v>326</v>
      </c>
      <c r="K23" s="5">
        <v>-26</v>
      </c>
      <c r="L23" s="6">
        <v>300</v>
      </c>
      <c r="M23" s="5">
        <v>317</v>
      </c>
      <c r="N23" s="5">
        <v>-17</v>
      </c>
      <c r="O23" s="6">
        <f t="shared" si="3"/>
        <v>108</v>
      </c>
      <c r="P23" s="66">
        <f>O23/(J23+G23+D23+1)</f>
        <v>0.10876132930513595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>X</v>
      </c>
      <c r="V23" t="str">
        <f t="shared" si="4"/>
        <v xml:space="preserve"> </v>
      </c>
    </row>
    <row r="24" spans="1:22" x14ac:dyDescent="0.25">
      <c r="A24" s="26">
        <v>1117</v>
      </c>
      <c r="B24" s="51" t="s">
        <v>16</v>
      </c>
      <c r="C24" s="6">
        <v>49550</v>
      </c>
      <c r="D24" s="5">
        <v>46728</v>
      </c>
      <c r="E24" s="5">
        <v>2822</v>
      </c>
      <c r="F24" s="6">
        <v>48778</v>
      </c>
      <c r="G24" s="5">
        <v>44579</v>
      </c>
      <c r="H24" s="5">
        <v>4199</v>
      </c>
      <c r="I24" s="6">
        <v>56245</v>
      </c>
      <c r="J24" s="5">
        <v>42692</v>
      </c>
      <c r="K24" s="5">
        <v>13553</v>
      </c>
      <c r="L24" s="6">
        <v>34704</v>
      </c>
      <c r="M24" s="5">
        <v>35974</v>
      </c>
      <c r="N24" s="5">
        <v>-1270</v>
      </c>
      <c r="O24" s="6">
        <f t="shared" si="3"/>
        <v>20574</v>
      </c>
      <c r="P24" s="66">
        <f t="shared" si="1"/>
        <v>0.15353731343283583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4"/>
        <v xml:space="preserve"> </v>
      </c>
    </row>
    <row r="25" spans="1:22" x14ac:dyDescent="0.25">
      <c r="A25" s="26">
        <v>1126</v>
      </c>
      <c r="B25" s="51" t="s">
        <v>16</v>
      </c>
      <c r="C25" s="6">
        <v>27000</v>
      </c>
      <c r="D25" s="5">
        <v>26900</v>
      </c>
      <c r="E25" s="5">
        <v>100</v>
      </c>
      <c r="F25" s="6">
        <v>27735</v>
      </c>
      <c r="G25" s="5">
        <v>26624</v>
      </c>
      <c r="H25" s="5">
        <v>1111</v>
      </c>
      <c r="I25" s="6">
        <v>24918</v>
      </c>
      <c r="J25" s="5">
        <v>26344</v>
      </c>
      <c r="K25" s="5">
        <v>-1426</v>
      </c>
      <c r="L25" s="6">
        <v>24918</v>
      </c>
      <c r="M25" s="5">
        <v>25111</v>
      </c>
      <c r="N25" s="5">
        <v>-193</v>
      </c>
      <c r="O25" s="6">
        <f t="shared" si="3"/>
        <v>-215</v>
      </c>
      <c r="P25" s="66">
        <f t="shared" si="1"/>
        <v>-2.6919079993489338E-3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4"/>
        <v xml:space="preserve"> </v>
      </c>
    </row>
    <row r="26" spans="1:22" x14ac:dyDescent="0.25">
      <c r="A26" s="26">
        <v>1157</v>
      </c>
      <c r="B26" s="51" t="s">
        <v>16</v>
      </c>
      <c r="C26" s="6">
        <v>166509</v>
      </c>
      <c r="D26" s="5">
        <v>148525</v>
      </c>
      <c r="E26" s="5">
        <v>17984</v>
      </c>
      <c r="F26" s="6">
        <v>149402</v>
      </c>
      <c r="G26" s="5">
        <v>145549</v>
      </c>
      <c r="H26" s="5">
        <v>3853</v>
      </c>
      <c r="I26" s="6">
        <v>209538</v>
      </c>
      <c r="J26" s="5">
        <v>148333</v>
      </c>
      <c r="K26" s="5">
        <v>61205</v>
      </c>
      <c r="L26" s="6">
        <v>116868</v>
      </c>
      <c r="M26" s="5">
        <v>120330</v>
      </c>
      <c r="N26" s="5">
        <v>-3462</v>
      </c>
      <c r="O26" s="6">
        <f t="shared" si="3"/>
        <v>83042</v>
      </c>
      <c r="P26" s="66">
        <f t="shared" si="1"/>
        <v>0.18770456230447913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4"/>
        <v xml:space="preserve"> </v>
      </c>
    </row>
    <row r="27" spans="1:22" x14ac:dyDescent="0.25">
      <c r="A27" s="26">
        <v>1281</v>
      </c>
      <c r="B27" s="51" t="s">
        <v>16</v>
      </c>
      <c r="C27" s="6">
        <v>7952</v>
      </c>
      <c r="D27" s="5">
        <v>20382</v>
      </c>
      <c r="E27" s="5">
        <v>-12430</v>
      </c>
      <c r="F27" s="6">
        <v>5046</v>
      </c>
      <c r="G27" s="5">
        <v>19123</v>
      </c>
      <c r="H27" s="5">
        <v>-14077</v>
      </c>
      <c r="I27" s="6">
        <v>12642</v>
      </c>
      <c r="J27" s="5">
        <v>18817</v>
      </c>
      <c r="K27" s="5">
        <v>-6175</v>
      </c>
      <c r="L27" s="6">
        <v>6778</v>
      </c>
      <c r="M27" s="5">
        <v>12623</v>
      </c>
      <c r="N27" s="5">
        <v>-5845</v>
      </c>
      <c r="O27" s="6">
        <f t="shared" si="0"/>
        <v>-32682</v>
      </c>
      <c r="P27" s="66">
        <f t="shared" ref="P27:P43" si="5">O27/(J27+G27+D27+1)</f>
        <v>-0.56036212129005714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73491</v>
      </c>
      <c r="D28" s="5">
        <v>96453</v>
      </c>
      <c r="E28" s="5">
        <v>-22962</v>
      </c>
      <c r="F28" s="6">
        <v>92224</v>
      </c>
      <c r="G28" s="5">
        <v>92810</v>
      </c>
      <c r="H28" s="5">
        <v>-586</v>
      </c>
      <c r="I28" s="6">
        <v>106831</v>
      </c>
      <c r="J28" s="5">
        <v>95910</v>
      </c>
      <c r="K28" s="5">
        <v>10921</v>
      </c>
      <c r="L28" s="6">
        <v>50752</v>
      </c>
      <c r="M28" s="5">
        <v>83338</v>
      </c>
      <c r="N28" s="5">
        <v>-32586</v>
      </c>
      <c r="O28" s="6">
        <f t="shared" si="0"/>
        <v>-12627</v>
      </c>
      <c r="P28" s="66">
        <f t="shared" si="5"/>
        <v>-4.4278230133181849E-2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32000</v>
      </c>
      <c r="D29" s="5">
        <v>25979</v>
      </c>
      <c r="E29" s="5">
        <v>6021</v>
      </c>
      <c r="F29" s="6">
        <v>32000</v>
      </c>
      <c r="G29" s="5">
        <v>26115</v>
      </c>
      <c r="H29" s="5">
        <v>5885</v>
      </c>
      <c r="I29" s="6">
        <v>20000</v>
      </c>
      <c r="J29" s="5">
        <v>20006</v>
      </c>
      <c r="K29" s="5">
        <v>-6</v>
      </c>
      <c r="L29" s="6">
        <v>20000</v>
      </c>
      <c r="M29" s="5">
        <v>14049</v>
      </c>
      <c r="N29" s="5">
        <v>5951</v>
      </c>
      <c r="O29" s="6">
        <f t="shared" si="0"/>
        <v>11900</v>
      </c>
      <c r="P29" s="66">
        <f t="shared" si="5"/>
        <v>0.16504625455957614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473528</v>
      </c>
      <c r="D30" s="5">
        <v>404098</v>
      </c>
      <c r="E30" s="5">
        <v>69430</v>
      </c>
      <c r="F30" s="6">
        <v>327212</v>
      </c>
      <c r="G30" s="5">
        <v>401486</v>
      </c>
      <c r="H30" s="5">
        <v>-74274</v>
      </c>
      <c r="I30" s="6">
        <v>303036</v>
      </c>
      <c r="J30" s="5">
        <v>289266</v>
      </c>
      <c r="K30" s="5">
        <v>13770</v>
      </c>
      <c r="L30" s="6">
        <v>273494</v>
      </c>
      <c r="M30" s="5">
        <v>277424</v>
      </c>
      <c r="N30" s="5">
        <v>-3930</v>
      </c>
      <c r="O30" s="6">
        <f t="shared" si="0"/>
        <v>8926</v>
      </c>
      <c r="P30" s="66">
        <f t="shared" si="5"/>
        <v>8.1527075373726658E-3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>X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51054</v>
      </c>
      <c r="D31" s="5">
        <v>30723</v>
      </c>
      <c r="E31" s="5">
        <v>20331</v>
      </c>
      <c r="F31" s="6">
        <v>57175</v>
      </c>
      <c r="G31" s="5">
        <v>30053</v>
      </c>
      <c r="H31" s="5">
        <v>27122</v>
      </c>
      <c r="I31" s="6">
        <v>40479</v>
      </c>
      <c r="J31" s="5">
        <v>29835</v>
      </c>
      <c r="K31" s="5">
        <v>10644</v>
      </c>
      <c r="L31" s="6">
        <v>13836</v>
      </c>
      <c r="M31" s="5">
        <v>26842</v>
      </c>
      <c r="N31" s="5">
        <v>-13006</v>
      </c>
      <c r="O31" s="6">
        <f t="shared" si="0"/>
        <v>58097</v>
      </c>
      <c r="P31" s="66">
        <f t="shared" si="5"/>
        <v>0.64116231845671656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20130</v>
      </c>
      <c r="D32" s="5">
        <v>15593</v>
      </c>
      <c r="E32" s="5">
        <v>4537</v>
      </c>
      <c r="F32" s="6">
        <v>19000</v>
      </c>
      <c r="G32" s="5">
        <v>13401</v>
      </c>
      <c r="H32" s="5">
        <v>5599</v>
      </c>
      <c r="I32" s="6">
        <v>19000</v>
      </c>
      <c r="J32" s="5">
        <v>12957</v>
      </c>
      <c r="K32" s="5">
        <v>6043</v>
      </c>
      <c r="L32" s="6">
        <v>17000</v>
      </c>
      <c r="M32" s="5">
        <v>19000</v>
      </c>
      <c r="N32" s="5">
        <v>-2000</v>
      </c>
      <c r="O32" s="6">
        <f t="shared" si="0"/>
        <v>16179</v>
      </c>
      <c r="P32" s="66">
        <f t="shared" si="5"/>
        <v>0.3856550343249428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14728</v>
      </c>
      <c r="D33" s="104">
        <v>10371</v>
      </c>
      <c r="E33" s="104">
        <v>4357</v>
      </c>
      <c r="F33" s="103">
        <v>11728</v>
      </c>
      <c r="G33" s="104">
        <v>10966</v>
      </c>
      <c r="H33" s="104">
        <v>762</v>
      </c>
      <c r="I33" s="103">
        <v>11155</v>
      </c>
      <c r="J33" s="104">
        <v>10645</v>
      </c>
      <c r="K33" s="104">
        <v>510</v>
      </c>
      <c r="L33" s="103">
        <v>7828</v>
      </c>
      <c r="M33" s="104">
        <v>6438</v>
      </c>
      <c r="N33" s="104">
        <v>1390</v>
      </c>
      <c r="O33" s="6">
        <f t="shared" si="0"/>
        <v>5629</v>
      </c>
      <c r="P33" s="66">
        <f t="shared" si="5"/>
        <v>0.17599974986711692</v>
      </c>
      <c r="Q33" s="123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55137</v>
      </c>
      <c r="D34" s="5">
        <v>51642</v>
      </c>
      <c r="E34" s="5">
        <v>3495</v>
      </c>
      <c r="F34" s="6">
        <v>55137</v>
      </c>
      <c r="G34" s="5">
        <v>53345</v>
      </c>
      <c r="H34" s="5">
        <v>1792</v>
      </c>
      <c r="I34" s="6">
        <v>56718</v>
      </c>
      <c r="J34" s="5">
        <v>53594</v>
      </c>
      <c r="K34" s="5">
        <v>3124</v>
      </c>
      <c r="L34" s="6">
        <v>41733</v>
      </c>
      <c r="M34" s="5">
        <v>49831</v>
      </c>
      <c r="N34" s="5">
        <v>-8098</v>
      </c>
      <c r="O34" s="6">
        <f t="shared" si="0"/>
        <v>8411</v>
      </c>
      <c r="P34" s="66">
        <f t="shared" si="5"/>
        <v>5.3038806421914213E-2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>X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40955</v>
      </c>
      <c r="D35" s="5">
        <v>32703</v>
      </c>
      <c r="E35" s="5">
        <v>8252</v>
      </c>
      <c r="F35" s="6">
        <v>45955</v>
      </c>
      <c r="G35" s="5">
        <v>32416</v>
      </c>
      <c r="H35" s="5">
        <v>13539</v>
      </c>
      <c r="I35" s="6">
        <v>21491</v>
      </c>
      <c r="J35" s="5">
        <v>31289</v>
      </c>
      <c r="K35" s="5">
        <v>-9798</v>
      </c>
      <c r="L35" s="6">
        <v>36487</v>
      </c>
      <c r="M35" s="5">
        <v>23454</v>
      </c>
      <c r="N35" s="5">
        <v>13033</v>
      </c>
      <c r="O35" s="6">
        <f t="shared" si="0"/>
        <v>11993</v>
      </c>
      <c r="P35" s="66">
        <f t="shared" si="5"/>
        <v>0.12439709985582259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8599</v>
      </c>
      <c r="E36" s="5">
        <v>-8599</v>
      </c>
      <c r="F36" s="6">
        <v>0</v>
      </c>
      <c r="G36" s="5">
        <v>8095</v>
      </c>
      <c r="H36" s="5">
        <v>-8095</v>
      </c>
      <c r="I36" s="6">
        <v>0</v>
      </c>
      <c r="J36" s="5">
        <v>8123</v>
      </c>
      <c r="K36" s="5">
        <v>-8123</v>
      </c>
      <c r="L36" s="6">
        <v>0</v>
      </c>
      <c r="M36" s="5">
        <v>6405</v>
      </c>
      <c r="N36" s="5">
        <v>-6405</v>
      </c>
      <c r="O36" s="6">
        <f t="shared" si="0"/>
        <v>-24817</v>
      </c>
      <c r="P36" s="66">
        <f t="shared" si="5"/>
        <v>-0.99995970666451772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349</v>
      </c>
      <c r="D37" s="5">
        <v>361</v>
      </c>
      <c r="E37" s="5">
        <v>-12</v>
      </c>
      <c r="F37" s="6">
        <v>352</v>
      </c>
      <c r="G37" s="5">
        <v>389</v>
      </c>
      <c r="H37" s="5">
        <v>-37</v>
      </c>
      <c r="I37" s="6">
        <v>292</v>
      </c>
      <c r="J37" s="5">
        <v>391</v>
      </c>
      <c r="K37" s="5">
        <v>-99</v>
      </c>
      <c r="L37" s="6">
        <v>298</v>
      </c>
      <c r="M37" s="5">
        <v>390</v>
      </c>
      <c r="N37" s="5">
        <v>-92</v>
      </c>
      <c r="O37" s="6">
        <f t="shared" si="0"/>
        <v>-148</v>
      </c>
      <c r="P37" s="66">
        <f t="shared" si="5"/>
        <v>-0.1295971978984238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2"/>
        <v xml:space="preserve"> </v>
      </c>
    </row>
    <row r="38" spans="1:22" x14ac:dyDescent="0.25">
      <c r="A38" s="26">
        <v>3015</v>
      </c>
      <c r="B38" s="51" t="s">
        <v>16</v>
      </c>
      <c r="C38" s="6">
        <v>1981</v>
      </c>
      <c r="D38" s="5">
        <v>17971</v>
      </c>
      <c r="E38" s="5">
        <v>-15990</v>
      </c>
      <c r="F38" s="6">
        <v>0</v>
      </c>
      <c r="G38" s="5">
        <v>18127</v>
      </c>
      <c r="H38" s="5">
        <v>-18127</v>
      </c>
      <c r="I38" s="6">
        <v>26877</v>
      </c>
      <c r="J38" s="5">
        <v>17029</v>
      </c>
      <c r="K38" s="5">
        <v>9848</v>
      </c>
      <c r="L38" s="6">
        <v>16875</v>
      </c>
      <c r="M38" s="5">
        <v>17386</v>
      </c>
      <c r="N38" s="5">
        <v>-511</v>
      </c>
      <c r="O38" s="6">
        <f t="shared" si="0"/>
        <v>-24269</v>
      </c>
      <c r="P38" s="66">
        <f t="shared" si="5"/>
        <v>-0.45680243939165788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2"/>
        <v xml:space="preserve"> </v>
      </c>
    </row>
    <row r="39" spans="1:22" x14ac:dyDescent="0.25">
      <c r="A39" s="26">
        <v>3115</v>
      </c>
      <c r="B39" s="51" t="s">
        <v>16</v>
      </c>
      <c r="C39" s="6">
        <v>27783</v>
      </c>
      <c r="D39" s="5">
        <v>16194</v>
      </c>
      <c r="E39" s="5">
        <v>11589</v>
      </c>
      <c r="F39" s="6">
        <v>19467</v>
      </c>
      <c r="G39" s="5">
        <v>3808</v>
      </c>
      <c r="H39" s="5">
        <v>15659</v>
      </c>
      <c r="I39" s="6">
        <v>0</v>
      </c>
      <c r="J39" s="5">
        <v>1124</v>
      </c>
      <c r="K39" s="5">
        <v>-1124</v>
      </c>
      <c r="L39" s="6">
        <v>2571</v>
      </c>
      <c r="M39" s="5">
        <v>11749</v>
      </c>
      <c r="N39" s="5">
        <v>-9178</v>
      </c>
      <c r="O39" s="6">
        <f t="shared" si="0"/>
        <v>26124</v>
      </c>
      <c r="P39" s="66">
        <f t="shared" si="5"/>
        <v>1.2365219860841576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2"/>
        <v xml:space="preserve"> </v>
      </c>
    </row>
    <row r="40" spans="1:22" x14ac:dyDescent="0.25">
      <c r="A40" s="26">
        <v>3550</v>
      </c>
      <c r="B40" s="51" t="s">
        <v>16</v>
      </c>
      <c r="C40" s="6">
        <v>6746</v>
      </c>
      <c r="D40" s="5">
        <v>6064</v>
      </c>
      <c r="E40" s="5">
        <v>682</v>
      </c>
      <c r="F40" s="6">
        <v>6746</v>
      </c>
      <c r="G40" s="5">
        <v>6210</v>
      </c>
      <c r="H40" s="5">
        <v>536</v>
      </c>
      <c r="I40" s="6">
        <v>6159</v>
      </c>
      <c r="J40" s="5">
        <v>6134</v>
      </c>
      <c r="K40" s="5">
        <v>25</v>
      </c>
      <c r="L40" s="6">
        <v>5801</v>
      </c>
      <c r="M40" s="5">
        <v>6114</v>
      </c>
      <c r="N40" s="5">
        <v>-313</v>
      </c>
      <c r="O40" s="6">
        <f t="shared" si="0"/>
        <v>1243</v>
      </c>
      <c r="P40" s="66">
        <f t="shared" si="5"/>
        <v>6.7521321092943676E-2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2"/>
        <v xml:space="preserve"> </v>
      </c>
    </row>
    <row r="41" spans="1:22" x14ac:dyDescent="0.25">
      <c r="A41" s="26">
        <v>4760</v>
      </c>
      <c r="B41" s="51" t="s">
        <v>16</v>
      </c>
      <c r="C41" s="6">
        <v>452400</v>
      </c>
      <c r="D41" s="5">
        <v>356559</v>
      </c>
      <c r="E41" s="5">
        <v>95841</v>
      </c>
      <c r="F41" s="6">
        <v>475569</v>
      </c>
      <c r="G41" s="5">
        <v>254480</v>
      </c>
      <c r="H41" s="5">
        <v>221089</v>
      </c>
      <c r="I41" s="6">
        <v>257483</v>
      </c>
      <c r="J41" s="5">
        <v>244457</v>
      </c>
      <c r="K41" s="5">
        <v>13026</v>
      </c>
      <c r="L41" s="6">
        <v>256040</v>
      </c>
      <c r="M41" s="5">
        <v>263669</v>
      </c>
      <c r="N41" s="5">
        <v>-7629</v>
      </c>
      <c r="O41" s="6">
        <f t="shared" si="0"/>
        <v>329956</v>
      </c>
      <c r="P41" s="66">
        <f t="shared" si="5"/>
        <v>0.3856892543164967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2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438</v>
      </c>
      <c r="E42" s="5">
        <v>12</v>
      </c>
      <c r="F42" s="6">
        <v>450</v>
      </c>
      <c r="G42" s="5">
        <v>441</v>
      </c>
      <c r="H42" s="5">
        <v>9</v>
      </c>
      <c r="I42" s="6">
        <v>450</v>
      </c>
      <c r="J42" s="5">
        <v>437</v>
      </c>
      <c r="K42" s="5">
        <v>13</v>
      </c>
      <c r="L42" s="6">
        <v>450</v>
      </c>
      <c r="M42" s="5">
        <v>460</v>
      </c>
      <c r="N42" s="5">
        <v>-10</v>
      </c>
      <c r="O42" s="6">
        <f t="shared" si="0"/>
        <v>34</v>
      </c>
      <c r="P42" s="66">
        <f t="shared" si="5"/>
        <v>2.5816249050873197E-2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2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10650</v>
      </c>
      <c r="E43" s="5">
        <v>350</v>
      </c>
      <c r="F43" s="6">
        <v>11000</v>
      </c>
      <c r="G43" s="5">
        <v>10977</v>
      </c>
      <c r="H43" s="5">
        <v>23</v>
      </c>
      <c r="I43" s="6">
        <v>11000</v>
      </c>
      <c r="J43" s="5">
        <v>10816</v>
      </c>
      <c r="K43" s="5">
        <v>184</v>
      </c>
      <c r="L43" s="6">
        <v>11000</v>
      </c>
      <c r="M43" s="5">
        <v>11353</v>
      </c>
      <c r="N43" s="5">
        <v>-353</v>
      </c>
      <c r="O43" s="6">
        <f t="shared" si="0"/>
        <v>557</v>
      </c>
      <c r="P43" s="66">
        <f t="shared" si="5"/>
        <v>1.7168043397854764E-2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2"/>
        <v xml:space="preserve"> </v>
      </c>
    </row>
    <row r="44" spans="1:22" x14ac:dyDescent="0.25">
      <c r="A44" s="26">
        <v>12296</v>
      </c>
      <c r="B44" s="51" t="s">
        <v>16</v>
      </c>
      <c r="C44" s="6">
        <v>5440</v>
      </c>
      <c r="D44" s="5">
        <v>4880</v>
      </c>
      <c r="E44" s="5">
        <v>560</v>
      </c>
      <c r="F44" s="6">
        <v>5436</v>
      </c>
      <c r="G44" s="5">
        <v>4770</v>
      </c>
      <c r="H44" s="5">
        <v>666</v>
      </c>
      <c r="I44" s="6">
        <v>5386</v>
      </c>
      <c r="J44" s="5">
        <v>4476</v>
      </c>
      <c r="K44" s="5">
        <v>910</v>
      </c>
      <c r="L44" s="6">
        <v>5633</v>
      </c>
      <c r="M44" s="5">
        <v>3673</v>
      </c>
      <c r="N44" s="5">
        <v>1960</v>
      </c>
      <c r="O44" s="6">
        <f>K44+H44+E44</f>
        <v>2136</v>
      </c>
      <c r="P44" s="66">
        <f>O44/(J44+G44+D44+1)</f>
        <v>0.15119983011255045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2"/>
        <v xml:space="preserve"> </v>
      </c>
    </row>
    <row r="45" spans="1:22" x14ac:dyDescent="0.25">
      <c r="A45" s="26">
        <v>15966</v>
      </c>
      <c r="B45" s="51" t="s">
        <v>16</v>
      </c>
      <c r="C45" s="6">
        <v>60944</v>
      </c>
      <c r="D45" s="5">
        <v>67697</v>
      </c>
      <c r="E45" s="5">
        <v>-6753</v>
      </c>
      <c r="F45" s="6">
        <v>80489</v>
      </c>
      <c r="G45" s="5">
        <v>61330</v>
      </c>
      <c r="H45" s="5">
        <v>19159</v>
      </c>
      <c r="I45" s="6">
        <v>59629</v>
      </c>
      <c r="J45" s="5">
        <v>60913</v>
      </c>
      <c r="K45" s="5">
        <v>-1284</v>
      </c>
      <c r="L45" s="6">
        <v>59638</v>
      </c>
      <c r="M45" s="5">
        <v>60371</v>
      </c>
      <c r="N45" s="5">
        <v>-733</v>
      </c>
      <c r="O45" s="6">
        <f>K45+H45+E45</f>
        <v>11122</v>
      </c>
      <c r="P45" s="66">
        <f>O45/(J45+G45+D45+1)</f>
        <v>5.8555024981441606E-2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>IF(S45 = "X",L45-I45," ")</f>
        <v xml:space="preserve"> </v>
      </c>
    </row>
    <row r="46" spans="1:22" x14ac:dyDescent="0.25">
      <c r="A46" s="26">
        <v>16666</v>
      </c>
      <c r="B46" s="51" t="s">
        <v>16</v>
      </c>
      <c r="C46" s="6">
        <v>0</v>
      </c>
      <c r="D46" s="5">
        <v>274</v>
      </c>
      <c r="E46" s="5">
        <v>-274</v>
      </c>
      <c r="F46" s="6">
        <v>0</v>
      </c>
      <c r="G46" s="5">
        <v>241</v>
      </c>
      <c r="H46" s="5">
        <v>-241</v>
      </c>
      <c r="I46" s="6">
        <v>0</v>
      </c>
      <c r="J46" s="5">
        <v>244</v>
      </c>
      <c r="K46" s="5">
        <v>-244</v>
      </c>
      <c r="L46" s="6">
        <v>0</v>
      </c>
      <c r="M46" s="5">
        <v>250</v>
      </c>
      <c r="N46" s="5">
        <v>-250</v>
      </c>
      <c r="O46" s="6">
        <f>K46+H46+E46</f>
        <v>-759</v>
      </c>
      <c r="P46" s="66">
        <f>O46/(J46+G46+D46+1)</f>
        <v>-0.99868421052631584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>IF(S46 = "X",L46-I46," ")</f>
        <v xml:space="preserve"> </v>
      </c>
    </row>
    <row r="47" spans="1:22" x14ac:dyDescent="0.25">
      <c r="A47" s="26">
        <v>30069</v>
      </c>
      <c r="B47" s="51" t="s">
        <v>16</v>
      </c>
      <c r="C47" s="6">
        <v>1870</v>
      </c>
      <c r="D47" s="5">
        <v>6136</v>
      </c>
      <c r="E47" s="5">
        <v>-4266</v>
      </c>
      <c r="F47" s="6">
        <v>4040</v>
      </c>
      <c r="G47" s="5">
        <v>5553</v>
      </c>
      <c r="H47" s="5">
        <v>-1513</v>
      </c>
      <c r="I47" s="6">
        <v>4747</v>
      </c>
      <c r="J47" s="5">
        <v>6157</v>
      </c>
      <c r="K47" s="5">
        <v>-1410</v>
      </c>
      <c r="L47" s="6">
        <v>5397</v>
      </c>
      <c r="M47" s="5">
        <v>0</v>
      </c>
      <c r="N47" s="5">
        <v>5397</v>
      </c>
      <c r="O47" s="6">
        <f t="shared" ref="O47:O110" si="6">K47+H47+E47</f>
        <v>-7189</v>
      </c>
      <c r="P47" s="66">
        <f t="shared" ref="P47:P110" si="7">O47/(J47+G47+D47+1)</f>
        <v>-0.40281279766907602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 xml:space="preserve"> </v>
      </c>
      <c r="V47" t="str">
        <f t="shared" ref="V47:V110" si="8">IF(S47 = "X",L47-I47," ")</f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11</v>
      </c>
      <c r="E53" s="5">
        <v>-11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10</v>
      </c>
      <c r="N53" s="5">
        <v>-10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5</v>
      </c>
      <c r="N55" s="5">
        <v>-5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203</v>
      </c>
      <c r="E58" s="5">
        <v>-203</v>
      </c>
      <c r="F58" s="6">
        <v>0</v>
      </c>
      <c r="G58" s="5">
        <v>207</v>
      </c>
      <c r="H58" s="5">
        <v>-207</v>
      </c>
      <c r="I58" s="6">
        <v>0</v>
      </c>
      <c r="J58" s="5">
        <v>202</v>
      </c>
      <c r="K58" s="5">
        <v>-202</v>
      </c>
      <c r="L58" s="6">
        <v>0</v>
      </c>
      <c r="M58" s="5">
        <v>38</v>
      </c>
      <c r="N58" s="5">
        <v>-38</v>
      </c>
      <c r="O58" s="6">
        <f t="shared" si="6"/>
        <v>-612</v>
      </c>
      <c r="P58" s="66">
        <f t="shared" si="7"/>
        <v>-0.99836867862969003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218</v>
      </c>
      <c r="E61" s="5">
        <v>-218</v>
      </c>
      <c r="F61" s="6">
        <v>0</v>
      </c>
      <c r="G61" s="5">
        <v>171</v>
      </c>
      <c r="H61" s="5">
        <v>-171</v>
      </c>
      <c r="I61" s="6">
        <v>0</v>
      </c>
      <c r="J61" s="5">
        <v>222</v>
      </c>
      <c r="K61" s="5">
        <v>-222</v>
      </c>
      <c r="L61" s="6">
        <v>0</v>
      </c>
      <c r="M61" s="5">
        <v>8</v>
      </c>
      <c r="N61" s="5">
        <v>-8</v>
      </c>
      <c r="O61" s="6">
        <f t="shared" si="6"/>
        <v>-611</v>
      </c>
      <c r="P61" s="66">
        <f t="shared" si="7"/>
        <v>-0.99836601307189543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0</v>
      </c>
      <c r="E64" s="5">
        <v>0</v>
      </c>
      <c r="F64" s="6">
        <v>0</v>
      </c>
      <c r="G64" s="5">
        <v>19</v>
      </c>
      <c r="H64" s="5">
        <v>-19</v>
      </c>
      <c r="I64" s="6">
        <v>0</v>
      </c>
      <c r="J64" s="5">
        <v>322</v>
      </c>
      <c r="K64" s="5">
        <v>-322</v>
      </c>
      <c r="L64" s="6">
        <v>0</v>
      </c>
      <c r="M64" s="5">
        <v>0</v>
      </c>
      <c r="N64" s="5">
        <v>0</v>
      </c>
      <c r="O64" s="6">
        <f t="shared" si="6"/>
        <v>-341</v>
      </c>
      <c r="P64" s="66">
        <f t="shared" si="7"/>
        <v>-0.99707602339181289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205</v>
      </c>
      <c r="B65" s="51" t="s">
        <v>17</v>
      </c>
      <c r="C65" s="6">
        <v>0</v>
      </c>
      <c r="D65" s="5">
        <v>3</v>
      </c>
      <c r="E65" s="5">
        <v>-3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-3</v>
      </c>
      <c r="P65" s="66">
        <f t="shared" si="7"/>
        <v>-0.75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254</v>
      </c>
      <c r="B66" s="51" t="s">
        <v>17</v>
      </c>
      <c r="C66" s="6">
        <v>12434</v>
      </c>
      <c r="D66" s="5">
        <v>11320</v>
      </c>
      <c r="E66" s="5">
        <v>1114</v>
      </c>
      <c r="F66" s="6">
        <v>12434</v>
      </c>
      <c r="G66" s="5">
        <v>11908</v>
      </c>
      <c r="H66" s="5">
        <v>526</v>
      </c>
      <c r="I66" s="6">
        <v>12434</v>
      </c>
      <c r="J66" s="5">
        <v>13165</v>
      </c>
      <c r="K66" s="5">
        <v>-731</v>
      </c>
      <c r="L66" s="6">
        <v>12434</v>
      </c>
      <c r="M66" s="5">
        <v>13275</v>
      </c>
      <c r="N66" s="5">
        <v>-841</v>
      </c>
      <c r="O66" s="6">
        <f t="shared" si="6"/>
        <v>909</v>
      </c>
      <c r="P66" s="66">
        <f t="shared" si="7"/>
        <v>2.4976644501840964E-2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308</v>
      </c>
      <c r="B72" s="51" t="s">
        <v>17</v>
      </c>
      <c r="C72" s="6">
        <v>600</v>
      </c>
      <c r="D72" s="5">
        <v>442</v>
      </c>
      <c r="E72" s="5">
        <v>158</v>
      </c>
      <c r="F72" s="6">
        <v>600</v>
      </c>
      <c r="G72" s="5">
        <v>464</v>
      </c>
      <c r="H72" s="5">
        <v>136</v>
      </c>
      <c r="I72" s="6">
        <v>600</v>
      </c>
      <c r="J72" s="5">
        <v>4</v>
      </c>
      <c r="K72" s="5">
        <v>596</v>
      </c>
      <c r="L72" s="6">
        <v>0</v>
      </c>
      <c r="M72" s="5">
        <v>0</v>
      </c>
      <c r="N72" s="5">
        <v>0</v>
      </c>
      <c r="O72" s="6">
        <f t="shared" si="6"/>
        <v>890</v>
      </c>
      <c r="P72" s="66">
        <f t="shared" si="7"/>
        <v>0.97694840834248076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8"/>
        <v xml:space="preserve"> </v>
      </c>
    </row>
    <row r="73" spans="1:22" x14ac:dyDescent="0.25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399</v>
      </c>
      <c r="B74" s="51" t="s">
        <v>17</v>
      </c>
      <c r="C74" s="6">
        <v>100</v>
      </c>
      <c r="D74" s="5">
        <v>139</v>
      </c>
      <c r="E74" s="5">
        <v>-39</v>
      </c>
      <c r="F74" s="6">
        <v>100</v>
      </c>
      <c r="G74" s="5">
        <v>125</v>
      </c>
      <c r="H74" s="5">
        <v>-25</v>
      </c>
      <c r="I74" s="6">
        <v>100</v>
      </c>
      <c r="J74" s="5">
        <v>128</v>
      </c>
      <c r="K74" s="5">
        <v>-28</v>
      </c>
      <c r="L74" s="6">
        <v>100</v>
      </c>
      <c r="M74" s="5">
        <v>143</v>
      </c>
      <c r="N74" s="5">
        <v>-43</v>
      </c>
      <c r="O74" s="6">
        <f t="shared" si="6"/>
        <v>-92</v>
      </c>
      <c r="P74" s="66">
        <f t="shared" si="7"/>
        <v>-0.2340966921119593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5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100</v>
      </c>
      <c r="J75" s="5">
        <v>0</v>
      </c>
      <c r="K75" s="5">
        <v>100</v>
      </c>
      <c r="L75" s="6">
        <v>40</v>
      </c>
      <c r="M75" s="5">
        <v>0</v>
      </c>
      <c r="N75" s="5">
        <v>40</v>
      </c>
      <c r="O75" s="6">
        <f t="shared" si="6"/>
        <v>300</v>
      </c>
      <c r="P75" s="66">
        <f t="shared" si="7"/>
        <v>300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5">
      <c r="A76" s="26">
        <v>447</v>
      </c>
      <c r="B76" s="51" t="s">
        <v>17</v>
      </c>
      <c r="C76" s="6">
        <v>0</v>
      </c>
      <c r="D76" s="5">
        <v>74</v>
      </c>
      <c r="E76" s="5">
        <v>-74</v>
      </c>
      <c r="F76" s="6">
        <v>0</v>
      </c>
      <c r="G76" s="5">
        <v>82</v>
      </c>
      <c r="H76" s="5">
        <v>-82</v>
      </c>
      <c r="I76" s="6">
        <v>0</v>
      </c>
      <c r="J76" s="5">
        <v>81</v>
      </c>
      <c r="K76" s="5">
        <v>-81</v>
      </c>
      <c r="L76" s="6">
        <v>0</v>
      </c>
      <c r="M76" s="5">
        <v>85</v>
      </c>
      <c r="N76" s="5">
        <v>-85</v>
      </c>
      <c r="O76" s="6">
        <f t="shared" si="6"/>
        <v>-237</v>
      </c>
      <c r="P76" s="66">
        <f t="shared" si="7"/>
        <v>-0.99579831932773111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5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66">
        <f t="shared" si="7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8"/>
        <v xml:space="preserve"> </v>
      </c>
    </row>
    <row r="79" spans="1:22" x14ac:dyDescent="0.25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66">
        <f t="shared" si="7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8"/>
        <v xml:space="preserve"> </v>
      </c>
    </row>
    <row r="80" spans="1:22" x14ac:dyDescent="0.25">
      <c r="A80" s="26">
        <v>543</v>
      </c>
      <c r="B80" s="51" t="s">
        <v>17</v>
      </c>
      <c r="C80" s="6">
        <v>600</v>
      </c>
      <c r="D80" s="5">
        <v>496</v>
      </c>
      <c r="E80" s="5">
        <v>104</v>
      </c>
      <c r="F80" s="6">
        <v>600</v>
      </c>
      <c r="G80" s="5">
        <v>470</v>
      </c>
      <c r="H80" s="5">
        <v>130</v>
      </c>
      <c r="I80" s="6">
        <v>600</v>
      </c>
      <c r="J80" s="5">
        <v>362</v>
      </c>
      <c r="K80" s="5">
        <v>238</v>
      </c>
      <c r="L80" s="6">
        <v>0</v>
      </c>
      <c r="M80" s="5">
        <v>141</v>
      </c>
      <c r="N80" s="5">
        <v>-141</v>
      </c>
      <c r="O80" s="6">
        <f t="shared" si="6"/>
        <v>472</v>
      </c>
      <c r="P80" s="66">
        <f t="shared" si="7"/>
        <v>0.35515425131677952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8"/>
        <v xml:space="preserve"> </v>
      </c>
    </row>
    <row r="81" spans="1:22" x14ac:dyDescent="0.25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66">
        <f t="shared" si="7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8"/>
        <v xml:space="preserve"> </v>
      </c>
    </row>
    <row r="82" spans="1:22" x14ac:dyDescent="0.25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66">
        <f t="shared" si="7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8"/>
        <v xml:space="preserve"> </v>
      </c>
    </row>
    <row r="83" spans="1:22" x14ac:dyDescent="0.25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6"/>
        <v>-225</v>
      </c>
      <c r="P83" s="66">
        <f t="shared" si="7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8"/>
        <v xml:space="preserve"> </v>
      </c>
    </row>
    <row r="84" spans="1:22" x14ac:dyDescent="0.25">
      <c r="A84" s="26">
        <v>635</v>
      </c>
      <c r="B84" s="51" t="s">
        <v>17</v>
      </c>
      <c r="C84" s="6">
        <v>900</v>
      </c>
      <c r="D84" s="5">
        <v>836</v>
      </c>
      <c r="E84" s="5">
        <v>64</v>
      </c>
      <c r="F84" s="6">
        <v>900</v>
      </c>
      <c r="G84" s="5">
        <v>851</v>
      </c>
      <c r="H84" s="5">
        <v>49</v>
      </c>
      <c r="I84" s="6">
        <v>900</v>
      </c>
      <c r="J84" s="5">
        <v>658</v>
      </c>
      <c r="K84" s="5">
        <v>242</v>
      </c>
      <c r="L84" s="6">
        <v>740</v>
      </c>
      <c r="M84" s="5">
        <v>887</v>
      </c>
      <c r="N84" s="5">
        <v>-147</v>
      </c>
      <c r="O84" s="6">
        <f t="shared" si="6"/>
        <v>355</v>
      </c>
      <c r="P84" s="66">
        <f t="shared" si="7"/>
        <v>0.15132139812446718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>X</v>
      </c>
      <c r="V84" t="str">
        <f t="shared" si="8"/>
        <v xml:space="preserve"> </v>
      </c>
    </row>
    <row r="85" spans="1:22" x14ac:dyDescent="0.25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6"/>
        <v>0</v>
      </c>
      <c r="P85" s="66">
        <f t="shared" si="7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8"/>
        <v xml:space="preserve"> </v>
      </c>
    </row>
    <row r="86" spans="1:22" x14ac:dyDescent="0.25">
      <c r="A86" s="26">
        <v>654</v>
      </c>
      <c r="B86" s="51" t="s">
        <v>17</v>
      </c>
      <c r="C86" s="6">
        <v>275</v>
      </c>
      <c r="D86" s="5">
        <v>964</v>
      </c>
      <c r="E86" s="5">
        <v>-689</v>
      </c>
      <c r="F86" s="6">
        <v>275</v>
      </c>
      <c r="G86" s="5">
        <v>778</v>
      </c>
      <c r="H86" s="5">
        <v>-503</v>
      </c>
      <c r="I86" s="6">
        <v>575</v>
      </c>
      <c r="J86" s="5">
        <v>627</v>
      </c>
      <c r="K86" s="5">
        <v>-52</v>
      </c>
      <c r="L86" s="6">
        <v>450</v>
      </c>
      <c r="M86" s="5">
        <v>484</v>
      </c>
      <c r="N86" s="5">
        <v>-34</v>
      </c>
      <c r="O86" s="6">
        <f t="shared" si="6"/>
        <v>-1244</v>
      </c>
      <c r="P86" s="66">
        <f t="shared" si="7"/>
        <v>-0.52489451476793247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8"/>
        <v xml:space="preserve"> </v>
      </c>
    </row>
    <row r="87" spans="1:22" x14ac:dyDescent="0.25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6"/>
        <v>-45</v>
      </c>
      <c r="P87" s="66">
        <f t="shared" si="7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8"/>
        <v xml:space="preserve"> </v>
      </c>
    </row>
    <row r="88" spans="1:22" x14ac:dyDescent="0.25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6"/>
        <v>-87</v>
      </c>
      <c r="P88" s="66">
        <f t="shared" si="7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8"/>
        <v xml:space="preserve"> </v>
      </c>
    </row>
    <row r="89" spans="1:22" x14ac:dyDescent="0.25">
      <c r="A89" s="26">
        <v>779</v>
      </c>
      <c r="B89" s="51" t="s">
        <v>17</v>
      </c>
      <c r="C89" s="6">
        <v>800</v>
      </c>
      <c r="D89" s="5">
        <v>1216</v>
      </c>
      <c r="E89" s="5">
        <v>-416</v>
      </c>
      <c r="F89" s="6">
        <v>800</v>
      </c>
      <c r="G89" s="5">
        <v>1219</v>
      </c>
      <c r="H89" s="5">
        <v>-419</v>
      </c>
      <c r="I89" s="6">
        <v>507</v>
      </c>
      <c r="J89" s="5">
        <v>1242</v>
      </c>
      <c r="K89" s="5">
        <v>-735</v>
      </c>
      <c r="L89" s="6">
        <v>0</v>
      </c>
      <c r="M89" s="5">
        <v>245</v>
      </c>
      <c r="N89" s="5">
        <v>-245</v>
      </c>
      <c r="O89" s="6">
        <f t="shared" si="6"/>
        <v>-1570</v>
      </c>
      <c r="P89" s="66">
        <f t="shared" si="7"/>
        <v>-0.42686242523110385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8"/>
        <v xml:space="preserve"> </v>
      </c>
    </row>
    <row r="90" spans="1:22" x14ac:dyDescent="0.25">
      <c r="A90" s="26">
        <v>858</v>
      </c>
      <c r="B90" s="51" t="s">
        <v>17</v>
      </c>
      <c r="C90" s="6">
        <v>1100</v>
      </c>
      <c r="D90" s="5">
        <v>1099</v>
      </c>
      <c r="E90" s="5">
        <v>1</v>
      </c>
      <c r="F90" s="6">
        <v>900</v>
      </c>
      <c r="G90" s="5">
        <v>1064</v>
      </c>
      <c r="H90" s="5">
        <v>-164</v>
      </c>
      <c r="I90" s="6">
        <v>1000</v>
      </c>
      <c r="J90" s="5">
        <v>1081</v>
      </c>
      <c r="K90" s="5">
        <v>-81</v>
      </c>
      <c r="L90" s="6">
        <v>0</v>
      </c>
      <c r="M90" s="5">
        <v>0</v>
      </c>
      <c r="N90" s="5">
        <v>0</v>
      </c>
      <c r="O90" s="6">
        <f t="shared" si="6"/>
        <v>-244</v>
      </c>
      <c r="P90" s="66">
        <f t="shared" si="7"/>
        <v>-7.519260400616333E-2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8"/>
        <v xml:space="preserve"> </v>
      </c>
    </row>
    <row r="91" spans="1:22" x14ac:dyDescent="0.25">
      <c r="A91" s="26">
        <v>877</v>
      </c>
      <c r="B91" s="51" t="s">
        <v>17</v>
      </c>
      <c r="C91" s="6">
        <v>0</v>
      </c>
      <c r="D91" s="5">
        <v>118</v>
      </c>
      <c r="E91" s="5">
        <v>-118</v>
      </c>
      <c r="F91" s="6">
        <v>0</v>
      </c>
      <c r="G91" s="5">
        <v>150</v>
      </c>
      <c r="H91" s="5">
        <v>-150</v>
      </c>
      <c r="I91" s="6">
        <v>0</v>
      </c>
      <c r="J91" s="5">
        <v>159</v>
      </c>
      <c r="K91" s="5">
        <v>-159</v>
      </c>
      <c r="L91" s="6">
        <v>0</v>
      </c>
      <c r="M91" s="5">
        <v>18</v>
      </c>
      <c r="N91" s="5">
        <v>-18</v>
      </c>
      <c r="O91" s="6">
        <f t="shared" si="6"/>
        <v>-427</v>
      </c>
      <c r="P91" s="66">
        <f t="shared" si="7"/>
        <v>-0.99766355140186913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8"/>
        <v xml:space="preserve"> </v>
      </c>
    </row>
    <row r="92" spans="1:22" x14ac:dyDescent="0.25">
      <c r="A92" s="26">
        <v>886</v>
      </c>
      <c r="B92" s="51" t="s">
        <v>17</v>
      </c>
      <c r="C92" s="6">
        <v>175</v>
      </c>
      <c r="D92" s="5">
        <v>899</v>
      </c>
      <c r="E92" s="5">
        <v>-724</v>
      </c>
      <c r="F92" s="6">
        <v>175</v>
      </c>
      <c r="G92" s="5">
        <v>1279</v>
      </c>
      <c r="H92" s="5">
        <v>-1104</v>
      </c>
      <c r="I92" s="6">
        <v>175</v>
      </c>
      <c r="J92" s="5">
        <v>825</v>
      </c>
      <c r="K92" s="5">
        <v>-650</v>
      </c>
      <c r="L92" s="6">
        <v>175</v>
      </c>
      <c r="M92" s="5">
        <v>242</v>
      </c>
      <c r="N92" s="5">
        <v>-67</v>
      </c>
      <c r="O92" s="6">
        <f t="shared" si="6"/>
        <v>-2478</v>
      </c>
      <c r="P92" s="66">
        <f t="shared" si="7"/>
        <v>-0.82490013315579225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8"/>
        <v xml:space="preserve"> </v>
      </c>
    </row>
    <row r="93" spans="1:22" x14ac:dyDescent="0.25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6"/>
        <v>0</v>
      </c>
      <c r="P93" s="66">
        <f t="shared" si="7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8"/>
        <v xml:space="preserve"> </v>
      </c>
    </row>
    <row r="94" spans="1:22" x14ac:dyDescent="0.25">
      <c r="A94" s="26">
        <v>944</v>
      </c>
      <c r="B94" s="51" t="s">
        <v>17</v>
      </c>
      <c r="C94" s="6">
        <v>1000</v>
      </c>
      <c r="D94" s="5">
        <v>2329</v>
      </c>
      <c r="E94" s="5">
        <v>-1329</v>
      </c>
      <c r="F94" s="6">
        <v>1500</v>
      </c>
      <c r="G94" s="5">
        <v>2424</v>
      </c>
      <c r="H94" s="5">
        <v>-924</v>
      </c>
      <c r="I94" s="6">
        <v>1700</v>
      </c>
      <c r="J94" s="5">
        <v>2415</v>
      </c>
      <c r="K94" s="5">
        <v>-715</v>
      </c>
      <c r="L94" s="6">
        <v>1870</v>
      </c>
      <c r="M94" s="5">
        <v>2837</v>
      </c>
      <c r="N94" s="5">
        <v>-967</v>
      </c>
      <c r="O94" s="6">
        <f t="shared" si="6"/>
        <v>-2968</v>
      </c>
      <c r="P94" s="66">
        <f t="shared" si="7"/>
        <v>-0.41400474264193055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8"/>
        <v xml:space="preserve"> </v>
      </c>
    </row>
    <row r="95" spans="1:22" x14ac:dyDescent="0.25">
      <c r="A95" s="26">
        <v>949</v>
      </c>
      <c r="B95" s="51" t="s">
        <v>17</v>
      </c>
      <c r="C95" s="6">
        <v>50</v>
      </c>
      <c r="D95" s="5">
        <v>109</v>
      </c>
      <c r="E95" s="5">
        <v>-59</v>
      </c>
      <c r="F95" s="6">
        <v>50</v>
      </c>
      <c r="G95" s="5">
        <v>101</v>
      </c>
      <c r="H95" s="5">
        <v>-51</v>
      </c>
      <c r="I95" s="6">
        <v>50</v>
      </c>
      <c r="J95" s="5">
        <v>34</v>
      </c>
      <c r="K95" s="5">
        <v>16</v>
      </c>
      <c r="L95" s="6">
        <v>0</v>
      </c>
      <c r="M95" s="5">
        <v>33</v>
      </c>
      <c r="N95" s="5">
        <v>-33</v>
      </c>
      <c r="O95" s="6">
        <f t="shared" si="6"/>
        <v>-94</v>
      </c>
      <c r="P95" s="66">
        <f t="shared" si="7"/>
        <v>-0.3836734693877551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8"/>
        <v xml:space="preserve"> </v>
      </c>
    </row>
    <row r="96" spans="1:22" x14ac:dyDescent="0.25">
      <c r="A96" s="26">
        <v>995</v>
      </c>
      <c r="B96" s="51" t="s">
        <v>17</v>
      </c>
      <c r="C96" s="6">
        <v>1000</v>
      </c>
      <c r="D96" s="5">
        <v>891</v>
      </c>
      <c r="E96" s="5">
        <v>109</v>
      </c>
      <c r="F96" s="6">
        <v>1000</v>
      </c>
      <c r="G96" s="5">
        <v>855</v>
      </c>
      <c r="H96" s="5">
        <v>145</v>
      </c>
      <c r="I96" s="6">
        <v>1000</v>
      </c>
      <c r="J96" s="5">
        <v>775</v>
      </c>
      <c r="K96" s="5">
        <v>225</v>
      </c>
      <c r="L96" s="6">
        <v>0</v>
      </c>
      <c r="M96" s="5">
        <v>0</v>
      </c>
      <c r="N96" s="5">
        <v>0</v>
      </c>
      <c r="O96" s="6">
        <f t="shared" si="6"/>
        <v>479</v>
      </c>
      <c r="P96" s="66">
        <f t="shared" si="7"/>
        <v>0.18992862807295796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8"/>
        <v xml:space="preserve"> </v>
      </c>
    </row>
    <row r="97" spans="1:22" x14ac:dyDescent="0.25">
      <c r="A97" s="26">
        <v>1011</v>
      </c>
      <c r="B97" s="51" t="s">
        <v>17</v>
      </c>
      <c r="C97" s="6">
        <v>800</v>
      </c>
      <c r="D97" s="5">
        <v>1468</v>
      </c>
      <c r="E97" s="5">
        <v>-668</v>
      </c>
      <c r="F97" s="6">
        <v>800</v>
      </c>
      <c r="G97" s="5">
        <v>823</v>
      </c>
      <c r="H97" s="5">
        <v>-23</v>
      </c>
      <c r="I97" s="6">
        <v>800</v>
      </c>
      <c r="J97" s="5">
        <v>584</v>
      </c>
      <c r="K97" s="5">
        <v>216</v>
      </c>
      <c r="L97" s="6">
        <v>0</v>
      </c>
      <c r="M97" s="5">
        <v>44</v>
      </c>
      <c r="N97" s="5">
        <v>-44</v>
      </c>
      <c r="O97" s="6">
        <f t="shared" si="6"/>
        <v>-475</v>
      </c>
      <c r="P97" s="66">
        <f t="shared" si="7"/>
        <v>-0.16515994436717663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 xml:space="preserve"> </v>
      </c>
      <c r="V97" t="str">
        <f t="shared" si="8"/>
        <v xml:space="preserve"> </v>
      </c>
    </row>
    <row r="98" spans="1:22" x14ac:dyDescent="0.25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6"/>
        <v>0</v>
      </c>
      <c r="P98" s="66">
        <f t="shared" si="7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8"/>
        <v xml:space="preserve"> </v>
      </c>
    </row>
    <row r="99" spans="1:22" x14ac:dyDescent="0.25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6"/>
        <v>0</v>
      </c>
      <c r="P99" s="66">
        <f t="shared" si="7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8"/>
        <v xml:space="preserve"> </v>
      </c>
    </row>
    <row r="100" spans="1:22" x14ac:dyDescent="0.25">
      <c r="A100" s="26">
        <v>5361</v>
      </c>
      <c r="B100" s="51" t="s">
        <v>17</v>
      </c>
      <c r="C100" s="6">
        <v>9550</v>
      </c>
      <c r="D100" s="5">
        <v>0</v>
      </c>
      <c r="E100" s="5">
        <v>9550</v>
      </c>
      <c r="F100" s="6">
        <v>9550</v>
      </c>
      <c r="G100" s="5">
        <v>6120</v>
      </c>
      <c r="H100" s="5">
        <v>3430</v>
      </c>
      <c r="I100" s="6">
        <v>9550</v>
      </c>
      <c r="J100" s="5">
        <v>6102</v>
      </c>
      <c r="K100" s="5">
        <v>3448</v>
      </c>
      <c r="L100" s="6">
        <v>0</v>
      </c>
      <c r="M100" s="5">
        <v>0</v>
      </c>
      <c r="N100" s="5">
        <v>0</v>
      </c>
      <c r="O100" s="6">
        <f t="shared" si="6"/>
        <v>16428</v>
      </c>
      <c r="P100" s="66">
        <f t="shared" si="7"/>
        <v>1.344023562136955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8"/>
        <v xml:space="preserve"> </v>
      </c>
    </row>
    <row r="101" spans="1:22" x14ac:dyDescent="0.25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6"/>
        <v>0</v>
      </c>
      <c r="P101" s="66">
        <f t="shared" si="7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8"/>
        <v xml:space="preserve"> </v>
      </c>
    </row>
    <row r="102" spans="1:22" x14ac:dyDescent="0.25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6"/>
        <v>0</v>
      </c>
      <c r="P102" s="66">
        <f t="shared" si="7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8"/>
        <v xml:space="preserve"> </v>
      </c>
    </row>
    <row r="103" spans="1:22" x14ac:dyDescent="0.25">
      <c r="A103" s="26">
        <v>7602</v>
      </c>
      <c r="B103" s="51" t="s">
        <v>17</v>
      </c>
      <c r="C103" s="6">
        <v>48550</v>
      </c>
      <c r="D103" s="5">
        <v>47927</v>
      </c>
      <c r="E103" s="5">
        <v>623</v>
      </c>
      <c r="F103" s="6">
        <v>48134</v>
      </c>
      <c r="G103" s="5">
        <v>48070</v>
      </c>
      <c r="H103" s="5">
        <v>64</v>
      </c>
      <c r="I103" s="6">
        <v>42716</v>
      </c>
      <c r="J103" s="5">
        <v>47107</v>
      </c>
      <c r="K103" s="5">
        <v>-4391</v>
      </c>
      <c r="L103" s="6">
        <v>45000</v>
      </c>
      <c r="M103" s="5">
        <v>46158</v>
      </c>
      <c r="N103" s="5">
        <v>-1158</v>
      </c>
      <c r="O103" s="6">
        <f t="shared" si="6"/>
        <v>-3704</v>
      </c>
      <c r="P103" s="66">
        <f t="shared" si="7"/>
        <v>-2.5883092833933127E-2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8"/>
        <v xml:space="preserve"> </v>
      </c>
    </row>
    <row r="104" spans="1:22" x14ac:dyDescent="0.25">
      <c r="A104" s="26">
        <v>7604</v>
      </c>
      <c r="B104" s="51" t="s">
        <v>17</v>
      </c>
      <c r="C104" s="6">
        <v>40820</v>
      </c>
      <c r="D104" s="5">
        <v>49378</v>
      </c>
      <c r="E104" s="5">
        <v>-8558</v>
      </c>
      <c r="F104" s="6">
        <v>26767</v>
      </c>
      <c r="G104" s="5">
        <v>54624</v>
      </c>
      <c r="H104" s="5">
        <v>-27857</v>
      </c>
      <c r="I104" s="6">
        <v>15114</v>
      </c>
      <c r="J104" s="5">
        <v>62572</v>
      </c>
      <c r="K104" s="5">
        <v>-47458</v>
      </c>
      <c r="L104" s="6">
        <v>38816</v>
      </c>
      <c r="M104" s="5">
        <v>60384</v>
      </c>
      <c r="N104" s="5">
        <v>-21568</v>
      </c>
      <c r="O104" s="6">
        <f t="shared" si="6"/>
        <v>-83873</v>
      </c>
      <c r="P104" s="66">
        <f t="shared" si="7"/>
        <v>-0.50351493321326735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8"/>
        <v xml:space="preserve"> </v>
      </c>
    </row>
    <row r="105" spans="1:22" x14ac:dyDescent="0.25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6"/>
        <v>0</v>
      </c>
      <c r="P105" s="66">
        <f t="shared" si="7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8"/>
        <v xml:space="preserve"> </v>
      </c>
    </row>
    <row r="106" spans="1:22" x14ac:dyDescent="0.25">
      <c r="A106" s="26">
        <v>8217</v>
      </c>
      <c r="B106" s="51" t="s">
        <v>17</v>
      </c>
      <c r="C106" s="6">
        <v>0</v>
      </c>
      <c r="D106" s="5">
        <v>85</v>
      </c>
      <c r="E106" s="5">
        <v>-85</v>
      </c>
      <c r="F106" s="6">
        <v>0</v>
      </c>
      <c r="G106" s="5">
        <v>95</v>
      </c>
      <c r="H106" s="5">
        <v>-95</v>
      </c>
      <c r="I106" s="6">
        <v>0</v>
      </c>
      <c r="J106" s="5">
        <v>107</v>
      </c>
      <c r="K106" s="5">
        <v>-107</v>
      </c>
      <c r="L106" s="6">
        <v>0</v>
      </c>
      <c r="M106" s="5">
        <v>137</v>
      </c>
      <c r="N106" s="5">
        <v>-137</v>
      </c>
      <c r="O106" s="6">
        <f t="shared" si="6"/>
        <v>-287</v>
      </c>
      <c r="P106" s="66">
        <f t="shared" si="7"/>
        <v>-0.99652777777777779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8"/>
        <v xml:space="preserve"> </v>
      </c>
    </row>
    <row r="107" spans="1:22" x14ac:dyDescent="0.25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6"/>
        <v>0</v>
      </c>
      <c r="P107" s="66">
        <f t="shared" si="7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8"/>
        <v xml:space="preserve"> </v>
      </c>
    </row>
    <row r="108" spans="1:22" x14ac:dyDescent="0.25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6"/>
        <v>0</v>
      </c>
      <c r="P108" s="66">
        <f t="shared" si="7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8"/>
        <v xml:space="preserve"> </v>
      </c>
    </row>
    <row r="109" spans="1:22" x14ac:dyDescent="0.25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6"/>
        <v>0</v>
      </c>
      <c r="P109" s="66">
        <f t="shared" si="7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8"/>
        <v xml:space="preserve"> </v>
      </c>
    </row>
    <row r="110" spans="1:22" x14ac:dyDescent="0.25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6"/>
        <v>0</v>
      </c>
      <c r="P110" s="66">
        <f t="shared" si="7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8"/>
        <v xml:space="preserve"> </v>
      </c>
    </row>
    <row r="111" spans="1:22" x14ac:dyDescent="0.25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ref="O111:O129" si="9">K111+H111+E111</f>
        <v>0</v>
      </c>
      <c r="P111" s="66">
        <f t="shared" ref="P111:P129" si="10">O111/(J111+G111+D111+1)</f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ref="V111:V129" si="11">IF(S111 = "X",L111-I111," ")</f>
        <v xml:space="preserve"> </v>
      </c>
    </row>
    <row r="112" spans="1:22" x14ac:dyDescent="0.25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9"/>
        <v>0</v>
      </c>
      <c r="P112" s="66">
        <f t="shared" si="10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1"/>
        <v xml:space="preserve"> </v>
      </c>
    </row>
    <row r="113" spans="1:22" x14ac:dyDescent="0.25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9"/>
        <v>0</v>
      </c>
      <c r="P113" s="66">
        <f t="shared" si="10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1"/>
        <v xml:space="preserve"> </v>
      </c>
    </row>
    <row r="114" spans="1:22" x14ac:dyDescent="0.25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9"/>
        <v>0</v>
      </c>
      <c r="P114" s="66">
        <f t="shared" si="10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1"/>
        <v xml:space="preserve"> </v>
      </c>
    </row>
    <row r="115" spans="1:22" x14ac:dyDescent="0.25">
      <c r="A115" s="26">
        <v>13556</v>
      </c>
      <c r="B115" s="51" t="s">
        <v>17</v>
      </c>
      <c r="C115" s="6">
        <v>50</v>
      </c>
      <c r="D115" s="5">
        <v>98</v>
      </c>
      <c r="E115" s="5">
        <v>-48</v>
      </c>
      <c r="F115" s="6">
        <v>50</v>
      </c>
      <c r="G115" s="5">
        <v>94</v>
      </c>
      <c r="H115" s="5">
        <v>-44</v>
      </c>
      <c r="I115" s="6">
        <v>50</v>
      </c>
      <c r="J115" s="5">
        <v>93</v>
      </c>
      <c r="K115" s="5">
        <v>-43</v>
      </c>
      <c r="L115" s="6">
        <v>50</v>
      </c>
      <c r="M115" s="5">
        <v>95</v>
      </c>
      <c r="N115" s="5">
        <v>-45</v>
      </c>
      <c r="O115" s="6">
        <f t="shared" si="9"/>
        <v>-135</v>
      </c>
      <c r="P115" s="66">
        <f t="shared" si="10"/>
        <v>-0.47202797202797203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1"/>
        <v xml:space="preserve"> </v>
      </c>
    </row>
    <row r="116" spans="1:22" x14ac:dyDescent="0.25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9"/>
        <v>0</v>
      </c>
      <c r="P116" s="66">
        <f t="shared" si="10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1"/>
        <v xml:space="preserve"> </v>
      </c>
    </row>
    <row r="117" spans="1:22" x14ac:dyDescent="0.25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9"/>
        <v>0</v>
      </c>
      <c r="P117" s="66">
        <f t="shared" si="10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1"/>
        <v xml:space="preserve"> </v>
      </c>
    </row>
    <row r="118" spans="1:22" x14ac:dyDescent="0.25">
      <c r="A118" s="26">
        <v>19307</v>
      </c>
      <c r="B118" s="51" t="s">
        <v>17</v>
      </c>
      <c r="C118" s="6">
        <v>100</v>
      </c>
      <c r="D118" s="5">
        <v>101</v>
      </c>
      <c r="E118" s="5">
        <v>-1</v>
      </c>
      <c r="F118" s="6">
        <v>100</v>
      </c>
      <c r="G118" s="5">
        <v>70</v>
      </c>
      <c r="H118" s="5">
        <v>30</v>
      </c>
      <c r="I118" s="6">
        <v>100</v>
      </c>
      <c r="J118" s="5">
        <v>0</v>
      </c>
      <c r="K118" s="5">
        <v>100</v>
      </c>
      <c r="L118" s="6">
        <v>0</v>
      </c>
      <c r="M118" s="5">
        <v>0</v>
      </c>
      <c r="N118" s="5">
        <v>0</v>
      </c>
      <c r="O118" s="6">
        <f t="shared" si="9"/>
        <v>129</v>
      </c>
      <c r="P118" s="66">
        <f t="shared" si="10"/>
        <v>0.75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1"/>
        <v xml:space="preserve"> </v>
      </c>
    </row>
    <row r="119" spans="1:22" x14ac:dyDescent="0.25">
      <c r="A119" s="26">
        <v>26669</v>
      </c>
      <c r="B119" s="51" t="s">
        <v>17</v>
      </c>
      <c r="C119" s="6">
        <v>0</v>
      </c>
      <c r="D119" s="5">
        <v>23</v>
      </c>
      <c r="E119" s="5">
        <v>-23</v>
      </c>
      <c r="F119" s="6">
        <v>0</v>
      </c>
      <c r="G119" s="5">
        <v>21</v>
      </c>
      <c r="H119" s="5">
        <v>-21</v>
      </c>
      <c r="I119" s="6">
        <v>0</v>
      </c>
      <c r="J119" s="5">
        <v>23</v>
      </c>
      <c r="K119" s="5">
        <v>-23</v>
      </c>
      <c r="L119" s="6">
        <v>0</v>
      </c>
      <c r="M119" s="5">
        <v>20</v>
      </c>
      <c r="N119" s="5">
        <v>-20</v>
      </c>
      <c r="O119" s="6">
        <f t="shared" si="9"/>
        <v>-67</v>
      </c>
      <c r="P119" s="66">
        <f t="shared" si="10"/>
        <v>-0.98529411764705888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1"/>
        <v xml:space="preserve"> </v>
      </c>
    </row>
    <row r="120" spans="1:22" x14ac:dyDescent="0.25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9"/>
        <v>0</v>
      </c>
      <c r="P120" s="66">
        <f t="shared" si="10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1"/>
        <v xml:space="preserve"> </v>
      </c>
    </row>
    <row r="121" spans="1:22" x14ac:dyDescent="0.25">
      <c r="A121" s="26">
        <v>28030</v>
      </c>
      <c r="B121" s="51" t="s">
        <v>17</v>
      </c>
      <c r="C121" s="6">
        <v>0</v>
      </c>
      <c r="D121" s="5">
        <v>27</v>
      </c>
      <c r="E121" s="5">
        <v>-27</v>
      </c>
      <c r="F121" s="6">
        <v>0</v>
      </c>
      <c r="G121" s="5">
        <v>25</v>
      </c>
      <c r="H121" s="5">
        <v>-25</v>
      </c>
      <c r="I121" s="6">
        <v>0</v>
      </c>
      <c r="J121" s="5">
        <v>28</v>
      </c>
      <c r="K121" s="5">
        <v>-28</v>
      </c>
      <c r="L121" s="6">
        <v>0</v>
      </c>
      <c r="M121" s="5">
        <v>18</v>
      </c>
      <c r="N121" s="5">
        <v>-18</v>
      </c>
      <c r="O121" s="6">
        <f t="shared" si="9"/>
        <v>-80</v>
      </c>
      <c r="P121" s="66">
        <f t="shared" si="10"/>
        <v>-0.98765432098765427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1"/>
        <v xml:space="preserve"> </v>
      </c>
    </row>
    <row r="122" spans="1:22" x14ac:dyDescent="0.25">
      <c r="A122" s="26">
        <v>30511</v>
      </c>
      <c r="B122" s="51" t="s">
        <v>17</v>
      </c>
      <c r="C122" s="6">
        <v>100</v>
      </c>
      <c r="D122" s="5">
        <v>195</v>
      </c>
      <c r="E122" s="5">
        <v>-95</v>
      </c>
      <c r="F122" s="6">
        <v>320</v>
      </c>
      <c r="G122" s="5">
        <v>502</v>
      </c>
      <c r="H122" s="5">
        <v>-182</v>
      </c>
      <c r="I122" s="6">
        <v>180</v>
      </c>
      <c r="J122" s="5">
        <v>447</v>
      </c>
      <c r="K122" s="5">
        <v>-267</v>
      </c>
      <c r="L122" s="6">
        <v>140</v>
      </c>
      <c r="M122" s="5">
        <v>404</v>
      </c>
      <c r="N122" s="5">
        <v>-264</v>
      </c>
      <c r="O122" s="6">
        <f t="shared" si="9"/>
        <v>-544</v>
      </c>
      <c r="P122" s="66">
        <f t="shared" si="10"/>
        <v>-0.47510917030567684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1"/>
        <v xml:space="preserve"> </v>
      </c>
    </row>
    <row r="123" spans="1:22" x14ac:dyDescent="0.25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9"/>
        <v>-192</v>
      </c>
      <c r="P123" s="66">
        <f t="shared" si="10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1"/>
        <v xml:space="preserve"> </v>
      </c>
    </row>
    <row r="124" spans="1:22" x14ac:dyDescent="0.25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9"/>
        <v>0</v>
      </c>
      <c r="P124" s="66">
        <f t="shared" si="10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1"/>
        <v xml:space="preserve"> </v>
      </c>
    </row>
    <row r="125" spans="1:22" x14ac:dyDescent="0.25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9"/>
        <v>0</v>
      </c>
      <c r="P125" s="66">
        <f t="shared" si="10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1"/>
        <v xml:space="preserve"> </v>
      </c>
    </row>
    <row r="126" spans="1:22" x14ac:dyDescent="0.25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9"/>
        <v>0</v>
      </c>
      <c r="P126" s="66">
        <f t="shared" si="10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1"/>
        <v xml:space="preserve"> </v>
      </c>
    </row>
    <row r="127" spans="1:22" x14ac:dyDescent="0.25">
      <c r="A127" s="26">
        <v>35930</v>
      </c>
      <c r="B127" s="51" t="s">
        <v>17</v>
      </c>
      <c r="C127" s="6">
        <v>200</v>
      </c>
      <c r="D127" s="5">
        <v>498</v>
      </c>
      <c r="E127" s="5">
        <v>-298</v>
      </c>
      <c r="F127" s="6">
        <v>200</v>
      </c>
      <c r="G127" s="5">
        <v>545</v>
      </c>
      <c r="H127" s="5">
        <v>-345</v>
      </c>
      <c r="I127" s="6">
        <v>200</v>
      </c>
      <c r="J127" s="5">
        <v>336</v>
      </c>
      <c r="K127" s="5">
        <v>-136</v>
      </c>
      <c r="L127" s="6">
        <v>175</v>
      </c>
      <c r="M127" s="5">
        <v>10</v>
      </c>
      <c r="N127" s="5">
        <v>165</v>
      </c>
      <c r="O127" s="6">
        <f t="shared" si="9"/>
        <v>-779</v>
      </c>
      <c r="P127" s="66">
        <f t="shared" si="10"/>
        <v>-0.5644927536231884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1"/>
        <v xml:space="preserve"> </v>
      </c>
    </row>
    <row r="128" spans="1:22" x14ac:dyDescent="0.25">
      <c r="A128" s="26">
        <v>40016</v>
      </c>
      <c r="B128" s="51" t="s">
        <v>17</v>
      </c>
      <c r="C128" s="6">
        <v>150</v>
      </c>
      <c r="D128" s="5">
        <v>105</v>
      </c>
      <c r="E128" s="5">
        <v>45</v>
      </c>
      <c r="F128" s="6">
        <v>150</v>
      </c>
      <c r="G128" s="5">
        <v>141</v>
      </c>
      <c r="H128" s="5">
        <v>9</v>
      </c>
      <c r="I128" s="6">
        <v>150</v>
      </c>
      <c r="J128" s="5">
        <v>23</v>
      </c>
      <c r="K128" s="5">
        <v>127</v>
      </c>
      <c r="L128" s="6">
        <v>0</v>
      </c>
      <c r="M128" s="5">
        <v>18</v>
      </c>
      <c r="N128" s="5">
        <v>-18</v>
      </c>
      <c r="O128" s="6">
        <f t="shared" si="9"/>
        <v>181</v>
      </c>
      <c r="P128" s="66">
        <f t="shared" si="10"/>
        <v>0.67037037037037039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1"/>
        <v xml:space="preserve"> </v>
      </c>
    </row>
    <row r="129" spans="1:22" x14ac:dyDescent="0.25">
      <c r="A129" s="26">
        <v>40018</v>
      </c>
      <c r="B129" s="51" t="s">
        <v>17</v>
      </c>
      <c r="C129" s="6">
        <v>0</v>
      </c>
      <c r="D129" s="5">
        <v>956</v>
      </c>
      <c r="E129" s="5">
        <v>-956</v>
      </c>
      <c r="F129" s="6">
        <v>0</v>
      </c>
      <c r="G129" s="5">
        <v>944</v>
      </c>
      <c r="H129" s="5">
        <v>-944</v>
      </c>
      <c r="I129" s="6">
        <v>0</v>
      </c>
      <c r="J129" s="5">
        <v>985</v>
      </c>
      <c r="K129" s="5">
        <v>-985</v>
      </c>
      <c r="L129" s="6">
        <v>0</v>
      </c>
      <c r="M129" s="5">
        <v>990</v>
      </c>
      <c r="N129" s="5">
        <v>-990</v>
      </c>
      <c r="O129" s="6">
        <f t="shared" si="9"/>
        <v>-2885</v>
      </c>
      <c r="P129" s="66">
        <f t="shared" si="10"/>
        <v>-0.9996534996534997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1"/>
        <v xml:space="preserve"> </v>
      </c>
    </row>
    <row r="130" spans="1:22" x14ac:dyDescent="0.25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5">
      <c r="A131" s="2" t="s">
        <v>18</v>
      </c>
      <c r="B131" s="2"/>
      <c r="C131" s="3"/>
      <c r="D131" s="3"/>
      <c r="E131" s="3">
        <f>SUM(E10:E130)</f>
        <v>200380</v>
      </c>
      <c r="F131" s="3"/>
      <c r="G131" s="3"/>
      <c r="H131" s="3">
        <f>SUM(H10:H130)</f>
        <v>229170</v>
      </c>
      <c r="I131" s="3"/>
      <c r="J131" s="3"/>
      <c r="K131" s="3">
        <f>SUM(K10:K130)</f>
        <v>67510</v>
      </c>
      <c r="L131" s="3"/>
      <c r="M131" s="3">
        <f>SUM(M10:M130)</f>
        <v>1650006</v>
      </c>
      <c r="N131" s="3">
        <f>SUM(N10:N130)</f>
        <v>-103924</v>
      </c>
      <c r="O131" s="3"/>
      <c r="P131" s="12"/>
      <c r="Q131" s="2">
        <f>COUNTIF(Q10:Q130,"X")</f>
        <v>0</v>
      </c>
      <c r="R131" s="2">
        <f>COUNTIF(R10:R130,"X")</f>
        <v>10</v>
      </c>
      <c r="S131" s="2">
        <f>COUNTIF(S10:S130,"X")</f>
        <v>0</v>
      </c>
    </row>
    <row r="132" spans="1:22" x14ac:dyDescent="0.25">
      <c r="N132" s="76">
        <f>N131/M131</f>
        <v>-6.2984013391466462E-2</v>
      </c>
    </row>
  </sheetData>
  <pageMargins left="0.25" right="0.25" top="0.62" bottom="0.7" header="0.46" footer="0.34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40" width="7.88671875" style="13"/>
    <col min="41" max="250" width="8.88671875" customWidth="1"/>
  </cols>
  <sheetData>
    <row r="1" spans="1:40" ht="17.399999999999999" x14ac:dyDescent="0.3">
      <c r="A1" s="52" t="s">
        <v>0</v>
      </c>
    </row>
    <row r="2" spans="1:40" ht="20.25" customHeight="1" x14ac:dyDescent="0.25">
      <c r="A2" s="73" t="s">
        <v>26</v>
      </c>
    </row>
    <row r="3" spans="1:40" ht="15.6" x14ac:dyDescent="0.3">
      <c r="A3" s="53" t="s">
        <v>27</v>
      </c>
      <c r="C3" s="10">
        <f>L8</f>
        <v>37024</v>
      </c>
      <c r="D3" s="9"/>
    </row>
    <row r="4" spans="1:40" ht="15.6" x14ac:dyDescent="0.3">
      <c r="A4" s="53" t="s">
        <v>28</v>
      </c>
      <c r="C4" s="4" t="s">
        <v>29</v>
      </c>
      <c r="E4" s="78" t="s">
        <v>50</v>
      </c>
      <c r="G4" s="4" t="s">
        <v>31</v>
      </c>
    </row>
    <row r="5" spans="1:40" ht="16.2" thickBot="1" x14ac:dyDescent="0.35">
      <c r="A5" s="53" t="s">
        <v>32</v>
      </c>
      <c r="C5" s="4" t="s">
        <v>49</v>
      </c>
      <c r="E5" s="53"/>
    </row>
    <row r="6" spans="1:40" ht="21.75" customHeight="1" thickBot="1" x14ac:dyDescent="0.3">
      <c r="R6" s="91" t="s">
        <v>34</v>
      </c>
      <c r="S6" s="92"/>
    </row>
    <row r="7" spans="1:40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/>
      <c r="AM7" s="77"/>
      <c r="AN7" s="77"/>
    </row>
    <row r="8" spans="1:40" s="109" customFormat="1" ht="15.9" customHeight="1" thickBot="1" x14ac:dyDescent="0.3">
      <c r="A8" s="110"/>
      <c r="B8" s="111"/>
      <c r="C8" s="114">
        <f>C9</f>
        <v>37021</v>
      </c>
      <c r="D8" s="112"/>
      <c r="E8" s="113" t="str">
        <f>TEXT(WEEKDAY(C8),"dddd")</f>
        <v>Thursday</v>
      </c>
      <c r="F8" s="114">
        <f>F9</f>
        <v>37022</v>
      </c>
      <c r="G8" s="112"/>
      <c r="H8" s="113" t="str">
        <f>TEXT(WEEKDAY(F8),"dddd")</f>
        <v>Friday</v>
      </c>
      <c r="I8" s="114">
        <f>I9</f>
        <v>37023</v>
      </c>
      <c r="J8" s="112"/>
      <c r="K8" s="113" t="str">
        <f>TEXT(WEEKDAY(I8),"dddd")</f>
        <v>Saturday</v>
      </c>
      <c r="L8" s="114">
        <f>L9</f>
        <v>37024</v>
      </c>
      <c r="M8" s="112"/>
      <c r="N8" s="113" t="str">
        <f>TEXT(WEEKDAY(L8),"dddd")</f>
        <v>Sunday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</row>
    <row r="9" spans="1:40" ht="48.6" hidden="1" x14ac:dyDescent="0.25">
      <c r="A9" s="26"/>
      <c r="B9" s="51"/>
      <c r="C9" s="94">
        <v>37021</v>
      </c>
      <c r="D9" s="96">
        <v>37021</v>
      </c>
      <c r="E9" s="96">
        <v>37021</v>
      </c>
      <c r="F9" s="97">
        <v>37022</v>
      </c>
      <c r="G9" s="96">
        <v>37022</v>
      </c>
      <c r="H9" s="96">
        <v>37022</v>
      </c>
      <c r="I9" s="97">
        <v>37023</v>
      </c>
      <c r="J9" s="96">
        <v>37023</v>
      </c>
      <c r="K9" s="96">
        <v>37023</v>
      </c>
      <c r="L9" s="97">
        <v>37024</v>
      </c>
      <c r="M9" s="96">
        <v>37024</v>
      </c>
      <c r="N9" s="96">
        <v>37024</v>
      </c>
      <c r="O9" s="6">
        <f t="shared" ref="O9:O35" si="0">K9+H9+E9</f>
        <v>111066</v>
      </c>
      <c r="P9" s="64"/>
      <c r="Q9" s="61"/>
      <c r="R9" s="59"/>
      <c r="S9" s="65"/>
      <c r="T9" s="61"/>
      <c r="U9" s="60"/>
    </row>
    <row r="10" spans="1:40" x14ac:dyDescent="0.25">
      <c r="A10" s="26">
        <v>1117</v>
      </c>
      <c r="B10" s="51" t="s">
        <v>14</v>
      </c>
      <c r="C10" s="6">
        <v>350</v>
      </c>
      <c r="D10" s="5">
        <v>296</v>
      </c>
      <c r="E10" s="5">
        <v>54</v>
      </c>
      <c r="F10" s="6">
        <v>350</v>
      </c>
      <c r="G10" s="5">
        <v>299</v>
      </c>
      <c r="H10" s="5">
        <v>51</v>
      </c>
      <c r="I10" s="6">
        <v>0</v>
      </c>
      <c r="J10" s="5">
        <v>298</v>
      </c>
      <c r="K10" s="5">
        <v>-298</v>
      </c>
      <c r="L10" s="6">
        <v>0</v>
      </c>
      <c r="M10" s="5">
        <v>324</v>
      </c>
      <c r="N10" s="5">
        <v>-324</v>
      </c>
      <c r="O10" s="6">
        <f t="shared" si="0"/>
        <v>-193</v>
      </c>
      <c r="P10" s="66">
        <f t="shared" ref="P10:P36" si="1">O10/(J10+G10+D10+1)</f>
        <v>-0.21588366890380314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36" si="2">IF(S10 = "X",L10-I10," ")</f>
        <v xml:space="preserve"> </v>
      </c>
    </row>
    <row r="11" spans="1:40" x14ac:dyDescent="0.25">
      <c r="A11" s="26">
        <v>1126</v>
      </c>
      <c r="B11" s="51" t="s">
        <v>14</v>
      </c>
      <c r="C11" s="6">
        <v>700</v>
      </c>
      <c r="D11" s="5">
        <v>731</v>
      </c>
      <c r="E11" s="5">
        <v>-31</v>
      </c>
      <c r="F11" s="6">
        <v>700</v>
      </c>
      <c r="G11" s="5">
        <v>763</v>
      </c>
      <c r="H11" s="5">
        <v>-63</v>
      </c>
      <c r="I11" s="6">
        <v>600</v>
      </c>
      <c r="J11" s="5">
        <v>714</v>
      </c>
      <c r="K11" s="5">
        <v>-114</v>
      </c>
      <c r="L11" s="6">
        <v>600</v>
      </c>
      <c r="M11" s="5">
        <v>791</v>
      </c>
      <c r="N11" s="5">
        <v>-191</v>
      </c>
      <c r="O11" s="6">
        <f t="shared" si="0"/>
        <v>-208</v>
      </c>
      <c r="P11" s="66">
        <f t="shared" si="1"/>
        <v>-9.4160253508374828E-2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40" x14ac:dyDescent="0.25">
      <c r="A12" s="26">
        <v>1157</v>
      </c>
      <c r="B12" s="51" t="s">
        <v>14</v>
      </c>
      <c r="C12" s="6">
        <v>100</v>
      </c>
      <c r="D12" s="5">
        <v>111</v>
      </c>
      <c r="E12" s="5">
        <v>-11</v>
      </c>
      <c r="F12" s="6">
        <v>100</v>
      </c>
      <c r="G12" s="5">
        <v>109</v>
      </c>
      <c r="H12" s="5">
        <v>-9</v>
      </c>
      <c r="I12" s="6">
        <v>100</v>
      </c>
      <c r="J12" s="5">
        <v>107</v>
      </c>
      <c r="K12" s="5">
        <v>-7</v>
      </c>
      <c r="L12" s="6">
        <v>100</v>
      </c>
      <c r="M12" s="5">
        <v>124</v>
      </c>
      <c r="N12" s="5">
        <v>-24</v>
      </c>
      <c r="O12" s="6">
        <f t="shared" si="0"/>
        <v>-27</v>
      </c>
      <c r="P12" s="66">
        <f t="shared" si="1"/>
        <v>-8.2317073170731711E-2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40" x14ac:dyDescent="0.25">
      <c r="A13" s="26">
        <v>1780</v>
      </c>
      <c r="B13" s="51" t="s">
        <v>14</v>
      </c>
      <c r="C13" s="6">
        <v>1286</v>
      </c>
      <c r="D13" s="5">
        <v>1169</v>
      </c>
      <c r="E13" s="5">
        <v>117</v>
      </c>
      <c r="F13" s="6">
        <v>1150</v>
      </c>
      <c r="G13" s="5">
        <v>1217</v>
      </c>
      <c r="H13" s="5">
        <v>-67</v>
      </c>
      <c r="I13" s="6">
        <v>1150</v>
      </c>
      <c r="J13" s="5">
        <v>1185</v>
      </c>
      <c r="K13" s="5">
        <v>-35</v>
      </c>
      <c r="L13" s="6">
        <v>1150</v>
      </c>
      <c r="M13" s="5">
        <v>1335</v>
      </c>
      <c r="N13" s="5">
        <v>-185</v>
      </c>
      <c r="O13" s="6">
        <f t="shared" si="0"/>
        <v>15</v>
      </c>
      <c r="P13" s="66">
        <f t="shared" si="1"/>
        <v>4.1993281075027996E-3</v>
      </c>
      <c r="Q13" s="123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40" x14ac:dyDescent="0.25">
      <c r="A14" s="26">
        <v>2280</v>
      </c>
      <c r="B14" s="51" t="s">
        <v>14</v>
      </c>
      <c r="C14" s="6">
        <v>410</v>
      </c>
      <c r="D14" s="5">
        <v>487</v>
      </c>
      <c r="E14" s="5">
        <v>-77</v>
      </c>
      <c r="F14" s="6">
        <v>222</v>
      </c>
      <c r="G14" s="5">
        <v>485</v>
      </c>
      <c r="H14" s="5">
        <v>-263</v>
      </c>
      <c r="I14" s="6">
        <v>445</v>
      </c>
      <c r="J14" s="5">
        <v>481</v>
      </c>
      <c r="K14" s="5">
        <v>-36</v>
      </c>
      <c r="L14" s="6">
        <v>494</v>
      </c>
      <c r="M14" s="5">
        <v>504</v>
      </c>
      <c r="N14" s="5">
        <v>-10</v>
      </c>
      <c r="O14" s="6">
        <f t="shared" si="0"/>
        <v>-376</v>
      </c>
      <c r="P14" s="66">
        <f t="shared" si="1"/>
        <v>-0.25859697386519948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40" x14ac:dyDescent="0.25">
      <c r="A15" s="26">
        <v>2584</v>
      </c>
      <c r="B15" s="51" t="s">
        <v>14</v>
      </c>
      <c r="C15" s="6">
        <v>3662</v>
      </c>
      <c r="D15" s="5">
        <v>3056</v>
      </c>
      <c r="E15" s="5">
        <v>606</v>
      </c>
      <c r="F15" s="6">
        <v>3000</v>
      </c>
      <c r="G15" s="5">
        <v>3094</v>
      </c>
      <c r="H15" s="5">
        <v>-94</v>
      </c>
      <c r="I15" s="6">
        <v>3000</v>
      </c>
      <c r="J15" s="5">
        <v>3049</v>
      </c>
      <c r="K15" s="5">
        <v>-49</v>
      </c>
      <c r="L15" s="6">
        <v>3000</v>
      </c>
      <c r="M15" s="5">
        <v>3243</v>
      </c>
      <c r="N15" s="5">
        <v>-243</v>
      </c>
      <c r="O15" s="6">
        <f t="shared" si="0"/>
        <v>463</v>
      </c>
      <c r="P15" s="66">
        <f t="shared" si="1"/>
        <v>5.0326086956521736E-2</v>
      </c>
      <c r="Q15" s="123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40" x14ac:dyDescent="0.25">
      <c r="A16" s="26">
        <v>2771</v>
      </c>
      <c r="B16" s="51" t="s">
        <v>14</v>
      </c>
      <c r="C16" s="6">
        <v>6000</v>
      </c>
      <c r="D16" s="5">
        <v>5960</v>
      </c>
      <c r="E16" s="5">
        <v>40</v>
      </c>
      <c r="F16" s="6">
        <v>6000</v>
      </c>
      <c r="G16" s="5">
        <v>6012</v>
      </c>
      <c r="H16" s="5">
        <v>-12</v>
      </c>
      <c r="I16" s="6">
        <v>6000</v>
      </c>
      <c r="J16" s="5">
        <v>5920</v>
      </c>
      <c r="K16" s="5">
        <v>80</v>
      </c>
      <c r="L16" s="6">
        <v>6000</v>
      </c>
      <c r="M16" s="5">
        <v>6296</v>
      </c>
      <c r="N16" s="5">
        <v>-296</v>
      </c>
      <c r="O16" s="6">
        <f t="shared" si="0"/>
        <v>108</v>
      </c>
      <c r="P16" s="66">
        <f t="shared" si="1"/>
        <v>6.0358799530542667E-3</v>
      </c>
      <c r="Q16" s="123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260</v>
      </c>
      <c r="D17" s="5">
        <v>324</v>
      </c>
      <c r="E17" s="5">
        <v>-64</v>
      </c>
      <c r="F17" s="6">
        <v>0</v>
      </c>
      <c r="G17" s="5">
        <v>323</v>
      </c>
      <c r="H17" s="5">
        <v>-323</v>
      </c>
      <c r="I17" s="6">
        <v>0</v>
      </c>
      <c r="J17" s="5">
        <v>320</v>
      </c>
      <c r="K17" s="5">
        <v>-320</v>
      </c>
      <c r="L17" s="6">
        <v>0</v>
      </c>
      <c r="M17" s="5">
        <v>336</v>
      </c>
      <c r="N17" s="5">
        <v>-336</v>
      </c>
      <c r="O17" s="6">
        <f t="shared" si="0"/>
        <v>-707</v>
      </c>
      <c r="P17" s="66">
        <f t="shared" si="1"/>
        <v>-0.73037190082644632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4461</v>
      </c>
      <c r="D18" s="5">
        <v>3972</v>
      </c>
      <c r="E18" s="5">
        <v>489</v>
      </c>
      <c r="F18" s="6">
        <v>3703</v>
      </c>
      <c r="G18" s="5">
        <v>4012</v>
      </c>
      <c r="H18" s="5">
        <v>-309</v>
      </c>
      <c r="I18" s="6">
        <v>3832</v>
      </c>
      <c r="J18" s="5">
        <v>3973</v>
      </c>
      <c r="K18" s="5">
        <v>-141</v>
      </c>
      <c r="L18" s="6">
        <v>3976</v>
      </c>
      <c r="M18" s="5">
        <v>4180</v>
      </c>
      <c r="N18" s="5">
        <v>-204</v>
      </c>
      <c r="O18" s="6">
        <f t="shared" si="0"/>
        <v>39</v>
      </c>
      <c r="P18" s="66">
        <f t="shared" si="1"/>
        <v>3.2614149523331661E-3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5163</v>
      </c>
      <c r="D19" s="5">
        <v>4286</v>
      </c>
      <c r="E19" s="5">
        <v>877</v>
      </c>
      <c r="F19" s="6">
        <v>4300</v>
      </c>
      <c r="G19" s="5">
        <v>4425</v>
      </c>
      <c r="H19" s="5">
        <v>-125</v>
      </c>
      <c r="I19" s="6">
        <v>4100</v>
      </c>
      <c r="J19" s="5">
        <v>4277</v>
      </c>
      <c r="K19" s="5">
        <v>-177</v>
      </c>
      <c r="L19" s="6">
        <v>4300</v>
      </c>
      <c r="M19" s="5">
        <v>4964</v>
      </c>
      <c r="N19" s="5">
        <v>-664</v>
      </c>
      <c r="O19" s="6">
        <f t="shared" si="0"/>
        <v>575</v>
      </c>
      <c r="P19" s="66">
        <f t="shared" si="1"/>
        <v>4.4268226961274922E-2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475247</v>
      </c>
      <c r="D20" s="5">
        <v>423532</v>
      </c>
      <c r="E20" s="5">
        <v>51715</v>
      </c>
      <c r="F20" s="6">
        <v>448167</v>
      </c>
      <c r="G20" s="5">
        <v>441420</v>
      </c>
      <c r="H20" s="5">
        <v>6747</v>
      </c>
      <c r="I20" s="6">
        <v>416468</v>
      </c>
      <c r="J20" s="5">
        <v>424234</v>
      </c>
      <c r="K20" s="5">
        <v>-7766</v>
      </c>
      <c r="L20" s="6">
        <v>500906</v>
      </c>
      <c r="M20" s="5">
        <v>505269</v>
      </c>
      <c r="N20" s="5">
        <v>-4363</v>
      </c>
      <c r="O20" s="6">
        <f t="shared" si="0"/>
        <v>50696</v>
      </c>
      <c r="P20" s="66">
        <f t="shared" si="1"/>
        <v>3.9324008076407846E-2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>X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1686</v>
      </c>
      <c r="D21" s="5">
        <v>1354</v>
      </c>
      <c r="E21" s="5">
        <v>332</v>
      </c>
      <c r="F21" s="6">
        <v>1686</v>
      </c>
      <c r="G21" s="5">
        <v>1367</v>
      </c>
      <c r="H21" s="5">
        <v>319</v>
      </c>
      <c r="I21" s="6">
        <v>1406</v>
      </c>
      <c r="J21" s="5">
        <v>1339</v>
      </c>
      <c r="K21" s="5">
        <v>67</v>
      </c>
      <c r="L21" s="6">
        <v>1471</v>
      </c>
      <c r="M21" s="5">
        <v>1471</v>
      </c>
      <c r="N21" s="5">
        <v>0</v>
      </c>
      <c r="O21" s="6">
        <f t="shared" si="0"/>
        <v>718</v>
      </c>
      <c r="P21" s="66">
        <f t="shared" si="1"/>
        <v>0.17680374292046294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>X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340</v>
      </c>
      <c r="D22" s="5">
        <v>579</v>
      </c>
      <c r="E22" s="5">
        <v>-239</v>
      </c>
      <c r="F22" s="6">
        <v>332</v>
      </c>
      <c r="G22" s="5">
        <v>602</v>
      </c>
      <c r="H22" s="5">
        <v>-270</v>
      </c>
      <c r="I22" s="6">
        <v>340</v>
      </c>
      <c r="J22" s="5">
        <v>570</v>
      </c>
      <c r="K22" s="5">
        <v>-230</v>
      </c>
      <c r="L22" s="6">
        <v>340</v>
      </c>
      <c r="M22" s="5">
        <v>723</v>
      </c>
      <c r="N22" s="5">
        <v>-383</v>
      </c>
      <c r="O22" s="6">
        <f t="shared" si="0"/>
        <v>-739</v>
      </c>
      <c r="P22" s="66">
        <f t="shared" si="1"/>
        <v>-0.42180365296803651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400</v>
      </c>
      <c r="D23" s="5">
        <v>331</v>
      </c>
      <c r="E23" s="5">
        <v>69</v>
      </c>
      <c r="F23" s="6">
        <v>300</v>
      </c>
      <c r="G23" s="5">
        <v>326</v>
      </c>
      <c r="H23" s="5">
        <v>-26</v>
      </c>
      <c r="I23" s="6">
        <v>300</v>
      </c>
      <c r="J23" s="5">
        <v>317</v>
      </c>
      <c r="K23" s="5">
        <v>-17</v>
      </c>
      <c r="L23" s="6">
        <v>300</v>
      </c>
      <c r="M23" s="5">
        <v>372</v>
      </c>
      <c r="N23" s="5">
        <v>-72</v>
      </c>
      <c r="O23" s="6">
        <f t="shared" si="0"/>
        <v>26</v>
      </c>
      <c r="P23" s="66">
        <f t="shared" si="1"/>
        <v>2.6666666666666668E-2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48778</v>
      </c>
      <c r="D24" s="5">
        <v>44579</v>
      </c>
      <c r="E24" s="5">
        <v>4199</v>
      </c>
      <c r="F24" s="6">
        <v>56245</v>
      </c>
      <c r="G24" s="5">
        <v>42692</v>
      </c>
      <c r="H24" s="5">
        <v>13553</v>
      </c>
      <c r="I24" s="6">
        <v>34704</v>
      </c>
      <c r="J24" s="5">
        <v>35974</v>
      </c>
      <c r="K24" s="5">
        <v>-1270</v>
      </c>
      <c r="L24" s="6">
        <v>36540</v>
      </c>
      <c r="M24" s="5">
        <v>34474</v>
      </c>
      <c r="N24" s="5">
        <v>2066</v>
      </c>
      <c r="O24" s="6">
        <f t="shared" si="0"/>
        <v>16482</v>
      </c>
      <c r="P24" s="66">
        <f t="shared" si="1"/>
        <v>0.13373253493013973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27735</v>
      </c>
      <c r="D25" s="5">
        <v>26624</v>
      </c>
      <c r="E25" s="5">
        <v>1111</v>
      </c>
      <c r="F25" s="6">
        <v>24918</v>
      </c>
      <c r="G25" s="5">
        <v>26344</v>
      </c>
      <c r="H25" s="5">
        <v>-1426</v>
      </c>
      <c r="I25" s="6">
        <v>24918</v>
      </c>
      <c r="J25" s="5">
        <v>25111</v>
      </c>
      <c r="K25" s="5">
        <v>-193</v>
      </c>
      <c r="L25" s="6">
        <v>24918</v>
      </c>
      <c r="M25" s="5">
        <v>25067</v>
      </c>
      <c r="N25" s="5">
        <v>-149</v>
      </c>
      <c r="O25" s="6">
        <f t="shared" si="0"/>
        <v>-508</v>
      </c>
      <c r="P25" s="66">
        <f t="shared" si="1"/>
        <v>-6.5061475409836063E-3</v>
      </c>
      <c r="Q25" s="125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149402</v>
      </c>
      <c r="D26" s="5">
        <v>145549</v>
      </c>
      <c r="E26" s="5">
        <v>3853</v>
      </c>
      <c r="F26" s="6">
        <v>209538</v>
      </c>
      <c r="G26" s="5">
        <v>148333</v>
      </c>
      <c r="H26" s="5">
        <v>61205</v>
      </c>
      <c r="I26" s="6">
        <v>116868</v>
      </c>
      <c r="J26" s="5">
        <v>120330</v>
      </c>
      <c r="K26" s="5">
        <v>-3462</v>
      </c>
      <c r="L26" s="6">
        <v>112319</v>
      </c>
      <c r="M26" s="5">
        <v>109321</v>
      </c>
      <c r="N26" s="5">
        <v>2998</v>
      </c>
      <c r="O26" s="6">
        <f t="shared" si="0"/>
        <v>61596</v>
      </c>
      <c r="P26" s="66">
        <f t="shared" si="1"/>
        <v>0.14870610048453331</v>
      </c>
      <c r="Q26" s="123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5046</v>
      </c>
      <c r="D27" s="5">
        <v>19123</v>
      </c>
      <c r="E27" s="5">
        <v>-14077</v>
      </c>
      <c r="F27" s="6">
        <v>12642</v>
      </c>
      <c r="G27" s="5">
        <v>18817</v>
      </c>
      <c r="H27" s="5">
        <v>-6175</v>
      </c>
      <c r="I27" s="6">
        <v>6778</v>
      </c>
      <c r="J27" s="5">
        <v>12623</v>
      </c>
      <c r="K27" s="5">
        <v>-5845</v>
      </c>
      <c r="L27" s="6">
        <v>8420</v>
      </c>
      <c r="M27" s="5">
        <v>11275</v>
      </c>
      <c r="N27" s="5">
        <v>-2855</v>
      </c>
      <c r="O27" s="6">
        <f t="shared" si="0"/>
        <v>-26097</v>
      </c>
      <c r="P27" s="66">
        <f t="shared" si="1"/>
        <v>-0.51611818685230604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92224</v>
      </c>
      <c r="D28" s="5">
        <v>92810</v>
      </c>
      <c r="E28" s="5">
        <v>-586</v>
      </c>
      <c r="F28" s="6">
        <v>106831</v>
      </c>
      <c r="G28" s="5">
        <v>95910</v>
      </c>
      <c r="H28" s="5">
        <v>10921</v>
      </c>
      <c r="I28" s="6">
        <v>50752</v>
      </c>
      <c r="J28" s="5">
        <v>83338</v>
      </c>
      <c r="K28" s="5">
        <v>-32586</v>
      </c>
      <c r="L28" s="6">
        <v>66672</v>
      </c>
      <c r="M28" s="5">
        <v>86491</v>
      </c>
      <c r="N28" s="5">
        <v>-19819</v>
      </c>
      <c r="O28" s="6">
        <f t="shared" si="0"/>
        <v>-22251</v>
      </c>
      <c r="P28" s="66">
        <f t="shared" si="1"/>
        <v>-8.1787406408168811E-2</v>
      </c>
      <c r="Q28" s="123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si="2"/>
        <v xml:space="preserve"> </v>
      </c>
    </row>
    <row r="29" spans="1:22" x14ac:dyDescent="0.25">
      <c r="A29" s="26">
        <v>1830</v>
      </c>
      <c r="B29" s="51" t="s">
        <v>16</v>
      </c>
      <c r="C29" s="6">
        <v>32000</v>
      </c>
      <c r="D29" s="5">
        <v>26115</v>
      </c>
      <c r="E29" s="5">
        <v>5885</v>
      </c>
      <c r="F29" s="6">
        <v>20000</v>
      </c>
      <c r="G29" s="5">
        <v>20006</v>
      </c>
      <c r="H29" s="5">
        <v>-6</v>
      </c>
      <c r="I29" s="6">
        <v>20000</v>
      </c>
      <c r="J29" s="5">
        <v>14049</v>
      </c>
      <c r="K29" s="5">
        <v>5951</v>
      </c>
      <c r="L29" s="6">
        <v>20000</v>
      </c>
      <c r="M29" s="5">
        <v>14049</v>
      </c>
      <c r="N29" s="5">
        <v>5951</v>
      </c>
      <c r="O29" s="6">
        <f t="shared" si="0"/>
        <v>11830</v>
      </c>
      <c r="P29" s="66">
        <f t="shared" si="1"/>
        <v>0.19660633860165197</v>
      </c>
      <c r="Q29" s="125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2"/>
        <v xml:space="preserve"> </v>
      </c>
    </row>
    <row r="30" spans="1:22" x14ac:dyDescent="0.25">
      <c r="A30" s="26">
        <v>1864</v>
      </c>
      <c r="B30" s="51" t="s">
        <v>16</v>
      </c>
      <c r="C30" s="6">
        <v>327212</v>
      </c>
      <c r="D30" s="5">
        <v>401486</v>
      </c>
      <c r="E30" s="5">
        <v>-74274</v>
      </c>
      <c r="F30" s="6">
        <v>303036</v>
      </c>
      <c r="G30" s="5">
        <v>289266</v>
      </c>
      <c r="H30" s="5">
        <v>13770</v>
      </c>
      <c r="I30" s="6">
        <v>273494</v>
      </c>
      <c r="J30" s="5">
        <v>277424</v>
      </c>
      <c r="K30" s="5">
        <v>-3930</v>
      </c>
      <c r="L30" s="6">
        <v>270600</v>
      </c>
      <c r="M30" s="5">
        <v>282716</v>
      </c>
      <c r="N30" s="5">
        <v>-12116</v>
      </c>
      <c r="O30" s="6">
        <f t="shared" si="0"/>
        <v>-64434</v>
      </c>
      <c r="P30" s="66">
        <f t="shared" si="1"/>
        <v>-6.6551880492926402E-2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2"/>
        <v xml:space="preserve"> </v>
      </c>
    </row>
    <row r="31" spans="1:22" x14ac:dyDescent="0.25">
      <c r="A31" s="26">
        <v>1922</v>
      </c>
      <c r="B31" s="51" t="s">
        <v>16</v>
      </c>
      <c r="C31" s="6">
        <v>57175</v>
      </c>
      <c r="D31" s="5">
        <v>30053</v>
      </c>
      <c r="E31" s="5">
        <v>27122</v>
      </c>
      <c r="F31" s="6">
        <v>40479</v>
      </c>
      <c r="G31" s="5">
        <v>29835</v>
      </c>
      <c r="H31" s="5">
        <v>10644</v>
      </c>
      <c r="I31" s="6">
        <v>13836</v>
      </c>
      <c r="J31" s="5">
        <v>26842</v>
      </c>
      <c r="K31" s="5">
        <v>-13006</v>
      </c>
      <c r="L31" s="6">
        <v>13836</v>
      </c>
      <c r="M31" s="5">
        <v>25272</v>
      </c>
      <c r="N31" s="5">
        <v>-11436</v>
      </c>
      <c r="O31" s="6">
        <f t="shared" si="0"/>
        <v>24760</v>
      </c>
      <c r="P31" s="66">
        <f t="shared" si="1"/>
        <v>0.28548039340028364</v>
      </c>
      <c r="Q31" s="123"/>
      <c r="R31" s="62" t="s">
        <v>44</v>
      </c>
      <c r="S31" s="72" t="s">
        <v>15</v>
      </c>
      <c r="T31" s="8" t="str">
        <f>IF($C$4="High Inventory",IF(AND($O31&gt;=Summary!$C$149,$P31&gt;=0%),"X"," "),IF(AND($O31&lt;=-Summary!$C$149,$P31&lt;=0%),"X"," "))</f>
        <v>X</v>
      </c>
      <c r="U31" s="11" t="str">
        <f>IF($C$4="High Inventory",IF(AND($O31&gt;=0,$P31&gt;=Summary!$C$150),"X"," "),IF(AND($O31&lt;=0,$P31&lt;=-Summary!$C$150),"X"," "))</f>
        <v>X</v>
      </c>
      <c r="V31" t="str">
        <f t="shared" si="2"/>
        <v xml:space="preserve"> </v>
      </c>
    </row>
    <row r="32" spans="1:22" x14ac:dyDescent="0.25">
      <c r="A32" s="26">
        <v>2056</v>
      </c>
      <c r="B32" s="51" t="s">
        <v>16</v>
      </c>
      <c r="C32" s="6">
        <v>19000</v>
      </c>
      <c r="D32" s="5">
        <v>13401</v>
      </c>
      <c r="E32" s="5">
        <v>5599</v>
      </c>
      <c r="F32" s="6">
        <v>19000</v>
      </c>
      <c r="G32" s="5">
        <v>12957</v>
      </c>
      <c r="H32" s="5">
        <v>6043</v>
      </c>
      <c r="I32" s="6">
        <v>17000</v>
      </c>
      <c r="J32" s="5">
        <v>19000</v>
      </c>
      <c r="K32" s="5">
        <v>-2000</v>
      </c>
      <c r="L32" s="6">
        <v>17000</v>
      </c>
      <c r="M32" s="5">
        <v>18838</v>
      </c>
      <c r="N32" s="5">
        <v>-1838</v>
      </c>
      <c r="O32" s="6">
        <f t="shared" si="0"/>
        <v>9642</v>
      </c>
      <c r="P32" s="66">
        <f t="shared" si="1"/>
        <v>0.21257082387177847</v>
      </c>
      <c r="Q32" s="123"/>
      <c r="R32" s="62" t="s">
        <v>44</v>
      </c>
      <c r="S32" s="72" t="s">
        <v>15</v>
      </c>
      <c r="T32" s="8" t="str">
        <f>IF($C$4="High Inventory",IF(AND($O32&gt;=Summary!$C$149,$P32&gt;=0%),"X"," "),IF(AND($O32&lt;=-Summary!$C$149,$P32&lt;=0%),"X"," "))</f>
        <v>X</v>
      </c>
      <c r="U32" s="11" t="str">
        <f>IF($C$4="High Inventory",IF(AND($O32&gt;=0,$P32&gt;=Summary!$C$150),"X"," "),IF(AND($O32&lt;=0,$P32&lt;=-Summary!$C$150),"X"," "))</f>
        <v>X</v>
      </c>
      <c r="V32" t="str">
        <f t="shared" si="2"/>
        <v xml:space="preserve"> </v>
      </c>
    </row>
    <row r="33" spans="1:22" x14ac:dyDescent="0.25">
      <c r="A33" s="102">
        <v>2280</v>
      </c>
      <c r="B33" s="126" t="s">
        <v>16</v>
      </c>
      <c r="C33" s="103">
        <v>11728</v>
      </c>
      <c r="D33" s="104">
        <v>10966</v>
      </c>
      <c r="E33" s="104">
        <v>762</v>
      </c>
      <c r="F33" s="103">
        <v>11155</v>
      </c>
      <c r="G33" s="104">
        <v>10645</v>
      </c>
      <c r="H33" s="104">
        <v>510</v>
      </c>
      <c r="I33" s="103">
        <v>7828</v>
      </c>
      <c r="J33" s="104">
        <v>6438</v>
      </c>
      <c r="K33" s="104">
        <v>1390</v>
      </c>
      <c r="L33" s="103">
        <v>11728</v>
      </c>
      <c r="M33" s="104">
        <v>7007</v>
      </c>
      <c r="N33" s="104">
        <v>4721</v>
      </c>
      <c r="O33" s="6">
        <f t="shared" si="0"/>
        <v>2662</v>
      </c>
      <c r="P33" s="66">
        <f t="shared" si="1"/>
        <v>9.4901960784313719E-2</v>
      </c>
      <c r="Q33" s="123"/>
      <c r="R33" s="62" t="s">
        <v>15</v>
      </c>
      <c r="S33" s="72" t="s">
        <v>15</v>
      </c>
      <c r="T33" s="8" t="str">
        <f>IF($C$4="High Inventory",IF(AND($O33&gt;=Summary!$C$149,$P33&gt;=0%),"X"," "),IF(AND($O33&lt;=-Summary!$C$149,$P33&lt;=0%),"X"," "))</f>
        <v xml:space="preserve"> </v>
      </c>
      <c r="U33" s="11" t="str">
        <f>IF($C$4="High Inventory",IF(AND($O33&gt;=0,$P33&gt;=Summary!$C$150),"X"," "),IF(AND($O33&lt;=0,$P33&lt;=-Summary!$C$150),"X"," "))</f>
        <v xml:space="preserve"> </v>
      </c>
      <c r="V33" t="str">
        <f t="shared" si="2"/>
        <v xml:space="preserve"> </v>
      </c>
    </row>
    <row r="34" spans="1:22" x14ac:dyDescent="0.25">
      <c r="A34" s="26">
        <v>2584</v>
      </c>
      <c r="B34" s="51" t="s">
        <v>16</v>
      </c>
      <c r="C34" s="6">
        <v>55137</v>
      </c>
      <c r="D34" s="5">
        <v>53345</v>
      </c>
      <c r="E34" s="5">
        <v>1792</v>
      </c>
      <c r="F34" s="6">
        <v>56718</v>
      </c>
      <c r="G34" s="5">
        <v>53594</v>
      </c>
      <c r="H34" s="5">
        <v>3124</v>
      </c>
      <c r="I34" s="6">
        <v>41733</v>
      </c>
      <c r="J34" s="5">
        <v>49831</v>
      </c>
      <c r="K34" s="5">
        <v>-8098</v>
      </c>
      <c r="L34" s="6">
        <v>41724</v>
      </c>
      <c r="M34" s="5">
        <v>42922</v>
      </c>
      <c r="N34" s="5">
        <v>-1198</v>
      </c>
      <c r="O34" s="6">
        <f t="shared" si="0"/>
        <v>-3182</v>
      </c>
      <c r="P34" s="66">
        <f t="shared" si="1"/>
        <v>-2.0297121278807943E-2</v>
      </c>
      <c r="Q34" s="123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2"/>
        <v xml:space="preserve"> </v>
      </c>
    </row>
    <row r="35" spans="1:22" x14ac:dyDescent="0.25">
      <c r="A35" s="26">
        <v>2771</v>
      </c>
      <c r="B35" s="51" t="s">
        <v>16</v>
      </c>
      <c r="C35" s="6">
        <v>45955</v>
      </c>
      <c r="D35" s="5">
        <v>32416</v>
      </c>
      <c r="E35" s="5">
        <v>13539</v>
      </c>
      <c r="F35" s="6">
        <v>21491</v>
      </c>
      <c r="G35" s="5">
        <v>31289</v>
      </c>
      <c r="H35" s="5">
        <v>-9798</v>
      </c>
      <c r="I35" s="6">
        <v>36487</v>
      </c>
      <c r="J35" s="5">
        <v>23454</v>
      </c>
      <c r="K35" s="5">
        <v>13033</v>
      </c>
      <c r="L35" s="6">
        <v>36487</v>
      </c>
      <c r="M35" s="5">
        <v>22368</v>
      </c>
      <c r="N35" s="5">
        <v>14119</v>
      </c>
      <c r="O35" s="6">
        <f t="shared" si="0"/>
        <v>16774</v>
      </c>
      <c r="P35" s="66">
        <f t="shared" si="1"/>
        <v>0.19245066544286371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2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8095</v>
      </c>
      <c r="E36" s="5">
        <v>-8095</v>
      </c>
      <c r="F36" s="6">
        <v>0</v>
      </c>
      <c r="G36" s="5">
        <v>8123</v>
      </c>
      <c r="H36" s="5">
        <v>-8123</v>
      </c>
      <c r="I36" s="6">
        <v>0</v>
      </c>
      <c r="J36" s="5">
        <v>6405</v>
      </c>
      <c r="K36" s="5">
        <v>-6405</v>
      </c>
      <c r="L36" s="6">
        <v>0</v>
      </c>
      <c r="M36" s="5">
        <v>1041</v>
      </c>
      <c r="N36" s="5">
        <v>-1041</v>
      </c>
      <c r="O36" s="6">
        <f t="shared" ref="O36:O45" si="3">K36+H36+E36</f>
        <v>-22623</v>
      </c>
      <c r="P36" s="66">
        <f t="shared" si="1"/>
        <v>-0.99995579915134369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2"/>
        <v xml:space="preserve"> </v>
      </c>
    </row>
    <row r="37" spans="1:22" x14ac:dyDescent="0.25">
      <c r="A37" s="26">
        <v>2892</v>
      </c>
      <c r="B37" s="51" t="s">
        <v>16</v>
      </c>
      <c r="C37" s="6">
        <v>352</v>
      </c>
      <c r="D37" s="5">
        <v>389</v>
      </c>
      <c r="E37" s="5">
        <v>-37</v>
      </c>
      <c r="F37" s="6">
        <v>292</v>
      </c>
      <c r="G37" s="5">
        <v>391</v>
      </c>
      <c r="H37" s="5">
        <v>-99</v>
      </c>
      <c r="I37" s="6">
        <v>298</v>
      </c>
      <c r="J37" s="5">
        <v>390</v>
      </c>
      <c r="K37" s="5">
        <v>-92</v>
      </c>
      <c r="L37" s="6">
        <v>202</v>
      </c>
      <c r="M37" s="5">
        <v>214</v>
      </c>
      <c r="N37" s="5">
        <v>-12</v>
      </c>
      <c r="O37" s="6">
        <f t="shared" si="3"/>
        <v>-228</v>
      </c>
      <c r="P37" s="66">
        <f t="shared" ref="P37:P45" si="4">O37/(J37+G37+D37+1)</f>
        <v>-0.19470538001707943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ref="V37:V45" si="5">IF(S37 = "X",L37-I37," ")</f>
        <v xml:space="preserve"> </v>
      </c>
    </row>
    <row r="38" spans="1:22" x14ac:dyDescent="0.25">
      <c r="A38" s="26">
        <v>3015</v>
      </c>
      <c r="B38" s="51" t="s">
        <v>16</v>
      </c>
      <c r="C38" s="6">
        <v>0</v>
      </c>
      <c r="D38" s="5">
        <v>18127</v>
      </c>
      <c r="E38" s="5">
        <v>-18127</v>
      </c>
      <c r="F38" s="6">
        <v>26877</v>
      </c>
      <c r="G38" s="5">
        <v>17029</v>
      </c>
      <c r="H38" s="5">
        <v>9848</v>
      </c>
      <c r="I38" s="6">
        <v>16875</v>
      </c>
      <c r="J38" s="5">
        <v>17386</v>
      </c>
      <c r="K38" s="5">
        <v>-511</v>
      </c>
      <c r="L38" s="6">
        <v>16877</v>
      </c>
      <c r="M38" s="5">
        <v>17953</v>
      </c>
      <c r="N38" s="5">
        <v>-1076</v>
      </c>
      <c r="O38" s="6">
        <f t="shared" si="3"/>
        <v>-8790</v>
      </c>
      <c r="P38" s="66">
        <f t="shared" si="4"/>
        <v>-0.16729155168147994</v>
      </c>
      <c r="Q38" s="123"/>
      <c r="R38" s="62" t="s">
        <v>15</v>
      </c>
      <c r="S38" s="72" t="s">
        <v>15</v>
      </c>
      <c r="T38" s="8" t="str">
        <f>IF($C$4="High Inventory",IF(AND($O38&gt;=Summary!$C$149,$P38&gt;=0%),"X"," "),IF(AND($O38&lt;=-Summary!$C$149,$P38&lt;=0%),"X"," "))</f>
        <v xml:space="preserve"> </v>
      </c>
      <c r="U38" s="11" t="str">
        <f>IF($C$4="High Inventory",IF(AND($O38&gt;=0,$P38&gt;=Summary!$C$150),"X"," "),IF(AND($O38&lt;=0,$P38&lt;=-Summary!$C$150),"X"," "))</f>
        <v xml:space="preserve"> 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19467</v>
      </c>
      <c r="D39" s="5">
        <v>3808</v>
      </c>
      <c r="E39" s="5">
        <v>15659</v>
      </c>
      <c r="F39" s="6">
        <v>0</v>
      </c>
      <c r="G39" s="5">
        <v>1124</v>
      </c>
      <c r="H39" s="5">
        <v>-1124</v>
      </c>
      <c r="I39" s="6">
        <v>2571</v>
      </c>
      <c r="J39" s="5">
        <v>11749</v>
      </c>
      <c r="K39" s="5">
        <v>-9178</v>
      </c>
      <c r="L39" s="6">
        <v>12393</v>
      </c>
      <c r="M39" s="5">
        <v>28098</v>
      </c>
      <c r="N39" s="5">
        <v>-15705</v>
      </c>
      <c r="O39" s="6">
        <f t="shared" si="3"/>
        <v>5357</v>
      </c>
      <c r="P39" s="66">
        <f t="shared" si="4"/>
        <v>0.32112456539983214</v>
      </c>
      <c r="Q39" s="123"/>
      <c r="R39" s="62" t="s">
        <v>44</v>
      </c>
      <c r="S39" s="72" t="s">
        <v>15</v>
      </c>
      <c r="T39" s="8" t="str">
        <f>IF($C$4="High Inventory",IF(AND($O39&gt;=Summary!$C$149,$P39&gt;=0%),"X"," "),IF(AND($O39&lt;=-Summary!$C$149,$P39&lt;=0%),"X"," "))</f>
        <v>X</v>
      </c>
      <c r="U39" s="11" t="str">
        <f>IF($C$4="High Inventory",IF(AND($O39&gt;=0,$P39&gt;=Summary!$C$150),"X"," "),IF(AND($O39&lt;=0,$P39&lt;=-Summary!$C$150),"X"," "))</f>
        <v>X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6746</v>
      </c>
      <c r="D40" s="5">
        <v>6210</v>
      </c>
      <c r="E40" s="5">
        <v>536</v>
      </c>
      <c r="F40" s="6">
        <v>6159</v>
      </c>
      <c r="G40" s="5">
        <v>6134</v>
      </c>
      <c r="H40" s="5">
        <v>25</v>
      </c>
      <c r="I40" s="6">
        <v>5801</v>
      </c>
      <c r="J40" s="5">
        <v>6114</v>
      </c>
      <c r="K40" s="5">
        <v>-313</v>
      </c>
      <c r="L40" s="6">
        <v>5836</v>
      </c>
      <c r="M40" s="5">
        <v>5969</v>
      </c>
      <c r="N40" s="5">
        <v>-133</v>
      </c>
      <c r="O40" s="6">
        <f t="shared" si="3"/>
        <v>248</v>
      </c>
      <c r="P40" s="66">
        <f t="shared" si="4"/>
        <v>1.3435180670675551E-2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475569</v>
      </c>
      <c r="D41" s="5">
        <v>254480</v>
      </c>
      <c r="E41" s="5">
        <v>221089</v>
      </c>
      <c r="F41" s="6">
        <v>257483</v>
      </c>
      <c r="G41" s="5">
        <v>244457</v>
      </c>
      <c r="H41" s="5">
        <v>13026</v>
      </c>
      <c r="I41" s="6">
        <v>256040</v>
      </c>
      <c r="J41" s="5">
        <v>263669</v>
      </c>
      <c r="K41" s="5">
        <v>-7629</v>
      </c>
      <c r="L41" s="6">
        <v>283443</v>
      </c>
      <c r="M41" s="5">
        <v>290406</v>
      </c>
      <c r="N41" s="5">
        <v>-6963</v>
      </c>
      <c r="O41" s="6">
        <f t="shared" si="3"/>
        <v>226486</v>
      </c>
      <c r="P41" s="66">
        <f t="shared" si="4"/>
        <v>0.29698914381850677</v>
      </c>
      <c r="Q41" s="123"/>
      <c r="R41" s="62" t="s">
        <v>44</v>
      </c>
      <c r="S41" s="72" t="s">
        <v>15</v>
      </c>
      <c r="T41" s="8" t="str">
        <f>IF($C$4="High Inventory",IF(AND($O41&gt;=Summary!$C$149,$P41&gt;=0%),"X"," "),IF(AND($O41&lt;=-Summary!$C$149,$P41&lt;=0%),"X"," "))</f>
        <v>X</v>
      </c>
      <c r="U41" s="11" t="str">
        <f>IF($C$4="High Inventory",IF(AND($O41&gt;=0,$P41&gt;=Summary!$C$150),"X"," "),IF(AND($O41&lt;=0,$P41&lt;=-Summary!$C$150),"X"," "))</f>
        <v>X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441</v>
      </c>
      <c r="E42" s="5">
        <v>9</v>
      </c>
      <c r="F42" s="6">
        <v>450</v>
      </c>
      <c r="G42" s="5">
        <v>437</v>
      </c>
      <c r="H42" s="5">
        <v>13</v>
      </c>
      <c r="I42" s="6">
        <v>450</v>
      </c>
      <c r="J42" s="5">
        <v>460</v>
      </c>
      <c r="K42" s="5">
        <v>-10</v>
      </c>
      <c r="L42" s="6">
        <v>450</v>
      </c>
      <c r="M42" s="5">
        <v>453</v>
      </c>
      <c r="N42" s="5">
        <v>-3</v>
      </c>
      <c r="O42" s="6">
        <f t="shared" si="3"/>
        <v>12</v>
      </c>
      <c r="P42" s="66">
        <f t="shared" si="4"/>
        <v>8.9619118745332335E-3</v>
      </c>
      <c r="Q42" s="123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10977</v>
      </c>
      <c r="E43" s="5">
        <v>23</v>
      </c>
      <c r="F43" s="6">
        <v>11000</v>
      </c>
      <c r="G43" s="5">
        <v>10816</v>
      </c>
      <c r="H43" s="5">
        <v>184</v>
      </c>
      <c r="I43" s="6">
        <v>11000</v>
      </c>
      <c r="J43" s="5">
        <v>11353</v>
      </c>
      <c r="K43" s="5">
        <v>-353</v>
      </c>
      <c r="L43" s="6">
        <v>11000</v>
      </c>
      <c r="M43" s="5">
        <v>11316</v>
      </c>
      <c r="N43" s="5">
        <v>-316</v>
      </c>
      <c r="O43" s="6">
        <f t="shared" si="3"/>
        <v>-146</v>
      </c>
      <c r="P43" s="66">
        <f t="shared" si="4"/>
        <v>-4.4046218360635951E-3</v>
      </c>
      <c r="Q43" s="123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5436</v>
      </c>
      <c r="D44" s="5">
        <v>4770</v>
      </c>
      <c r="E44" s="5">
        <v>666</v>
      </c>
      <c r="F44" s="6">
        <v>5386</v>
      </c>
      <c r="G44" s="5">
        <v>4476</v>
      </c>
      <c r="H44" s="5">
        <v>910</v>
      </c>
      <c r="I44" s="6">
        <v>5633</v>
      </c>
      <c r="J44" s="5">
        <v>3673</v>
      </c>
      <c r="K44" s="5">
        <v>1960</v>
      </c>
      <c r="L44" s="6">
        <v>5330</v>
      </c>
      <c r="M44" s="5">
        <v>3755</v>
      </c>
      <c r="N44" s="5">
        <v>1575</v>
      </c>
      <c r="O44" s="6">
        <f t="shared" si="3"/>
        <v>3536</v>
      </c>
      <c r="P44" s="66">
        <f t="shared" si="4"/>
        <v>0.27368421052631581</v>
      </c>
      <c r="Q44" s="123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80489</v>
      </c>
      <c r="D45" s="5">
        <v>61330</v>
      </c>
      <c r="E45" s="5">
        <v>19159</v>
      </c>
      <c r="F45" s="6">
        <v>59629</v>
      </c>
      <c r="G45" s="5">
        <v>60913</v>
      </c>
      <c r="H45" s="5">
        <v>-1284</v>
      </c>
      <c r="I45" s="6">
        <v>59638</v>
      </c>
      <c r="J45" s="5">
        <v>60371</v>
      </c>
      <c r="K45" s="5">
        <v>-733</v>
      </c>
      <c r="L45" s="6">
        <v>59479</v>
      </c>
      <c r="M45" s="5">
        <v>60757</v>
      </c>
      <c r="N45" s="5">
        <v>-1278</v>
      </c>
      <c r="O45" s="6">
        <f t="shared" si="3"/>
        <v>17142</v>
      </c>
      <c r="P45" s="66">
        <f t="shared" si="4"/>
        <v>9.3869616406100267E-2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>X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si="5"/>
        <v xml:space="preserve"> </v>
      </c>
    </row>
    <row r="46" spans="1:22" x14ac:dyDescent="0.25">
      <c r="A46" s="26">
        <v>16666</v>
      </c>
      <c r="B46" s="51" t="s">
        <v>16</v>
      </c>
      <c r="C46" s="6">
        <v>0</v>
      </c>
      <c r="D46" s="5">
        <v>241</v>
      </c>
      <c r="E46" s="5">
        <v>-241</v>
      </c>
      <c r="F46" s="6">
        <v>0</v>
      </c>
      <c r="G46" s="5">
        <v>244</v>
      </c>
      <c r="H46" s="5">
        <v>-244</v>
      </c>
      <c r="I46" s="6">
        <v>0</v>
      </c>
      <c r="J46" s="5">
        <v>250</v>
      </c>
      <c r="K46" s="5">
        <v>-250</v>
      </c>
      <c r="L46" s="6">
        <v>0</v>
      </c>
      <c r="M46" s="5">
        <v>244</v>
      </c>
      <c r="N46" s="5">
        <v>-244</v>
      </c>
      <c r="O46" s="6">
        <f t="shared" ref="O46:O77" si="6">K46+H46+E46</f>
        <v>-735</v>
      </c>
      <c r="P46" s="66">
        <f t="shared" ref="P46:P77" si="7">O46/(J46+G46+D46+1)</f>
        <v>-0.99864130434782605</v>
      </c>
      <c r="Q46" s="123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ref="V46:V77" si="8">IF(S46 = "X",L46-I46," ")</f>
        <v xml:space="preserve"> </v>
      </c>
    </row>
    <row r="47" spans="1:22" x14ac:dyDescent="0.25">
      <c r="A47" s="26">
        <v>30069</v>
      </c>
      <c r="B47" s="51" t="s">
        <v>16</v>
      </c>
      <c r="C47" s="6">
        <v>4040</v>
      </c>
      <c r="D47" s="5">
        <v>5553</v>
      </c>
      <c r="E47" s="5">
        <v>-1513</v>
      </c>
      <c r="F47" s="6">
        <v>4747</v>
      </c>
      <c r="G47" s="5">
        <v>6157</v>
      </c>
      <c r="H47" s="5">
        <v>-1410</v>
      </c>
      <c r="I47" s="6">
        <v>5397</v>
      </c>
      <c r="J47" s="5">
        <v>0</v>
      </c>
      <c r="K47" s="5">
        <v>5397</v>
      </c>
      <c r="L47" s="6">
        <v>3422</v>
      </c>
      <c r="M47" s="5">
        <v>0</v>
      </c>
      <c r="N47" s="5">
        <v>3422</v>
      </c>
      <c r="O47" s="6">
        <f t="shared" si="6"/>
        <v>2474</v>
      </c>
      <c r="P47" s="66">
        <f t="shared" si="7"/>
        <v>0.21125437622747845</v>
      </c>
      <c r="Q47" s="123"/>
      <c r="R47" s="62" t="s">
        <v>15</v>
      </c>
      <c r="S47" s="72" t="s">
        <v>15</v>
      </c>
      <c r="T47" s="8" t="str">
        <f>IF($C$4="High Inventory",IF(AND($O47&gt;=Summary!$C$149,$P47&gt;=0%),"X"," "),IF(AND($O47&lt;=-Summary!$C$149,$P47&lt;=0%),"X"," "))</f>
        <v xml:space="preserve"> </v>
      </c>
      <c r="U47" s="11" t="str">
        <f>IF($C$4="High Inventory",IF(AND($O47&gt;=0,$P47&gt;=Summary!$C$150),"X"," "),IF(AND($O47&lt;=0,$P47&lt;=-Summary!$C$150),"X"," "))</f>
        <v>X</v>
      </c>
      <c r="V47" t="str">
        <f t="shared" si="8"/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10</v>
      </c>
      <c r="H53" s="5">
        <v>-10</v>
      </c>
      <c r="I53" s="6">
        <v>0</v>
      </c>
      <c r="J53" s="5">
        <v>10</v>
      </c>
      <c r="K53" s="5">
        <v>-10</v>
      </c>
      <c r="L53" s="6">
        <v>0</v>
      </c>
      <c r="M53" s="5">
        <v>11</v>
      </c>
      <c r="N53" s="5">
        <v>-11</v>
      </c>
      <c r="O53" s="6">
        <f t="shared" si="6"/>
        <v>-30</v>
      </c>
      <c r="P53" s="66">
        <f t="shared" si="7"/>
        <v>-0.967741935483871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5</v>
      </c>
      <c r="E55" s="5">
        <v>-5</v>
      </c>
      <c r="F55" s="6">
        <v>0</v>
      </c>
      <c r="G55" s="5">
        <v>6</v>
      </c>
      <c r="H55" s="5">
        <v>-6</v>
      </c>
      <c r="I55" s="6">
        <v>0</v>
      </c>
      <c r="J55" s="5">
        <v>5</v>
      </c>
      <c r="K55" s="5">
        <v>-5</v>
      </c>
      <c r="L55" s="6">
        <v>0</v>
      </c>
      <c r="M55" s="5">
        <v>6</v>
      </c>
      <c r="N55" s="5">
        <v>-6</v>
      </c>
      <c r="O55" s="6">
        <f t="shared" si="6"/>
        <v>-16</v>
      </c>
      <c r="P55" s="66">
        <f t="shared" si="7"/>
        <v>-0.94117647058823528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1</v>
      </c>
      <c r="N56" s="5">
        <v>-1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207</v>
      </c>
      <c r="E58" s="5">
        <v>-207</v>
      </c>
      <c r="F58" s="6">
        <v>0</v>
      </c>
      <c r="G58" s="5">
        <v>202</v>
      </c>
      <c r="H58" s="5">
        <v>-202</v>
      </c>
      <c r="I58" s="6">
        <v>0</v>
      </c>
      <c r="J58" s="5">
        <v>38</v>
      </c>
      <c r="K58" s="5">
        <v>-38</v>
      </c>
      <c r="L58" s="6">
        <v>0</v>
      </c>
      <c r="M58" s="5">
        <v>0</v>
      </c>
      <c r="N58" s="5">
        <v>0</v>
      </c>
      <c r="O58" s="6">
        <f t="shared" si="6"/>
        <v>-447</v>
      </c>
      <c r="P58" s="66">
        <f t="shared" si="7"/>
        <v>-0.9977678571428571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171</v>
      </c>
      <c r="E61" s="5">
        <v>-171</v>
      </c>
      <c r="F61" s="6">
        <v>0</v>
      </c>
      <c r="G61" s="5">
        <v>222</v>
      </c>
      <c r="H61" s="5">
        <v>-222</v>
      </c>
      <c r="I61" s="6">
        <v>0</v>
      </c>
      <c r="J61" s="5">
        <v>8</v>
      </c>
      <c r="K61" s="5">
        <v>-8</v>
      </c>
      <c r="L61" s="6">
        <v>0</v>
      </c>
      <c r="M61" s="5">
        <v>1</v>
      </c>
      <c r="N61" s="5">
        <v>-1</v>
      </c>
      <c r="O61" s="6">
        <f t="shared" si="6"/>
        <v>-401</v>
      </c>
      <c r="P61" s="66">
        <f t="shared" si="7"/>
        <v>-0.99751243781094523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19</v>
      </c>
      <c r="E64" s="5">
        <v>-19</v>
      </c>
      <c r="F64" s="6">
        <v>0</v>
      </c>
      <c r="G64" s="5">
        <v>322</v>
      </c>
      <c r="H64" s="5">
        <v>-322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6"/>
        <v>-341</v>
      </c>
      <c r="P64" s="66">
        <f t="shared" si="7"/>
        <v>-0.99707602339181289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254</v>
      </c>
      <c r="B66" s="51" t="s">
        <v>17</v>
      </c>
      <c r="C66" s="6">
        <v>12434</v>
      </c>
      <c r="D66" s="5">
        <v>11908</v>
      </c>
      <c r="E66" s="5">
        <v>526</v>
      </c>
      <c r="F66" s="6">
        <v>12434</v>
      </c>
      <c r="G66" s="5">
        <v>13165</v>
      </c>
      <c r="H66" s="5">
        <v>-731</v>
      </c>
      <c r="I66" s="6">
        <v>12434</v>
      </c>
      <c r="J66" s="5">
        <v>13275</v>
      </c>
      <c r="K66" s="5">
        <v>-841</v>
      </c>
      <c r="L66" s="6">
        <v>12434</v>
      </c>
      <c r="M66" s="5">
        <v>13502</v>
      </c>
      <c r="N66" s="5">
        <v>-1068</v>
      </c>
      <c r="O66" s="6">
        <f t="shared" si="6"/>
        <v>-1046</v>
      </c>
      <c r="P66" s="66">
        <f t="shared" si="7"/>
        <v>-2.727580901718428E-2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308</v>
      </c>
      <c r="B72" s="51" t="s">
        <v>17</v>
      </c>
      <c r="C72" s="6">
        <v>600</v>
      </c>
      <c r="D72" s="5">
        <v>464</v>
      </c>
      <c r="E72" s="5">
        <v>136</v>
      </c>
      <c r="F72" s="6">
        <v>600</v>
      </c>
      <c r="G72" s="5">
        <v>4</v>
      </c>
      <c r="H72" s="5">
        <v>596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732</v>
      </c>
      <c r="P72" s="66">
        <f t="shared" si="7"/>
        <v>1.5607675906183369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8"/>
        <v xml:space="preserve"> </v>
      </c>
    </row>
    <row r="73" spans="1:22" x14ac:dyDescent="0.25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399</v>
      </c>
      <c r="B74" s="51" t="s">
        <v>17</v>
      </c>
      <c r="C74" s="6">
        <v>100</v>
      </c>
      <c r="D74" s="5">
        <v>125</v>
      </c>
      <c r="E74" s="5">
        <v>-25</v>
      </c>
      <c r="F74" s="6">
        <v>100</v>
      </c>
      <c r="G74" s="5">
        <v>128</v>
      </c>
      <c r="H74" s="5">
        <v>-28</v>
      </c>
      <c r="I74" s="6">
        <v>100</v>
      </c>
      <c r="J74" s="5">
        <v>143</v>
      </c>
      <c r="K74" s="5">
        <v>-43</v>
      </c>
      <c r="L74" s="6">
        <v>100</v>
      </c>
      <c r="M74" s="5">
        <v>149</v>
      </c>
      <c r="N74" s="5">
        <v>-49</v>
      </c>
      <c r="O74" s="6">
        <f t="shared" si="6"/>
        <v>-96</v>
      </c>
      <c r="P74" s="66">
        <f t="shared" si="7"/>
        <v>-0.24181360201511334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5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100</v>
      </c>
      <c r="G75" s="5">
        <v>0</v>
      </c>
      <c r="H75" s="5">
        <v>100</v>
      </c>
      <c r="I75" s="6">
        <v>40</v>
      </c>
      <c r="J75" s="5">
        <v>0</v>
      </c>
      <c r="K75" s="5">
        <v>40</v>
      </c>
      <c r="L75" s="6">
        <v>40</v>
      </c>
      <c r="M75" s="5">
        <v>0</v>
      </c>
      <c r="N75" s="5">
        <v>40</v>
      </c>
      <c r="O75" s="6">
        <f t="shared" si="6"/>
        <v>240</v>
      </c>
      <c r="P75" s="66">
        <f t="shared" si="7"/>
        <v>240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5">
      <c r="A76" s="26">
        <v>447</v>
      </c>
      <c r="B76" s="51" t="s">
        <v>17</v>
      </c>
      <c r="C76" s="6">
        <v>0</v>
      </c>
      <c r="D76" s="5">
        <v>82</v>
      </c>
      <c r="E76" s="5">
        <v>-82</v>
      </c>
      <c r="F76" s="6">
        <v>0</v>
      </c>
      <c r="G76" s="5">
        <v>81</v>
      </c>
      <c r="H76" s="5">
        <v>-81</v>
      </c>
      <c r="I76" s="6">
        <v>0</v>
      </c>
      <c r="J76" s="5">
        <v>85</v>
      </c>
      <c r="K76" s="5">
        <v>-85</v>
      </c>
      <c r="L76" s="6">
        <v>0</v>
      </c>
      <c r="M76" s="5">
        <v>31</v>
      </c>
      <c r="N76" s="5">
        <v>-31</v>
      </c>
      <c r="O76" s="6">
        <f t="shared" si="6"/>
        <v>-248</v>
      </c>
      <c r="P76" s="66">
        <f t="shared" si="7"/>
        <v>-0.99598393574297184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si="6"/>
        <v>600</v>
      </c>
      <c r="P77" s="66">
        <f t="shared" si="7"/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si="8"/>
        <v xml:space="preserve"> </v>
      </c>
    </row>
    <row r="78" spans="1:22" x14ac:dyDescent="0.25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ref="O78:O109" si="9">K78+H78+E78</f>
        <v>0</v>
      </c>
      <c r="P78" s="66">
        <f t="shared" ref="P78:P109" si="10">O78/(J78+G78+D78+1)</f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ref="V78:V109" si="11">IF(S78 = "X",L78-I78," ")</f>
        <v xml:space="preserve"> </v>
      </c>
    </row>
    <row r="79" spans="1:22" x14ac:dyDescent="0.25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9"/>
        <v>0</v>
      </c>
      <c r="P79" s="66">
        <f t="shared" si="10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1"/>
        <v xml:space="preserve"> </v>
      </c>
    </row>
    <row r="80" spans="1:22" x14ac:dyDescent="0.25">
      <c r="A80" s="26">
        <v>543</v>
      </c>
      <c r="B80" s="51" t="s">
        <v>17</v>
      </c>
      <c r="C80" s="6">
        <v>600</v>
      </c>
      <c r="D80" s="5">
        <v>470</v>
      </c>
      <c r="E80" s="5">
        <v>130</v>
      </c>
      <c r="F80" s="6">
        <v>600</v>
      </c>
      <c r="G80" s="5">
        <v>362</v>
      </c>
      <c r="H80" s="5">
        <v>238</v>
      </c>
      <c r="I80" s="6">
        <v>0</v>
      </c>
      <c r="J80" s="5">
        <v>141</v>
      </c>
      <c r="K80" s="5">
        <v>-141</v>
      </c>
      <c r="L80" s="6">
        <v>0</v>
      </c>
      <c r="M80" s="5">
        <v>67</v>
      </c>
      <c r="N80" s="5">
        <v>-67</v>
      </c>
      <c r="O80" s="6">
        <f t="shared" si="9"/>
        <v>227</v>
      </c>
      <c r="P80" s="66">
        <f t="shared" si="10"/>
        <v>0.23305954825462014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>X</v>
      </c>
      <c r="V80" t="str">
        <f t="shared" si="11"/>
        <v xml:space="preserve"> </v>
      </c>
    </row>
    <row r="81" spans="1:22" x14ac:dyDescent="0.25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5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5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5">
      <c r="A84" s="26">
        <v>635</v>
      </c>
      <c r="B84" s="51" t="s">
        <v>17</v>
      </c>
      <c r="C84" s="6">
        <v>900</v>
      </c>
      <c r="D84" s="5">
        <v>851</v>
      </c>
      <c r="E84" s="5">
        <v>49</v>
      </c>
      <c r="F84" s="6">
        <v>900</v>
      </c>
      <c r="G84" s="5">
        <v>658</v>
      </c>
      <c r="H84" s="5">
        <v>242</v>
      </c>
      <c r="I84" s="6">
        <v>740</v>
      </c>
      <c r="J84" s="5">
        <v>887</v>
      </c>
      <c r="K84" s="5">
        <v>-147</v>
      </c>
      <c r="L84" s="6">
        <v>740</v>
      </c>
      <c r="M84" s="5">
        <v>810</v>
      </c>
      <c r="N84" s="5">
        <v>-70</v>
      </c>
      <c r="O84" s="6">
        <f t="shared" si="9"/>
        <v>144</v>
      </c>
      <c r="P84" s="66">
        <f t="shared" si="10"/>
        <v>6.0075093867334166E-2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5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654</v>
      </c>
      <c r="B86" s="51" t="s">
        <v>17</v>
      </c>
      <c r="C86" s="6">
        <v>275</v>
      </c>
      <c r="D86" s="5">
        <v>778</v>
      </c>
      <c r="E86" s="5">
        <v>-503</v>
      </c>
      <c r="F86" s="6">
        <v>575</v>
      </c>
      <c r="G86" s="5">
        <v>627</v>
      </c>
      <c r="H86" s="5">
        <v>-52</v>
      </c>
      <c r="I86" s="6">
        <v>450</v>
      </c>
      <c r="J86" s="5">
        <v>484</v>
      </c>
      <c r="K86" s="5">
        <v>-34</v>
      </c>
      <c r="L86" s="6">
        <v>450</v>
      </c>
      <c r="M86" s="5">
        <v>468</v>
      </c>
      <c r="N86" s="5">
        <v>-18</v>
      </c>
      <c r="O86" s="6">
        <f t="shared" si="9"/>
        <v>-589</v>
      </c>
      <c r="P86" s="66">
        <f t="shared" si="10"/>
        <v>-0.31164021164021166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9"/>
        <v>-45</v>
      </c>
      <c r="P87" s="66">
        <f t="shared" si="10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779</v>
      </c>
      <c r="B89" s="51" t="s">
        <v>17</v>
      </c>
      <c r="C89" s="6">
        <v>800</v>
      </c>
      <c r="D89" s="5">
        <v>1219</v>
      </c>
      <c r="E89" s="5">
        <v>-419</v>
      </c>
      <c r="F89" s="6">
        <v>507</v>
      </c>
      <c r="G89" s="5">
        <v>1242</v>
      </c>
      <c r="H89" s="5">
        <v>-735</v>
      </c>
      <c r="I89" s="6">
        <v>0</v>
      </c>
      <c r="J89" s="5">
        <v>245</v>
      </c>
      <c r="K89" s="5">
        <v>-245</v>
      </c>
      <c r="L89" s="6">
        <v>0</v>
      </c>
      <c r="M89" s="5">
        <v>0</v>
      </c>
      <c r="N89" s="5">
        <v>0</v>
      </c>
      <c r="O89" s="6">
        <f t="shared" si="9"/>
        <v>-1399</v>
      </c>
      <c r="P89" s="66">
        <f t="shared" si="10"/>
        <v>-0.51680827484299963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858</v>
      </c>
      <c r="B90" s="51" t="s">
        <v>17</v>
      </c>
      <c r="C90" s="6">
        <v>900</v>
      </c>
      <c r="D90" s="5">
        <v>1064</v>
      </c>
      <c r="E90" s="5">
        <v>-164</v>
      </c>
      <c r="F90" s="6">
        <v>1000</v>
      </c>
      <c r="G90" s="5">
        <v>1081</v>
      </c>
      <c r="H90" s="5">
        <v>-81</v>
      </c>
      <c r="I90" s="6">
        <v>0</v>
      </c>
      <c r="J90" s="5">
        <v>0</v>
      </c>
      <c r="K90" s="5">
        <v>0</v>
      </c>
      <c r="L90" s="6">
        <v>0</v>
      </c>
      <c r="M90" s="5">
        <v>0</v>
      </c>
      <c r="N90" s="5">
        <v>0</v>
      </c>
      <c r="O90" s="6">
        <f t="shared" si="9"/>
        <v>-245</v>
      </c>
      <c r="P90" s="66">
        <f t="shared" si="10"/>
        <v>-0.11416589002795899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877</v>
      </c>
      <c r="B91" s="51" t="s">
        <v>17</v>
      </c>
      <c r="C91" s="6">
        <v>0</v>
      </c>
      <c r="D91" s="5">
        <v>150</v>
      </c>
      <c r="E91" s="5">
        <v>-150</v>
      </c>
      <c r="F91" s="6">
        <v>0</v>
      </c>
      <c r="G91" s="5">
        <v>159</v>
      </c>
      <c r="H91" s="5">
        <v>-159</v>
      </c>
      <c r="I91" s="6">
        <v>0</v>
      </c>
      <c r="J91" s="5">
        <v>18</v>
      </c>
      <c r="K91" s="5">
        <v>-18</v>
      </c>
      <c r="L91" s="6">
        <v>0</v>
      </c>
      <c r="M91" s="5">
        <v>8</v>
      </c>
      <c r="N91" s="5">
        <v>-8</v>
      </c>
      <c r="O91" s="6">
        <f t="shared" si="9"/>
        <v>-327</v>
      </c>
      <c r="P91" s="66">
        <f t="shared" si="10"/>
        <v>-0.99695121951219512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886</v>
      </c>
      <c r="B92" s="51" t="s">
        <v>17</v>
      </c>
      <c r="C92" s="6">
        <v>175</v>
      </c>
      <c r="D92" s="5">
        <v>1279</v>
      </c>
      <c r="E92" s="5">
        <v>-1104</v>
      </c>
      <c r="F92" s="6">
        <v>175</v>
      </c>
      <c r="G92" s="5">
        <v>825</v>
      </c>
      <c r="H92" s="5">
        <v>-650</v>
      </c>
      <c r="I92" s="6">
        <v>175</v>
      </c>
      <c r="J92" s="5">
        <v>242</v>
      </c>
      <c r="K92" s="5">
        <v>-67</v>
      </c>
      <c r="L92" s="6">
        <v>175</v>
      </c>
      <c r="M92" s="5">
        <v>0</v>
      </c>
      <c r="N92" s="5">
        <v>175</v>
      </c>
      <c r="O92" s="6">
        <f t="shared" si="9"/>
        <v>-1821</v>
      </c>
      <c r="P92" s="66">
        <f t="shared" si="10"/>
        <v>-0.77588410737111202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944</v>
      </c>
      <c r="B94" s="51" t="s">
        <v>17</v>
      </c>
      <c r="C94" s="6">
        <v>1500</v>
      </c>
      <c r="D94" s="5">
        <v>2424</v>
      </c>
      <c r="E94" s="5">
        <v>-924</v>
      </c>
      <c r="F94" s="6">
        <v>1700</v>
      </c>
      <c r="G94" s="5">
        <v>2415</v>
      </c>
      <c r="H94" s="5">
        <v>-715</v>
      </c>
      <c r="I94" s="6">
        <v>1870</v>
      </c>
      <c r="J94" s="5">
        <v>2837</v>
      </c>
      <c r="K94" s="5">
        <v>-967</v>
      </c>
      <c r="L94" s="6">
        <v>1870</v>
      </c>
      <c r="M94" s="5">
        <v>2862</v>
      </c>
      <c r="N94" s="5">
        <v>-992</v>
      </c>
      <c r="O94" s="6">
        <f t="shared" si="9"/>
        <v>-2606</v>
      </c>
      <c r="P94" s="66">
        <f t="shared" si="10"/>
        <v>-0.33945551647779082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949</v>
      </c>
      <c r="B95" s="51" t="s">
        <v>17</v>
      </c>
      <c r="C95" s="6">
        <v>50</v>
      </c>
      <c r="D95" s="5">
        <v>101</v>
      </c>
      <c r="E95" s="5">
        <v>-51</v>
      </c>
      <c r="F95" s="6">
        <v>50</v>
      </c>
      <c r="G95" s="5">
        <v>34</v>
      </c>
      <c r="H95" s="5">
        <v>16</v>
      </c>
      <c r="I95" s="6">
        <v>0</v>
      </c>
      <c r="J95" s="5">
        <v>33</v>
      </c>
      <c r="K95" s="5">
        <v>-33</v>
      </c>
      <c r="L95" s="6">
        <v>0</v>
      </c>
      <c r="M95" s="5">
        <v>0</v>
      </c>
      <c r="N95" s="5">
        <v>0</v>
      </c>
      <c r="O95" s="6">
        <f t="shared" si="9"/>
        <v>-68</v>
      </c>
      <c r="P95" s="66">
        <f t="shared" si="10"/>
        <v>-0.40236686390532544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995</v>
      </c>
      <c r="B96" s="51" t="s">
        <v>17</v>
      </c>
      <c r="C96" s="6">
        <v>1000</v>
      </c>
      <c r="D96" s="5">
        <v>855</v>
      </c>
      <c r="E96" s="5">
        <v>145</v>
      </c>
      <c r="F96" s="6">
        <v>1000</v>
      </c>
      <c r="G96" s="5">
        <v>775</v>
      </c>
      <c r="H96" s="5">
        <v>225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370</v>
      </c>
      <c r="P96" s="66">
        <f t="shared" si="10"/>
        <v>0.22685469037400369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5">
      <c r="A97" s="26">
        <v>1011</v>
      </c>
      <c r="B97" s="51" t="s">
        <v>17</v>
      </c>
      <c r="C97" s="6">
        <v>800</v>
      </c>
      <c r="D97" s="5">
        <v>823</v>
      </c>
      <c r="E97" s="5">
        <v>-23</v>
      </c>
      <c r="F97" s="6">
        <v>800</v>
      </c>
      <c r="G97" s="5">
        <v>584</v>
      </c>
      <c r="H97" s="5">
        <v>216</v>
      </c>
      <c r="I97" s="6">
        <v>0</v>
      </c>
      <c r="J97" s="5">
        <v>44</v>
      </c>
      <c r="K97" s="5">
        <v>-44</v>
      </c>
      <c r="L97" s="6">
        <v>0</v>
      </c>
      <c r="M97" s="5">
        <v>44</v>
      </c>
      <c r="N97" s="5">
        <v>-44</v>
      </c>
      <c r="O97" s="6">
        <f t="shared" si="9"/>
        <v>149</v>
      </c>
      <c r="P97" s="66">
        <f t="shared" si="10"/>
        <v>0.10261707988980716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>X</v>
      </c>
      <c r="V97" t="str">
        <f t="shared" si="11"/>
        <v xml:space="preserve"> </v>
      </c>
    </row>
    <row r="98" spans="1:22" x14ac:dyDescent="0.25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5361</v>
      </c>
      <c r="B100" s="51" t="s">
        <v>17</v>
      </c>
      <c r="C100" s="6">
        <v>9550</v>
      </c>
      <c r="D100" s="5">
        <v>6120</v>
      </c>
      <c r="E100" s="5">
        <v>3430</v>
      </c>
      <c r="F100" s="6">
        <v>9550</v>
      </c>
      <c r="G100" s="5">
        <v>6102</v>
      </c>
      <c r="H100" s="5">
        <v>3448</v>
      </c>
      <c r="I100" s="6">
        <v>0</v>
      </c>
      <c r="J100" s="5">
        <v>0</v>
      </c>
      <c r="K100" s="5">
        <v>0</v>
      </c>
      <c r="L100" s="6">
        <v>0</v>
      </c>
      <c r="M100" s="5">
        <v>0</v>
      </c>
      <c r="N100" s="5">
        <v>0</v>
      </c>
      <c r="O100" s="6">
        <f t="shared" si="9"/>
        <v>6878</v>
      </c>
      <c r="P100" s="66">
        <f t="shared" si="10"/>
        <v>0.56270964574981597</v>
      </c>
      <c r="Q100" s="123"/>
      <c r="R100" s="62" t="s">
        <v>44</v>
      </c>
      <c r="S100" s="72" t="s">
        <v>15</v>
      </c>
      <c r="T100" s="8" t="str">
        <f>IF($C$4="High Inventory",IF(AND($O100&gt;=Summary!$C$149,$P100&gt;=0%),"X"," "),IF(AND($O100&lt;=-Summary!$C$149,$P100&lt;=0%),"X"," "))</f>
        <v>X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5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7602</v>
      </c>
      <c r="B103" s="51" t="s">
        <v>17</v>
      </c>
      <c r="C103" s="6">
        <v>48134</v>
      </c>
      <c r="D103" s="5">
        <v>48070</v>
      </c>
      <c r="E103" s="5">
        <v>64</v>
      </c>
      <c r="F103" s="6">
        <v>42716</v>
      </c>
      <c r="G103" s="5">
        <v>47107</v>
      </c>
      <c r="H103" s="5">
        <v>-4391</v>
      </c>
      <c r="I103" s="6">
        <v>45000</v>
      </c>
      <c r="J103" s="5">
        <v>46158</v>
      </c>
      <c r="K103" s="5">
        <v>-1158</v>
      </c>
      <c r="L103" s="6">
        <v>45000</v>
      </c>
      <c r="M103" s="5">
        <v>46716</v>
      </c>
      <c r="N103" s="5">
        <v>-1716</v>
      </c>
      <c r="O103" s="6">
        <f t="shared" si="9"/>
        <v>-5485</v>
      </c>
      <c r="P103" s="66">
        <f t="shared" si="10"/>
        <v>-3.8808230033395598E-2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7604</v>
      </c>
      <c r="B104" s="51" t="s">
        <v>17</v>
      </c>
      <c r="C104" s="6">
        <v>26767</v>
      </c>
      <c r="D104" s="5">
        <v>54624</v>
      </c>
      <c r="E104" s="5">
        <v>-27857</v>
      </c>
      <c r="F104" s="6">
        <v>15114</v>
      </c>
      <c r="G104" s="5">
        <v>62572</v>
      </c>
      <c r="H104" s="5">
        <v>-47458</v>
      </c>
      <c r="I104" s="6">
        <v>38816</v>
      </c>
      <c r="J104" s="5">
        <v>60384</v>
      </c>
      <c r="K104" s="5">
        <v>-21568</v>
      </c>
      <c r="L104" s="6">
        <v>41097</v>
      </c>
      <c r="M104" s="5">
        <v>59137</v>
      </c>
      <c r="N104" s="5">
        <v>-18040</v>
      </c>
      <c r="O104" s="6">
        <f t="shared" si="9"/>
        <v>-96883</v>
      </c>
      <c r="P104" s="66">
        <f t="shared" si="10"/>
        <v>-0.54557075362792196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8217</v>
      </c>
      <c r="B106" s="51" t="s">
        <v>17</v>
      </c>
      <c r="C106" s="6">
        <v>0</v>
      </c>
      <c r="D106" s="5">
        <v>95</v>
      </c>
      <c r="E106" s="5">
        <v>-95</v>
      </c>
      <c r="F106" s="6">
        <v>0</v>
      </c>
      <c r="G106" s="5">
        <v>107</v>
      </c>
      <c r="H106" s="5">
        <v>-107</v>
      </c>
      <c r="I106" s="6">
        <v>0</v>
      </c>
      <c r="J106" s="5">
        <v>137</v>
      </c>
      <c r="K106" s="5">
        <v>-137</v>
      </c>
      <c r="L106" s="6">
        <v>0</v>
      </c>
      <c r="M106" s="5">
        <v>134</v>
      </c>
      <c r="N106" s="5">
        <v>-134</v>
      </c>
      <c r="O106" s="6">
        <f t="shared" si="9"/>
        <v>-339</v>
      </c>
      <c r="P106" s="66">
        <f t="shared" si="10"/>
        <v>-0.99705882352941178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si="9"/>
        <v>0</v>
      </c>
      <c r="P109" s="66">
        <f t="shared" si="10"/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si="11"/>
        <v xml:space="preserve"> </v>
      </c>
    </row>
    <row r="110" spans="1:22" x14ac:dyDescent="0.25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ref="O110:O129" si="12">K110+H110+E110</f>
        <v>0</v>
      </c>
      <c r="P110" s="66">
        <f t="shared" ref="P110:P129" si="13">O110/(J110+G110+D110+1)</f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ref="V110:V129" si="14">IF(S110 = "X",L110-I110," ")</f>
        <v xml:space="preserve"> </v>
      </c>
    </row>
    <row r="111" spans="1:22" x14ac:dyDescent="0.25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12"/>
        <v>0</v>
      </c>
      <c r="P111" s="66">
        <f t="shared" si="13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4"/>
        <v xml:space="preserve"> </v>
      </c>
    </row>
    <row r="112" spans="1:22" x14ac:dyDescent="0.25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5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5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5">
      <c r="A115" s="26">
        <v>13556</v>
      </c>
      <c r="B115" s="51" t="s">
        <v>17</v>
      </c>
      <c r="C115" s="6">
        <v>50</v>
      </c>
      <c r="D115" s="5">
        <v>94</v>
      </c>
      <c r="E115" s="5">
        <v>-44</v>
      </c>
      <c r="F115" s="6">
        <v>50</v>
      </c>
      <c r="G115" s="5">
        <v>93</v>
      </c>
      <c r="H115" s="5">
        <v>-43</v>
      </c>
      <c r="I115" s="6">
        <v>50</v>
      </c>
      <c r="J115" s="5">
        <v>95</v>
      </c>
      <c r="K115" s="5">
        <v>-45</v>
      </c>
      <c r="L115" s="6">
        <v>50</v>
      </c>
      <c r="M115" s="5">
        <v>97</v>
      </c>
      <c r="N115" s="5">
        <v>-47</v>
      </c>
      <c r="O115" s="6">
        <f t="shared" si="12"/>
        <v>-132</v>
      </c>
      <c r="P115" s="66">
        <f t="shared" si="13"/>
        <v>-0.46643109540636041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5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5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5">
      <c r="A118" s="26">
        <v>19307</v>
      </c>
      <c r="B118" s="51" t="s">
        <v>17</v>
      </c>
      <c r="C118" s="6">
        <v>100</v>
      </c>
      <c r="D118" s="5">
        <v>70</v>
      </c>
      <c r="E118" s="5">
        <v>30</v>
      </c>
      <c r="F118" s="6">
        <v>100</v>
      </c>
      <c r="G118" s="5">
        <v>0</v>
      </c>
      <c r="H118" s="5">
        <v>100</v>
      </c>
      <c r="I118" s="6">
        <v>0</v>
      </c>
      <c r="J118" s="5">
        <v>0</v>
      </c>
      <c r="K118" s="5">
        <v>0</v>
      </c>
      <c r="L118" s="6">
        <v>0</v>
      </c>
      <c r="M118" s="5">
        <v>0</v>
      </c>
      <c r="N118" s="5">
        <v>0</v>
      </c>
      <c r="O118" s="6">
        <f t="shared" si="12"/>
        <v>130</v>
      </c>
      <c r="P118" s="66">
        <f t="shared" si="13"/>
        <v>1.8309859154929577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</row>
    <row r="119" spans="1:22" x14ac:dyDescent="0.25">
      <c r="A119" s="26">
        <v>26669</v>
      </c>
      <c r="B119" s="51" t="s">
        <v>17</v>
      </c>
      <c r="C119" s="6">
        <v>0</v>
      </c>
      <c r="D119" s="5">
        <v>21</v>
      </c>
      <c r="E119" s="5">
        <v>-21</v>
      </c>
      <c r="F119" s="6">
        <v>0</v>
      </c>
      <c r="G119" s="5">
        <v>23</v>
      </c>
      <c r="H119" s="5">
        <v>-23</v>
      </c>
      <c r="I119" s="6">
        <v>0</v>
      </c>
      <c r="J119" s="5">
        <v>20</v>
      </c>
      <c r="K119" s="5">
        <v>-20</v>
      </c>
      <c r="L119" s="6">
        <v>0</v>
      </c>
      <c r="M119" s="5">
        <v>21</v>
      </c>
      <c r="N119" s="5">
        <v>-21</v>
      </c>
      <c r="O119" s="6">
        <f t="shared" si="12"/>
        <v>-64</v>
      </c>
      <c r="P119" s="66">
        <f t="shared" si="13"/>
        <v>-0.98461538461538467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28030</v>
      </c>
      <c r="B121" s="51" t="s">
        <v>17</v>
      </c>
      <c r="C121" s="6">
        <v>0</v>
      </c>
      <c r="D121" s="5">
        <v>25</v>
      </c>
      <c r="E121" s="5">
        <v>-25</v>
      </c>
      <c r="F121" s="6">
        <v>0</v>
      </c>
      <c r="G121" s="5">
        <v>28</v>
      </c>
      <c r="H121" s="5">
        <v>-28</v>
      </c>
      <c r="I121" s="6">
        <v>0</v>
      </c>
      <c r="J121" s="5">
        <v>18</v>
      </c>
      <c r="K121" s="5">
        <v>-18</v>
      </c>
      <c r="L121" s="6">
        <v>0</v>
      </c>
      <c r="M121" s="5">
        <v>16</v>
      </c>
      <c r="N121" s="5">
        <v>-16</v>
      </c>
      <c r="O121" s="6">
        <f t="shared" si="12"/>
        <v>-71</v>
      </c>
      <c r="P121" s="66">
        <f t="shared" si="13"/>
        <v>-0.98611111111111116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30511</v>
      </c>
      <c r="B122" s="51" t="s">
        <v>17</v>
      </c>
      <c r="C122" s="6">
        <v>320</v>
      </c>
      <c r="D122" s="5">
        <v>502</v>
      </c>
      <c r="E122" s="5">
        <v>-182</v>
      </c>
      <c r="F122" s="6">
        <v>180</v>
      </c>
      <c r="G122" s="5">
        <v>447</v>
      </c>
      <c r="H122" s="5">
        <v>-267</v>
      </c>
      <c r="I122" s="6">
        <v>140</v>
      </c>
      <c r="J122" s="5">
        <v>404</v>
      </c>
      <c r="K122" s="5">
        <v>-264</v>
      </c>
      <c r="L122" s="6">
        <v>140</v>
      </c>
      <c r="M122" s="5">
        <v>441</v>
      </c>
      <c r="N122" s="5">
        <v>-301</v>
      </c>
      <c r="O122" s="6">
        <f t="shared" si="12"/>
        <v>-713</v>
      </c>
      <c r="P122" s="66">
        <f t="shared" si="13"/>
        <v>-0.52658788774002951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5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5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5">
      <c r="A127" s="26">
        <v>35930</v>
      </c>
      <c r="B127" s="51" t="s">
        <v>17</v>
      </c>
      <c r="C127" s="6">
        <v>200</v>
      </c>
      <c r="D127" s="5">
        <v>545</v>
      </c>
      <c r="E127" s="5">
        <v>-345</v>
      </c>
      <c r="F127" s="6">
        <v>200</v>
      </c>
      <c r="G127" s="5">
        <v>336</v>
      </c>
      <c r="H127" s="5">
        <v>-136</v>
      </c>
      <c r="I127" s="6">
        <v>175</v>
      </c>
      <c r="J127" s="5">
        <v>10</v>
      </c>
      <c r="K127" s="5">
        <v>165</v>
      </c>
      <c r="L127" s="6">
        <v>175</v>
      </c>
      <c r="M127" s="5">
        <v>208</v>
      </c>
      <c r="N127" s="5">
        <v>-33</v>
      </c>
      <c r="O127" s="6">
        <f t="shared" si="12"/>
        <v>-316</v>
      </c>
      <c r="P127" s="66">
        <f t="shared" si="13"/>
        <v>-0.35426008968609868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5">
      <c r="A128" s="26">
        <v>40016</v>
      </c>
      <c r="B128" s="51" t="s">
        <v>17</v>
      </c>
      <c r="C128" s="6">
        <v>150</v>
      </c>
      <c r="D128" s="5">
        <v>141</v>
      </c>
      <c r="E128" s="5">
        <v>9</v>
      </c>
      <c r="F128" s="6">
        <v>150</v>
      </c>
      <c r="G128" s="5">
        <v>23</v>
      </c>
      <c r="H128" s="5">
        <v>127</v>
      </c>
      <c r="I128" s="6">
        <v>0</v>
      </c>
      <c r="J128" s="5">
        <v>18</v>
      </c>
      <c r="K128" s="5">
        <v>-18</v>
      </c>
      <c r="L128" s="6">
        <v>0</v>
      </c>
      <c r="M128" s="5">
        <v>66</v>
      </c>
      <c r="N128" s="5">
        <v>-66</v>
      </c>
      <c r="O128" s="6">
        <f t="shared" si="12"/>
        <v>118</v>
      </c>
      <c r="P128" s="66">
        <f t="shared" si="13"/>
        <v>0.64480874316939896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5">
      <c r="A129" s="26">
        <v>40018</v>
      </c>
      <c r="B129" s="51" t="s">
        <v>17</v>
      </c>
      <c r="C129" s="6">
        <v>0</v>
      </c>
      <c r="D129" s="5">
        <v>944</v>
      </c>
      <c r="E129" s="5">
        <v>-944</v>
      </c>
      <c r="F129" s="6">
        <v>0</v>
      </c>
      <c r="G129" s="5">
        <v>985</v>
      </c>
      <c r="H129" s="5">
        <v>-985</v>
      </c>
      <c r="I129" s="6">
        <v>0</v>
      </c>
      <c r="J129" s="5">
        <v>990</v>
      </c>
      <c r="K129" s="5">
        <v>-990</v>
      </c>
      <c r="L129" s="6">
        <v>0</v>
      </c>
      <c r="M129" s="5">
        <v>2</v>
      </c>
      <c r="N129" s="5">
        <v>-2</v>
      </c>
      <c r="O129" s="6">
        <f t="shared" si="12"/>
        <v>-2919</v>
      </c>
      <c r="P129" s="66">
        <f t="shared" si="13"/>
        <v>-0.99965753424657533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5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4"/>
      <c r="R130" s="135"/>
      <c r="S130" s="135"/>
    </row>
    <row r="131" spans="1:22" x14ac:dyDescent="0.25">
      <c r="A131" s="2" t="s">
        <v>18</v>
      </c>
      <c r="B131" s="2"/>
      <c r="C131" s="3"/>
      <c r="D131" s="3"/>
      <c r="E131" s="3">
        <f>SUM(E10:E130)</f>
        <v>229170</v>
      </c>
      <c r="F131" s="3"/>
      <c r="G131" s="3"/>
      <c r="H131" s="3">
        <f>SUM(H10:H130)</f>
        <v>67510</v>
      </c>
      <c r="I131" s="3"/>
      <c r="J131" s="3"/>
      <c r="K131" s="3">
        <f>SUM(K10:K130)</f>
        <v>-103924</v>
      </c>
      <c r="L131" s="3"/>
      <c r="M131" s="3">
        <f>SUM(M10:M130)</f>
        <v>1754994</v>
      </c>
      <c r="N131" s="3">
        <f>SUM(N10:N130)</f>
        <v>-71160</v>
      </c>
      <c r="O131" s="3"/>
      <c r="P131" s="12"/>
      <c r="Q131" s="2">
        <f>COUNTIF(Q10:Q130,"X")</f>
        <v>0</v>
      </c>
      <c r="R131" s="2">
        <f>COUNTIF(R10:R130,"X")</f>
        <v>9</v>
      </c>
      <c r="S131" s="2">
        <f>COUNTIF(S10:S130,"X")</f>
        <v>0</v>
      </c>
    </row>
    <row r="132" spans="1:22" x14ac:dyDescent="0.25">
      <c r="N132" s="76">
        <f>N131/M131</f>
        <v>-4.0547147169733913E-2</v>
      </c>
    </row>
  </sheetData>
  <pageMargins left="0.25" right="0.25" top="0.62" bottom="0.68" header="0.46" footer="0.26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6" sqref="B6"/>
    </sheetView>
  </sheetViews>
  <sheetFormatPr defaultColWidth="7.88671875" defaultRowHeight="13.2" x14ac:dyDescent="0.25"/>
  <cols>
    <col min="1" max="1" width="9.44140625" style="27" customWidth="1"/>
    <col min="2" max="2" width="10" style="27" customWidth="1"/>
    <col min="3" max="19" width="10" customWidth="1"/>
    <col min="20" max="22" width="10" hidden="1" customWidth="1"/>
    <col min="23" max="39" width="7.88671875" style="13"/>
    <col min="40" max="249" width="8.88671875" customWidth="1"/>
  </cols>
  <sheetData>
    <row r="1" spans="1:39" ht="17.399999999999999" x14ac:dyDescent="0.3">
      <c r="A1" s="52" t="s">
        <v>0</v>
      </c>
      <c r="S1" s="2" t="str">
        <f>IF(AND(L132-I132&gt;=5000,N132-K132&gt;5000,N132&gt;0),"X"," ")</f>
        <v xml:space="preserve"> </v>
      </c>
    </row>
    <row r="2" spans="1:39" ht="20.25" customHeight="1" x14ac:dyDescent="0.25">
      <c r="A2" s="73" t="s">
        <v>26</v>
      </c>
    </row>
    <row r="3" spans="1:39" ht="15.6" x14ac:dyDescent="0.3">
      <c r="A3" s="53" t="s">
        <v>27</v>
      </c>
      <c r="C3" s="10">
        <f>L8</f>
        <v>37025</v>
      </c>
      <c r="D3" s="9"/>
    </row>
    <row r="4" spans="1:39" ht="15.6" x14ac:dyDescent="0.3">
      <c r="A4" s="53" t="s">
        <v>28</v>
      </c>
      <c r="C4" s="4" t="s">
        <v>29</v>
      </c>
      <c r="E4" s="78" t="s">
        <v>51</v>
      </c>
      <c r="G4" s="4" t="s">
        <v>31</v>
      </c>
    </row>
    <row r="5" spans="1:39" ht="16.2" thickBot="1" x14ac:dyDescent="0.35">
      <c r="A5" s="53" t="s">
        <v>32</v>
      </c>
      <c r="C5" s="4" t="s">
        <v>49</v>
      </c>
      <c r="E5" s="53"/>
    </row>
    <row r="6" spans="1:39" ht="21.75" customHeight="1" thickBot="1" x14ac:dyDescent="0.3">
      <c r="R6" s="91" t="s">
        <v>34</v>
      </c>
      <c r="S6" s="92"/>
    </row>
    <row r="7" spans="1:39" s="57" customFormat="1" ht="54" customHeight="1" thickBot="1" x14ac:dyDescent="0.3">
      <c r="A7" s="54" t="s">
        <v>47</v>
      </c>
      <c r="B7" s="55" t="s">
        <v>36</v>
      </c>
      <c r="C7" s="54" t="s">
        <v>37</v>
      </c>
      <c r="D7" s="56" t="s">
        <v>38</v>
      </c>
      <c r="E7" s="55" t="s">
        <v>39</v>
      </c>
      <c r="F7" s="54" t="s">
        <v>37</v>
      </c>
      <c r="G7" s="56" t="s">
        <v>38</v>
      </c>
      <c r="H7" s="55" t="s">
        <v>39</v>
      </c>
      <c r="I7" s="54" t="s">
        <v>37</v>
      </c>
      <c r="J7" s="56" t="s">
        <v>38</v>
      </c>
      <c r="K7" s="55" t="s">
        <v>39</v>
      </c>
      <c r="L7" s="54" t="s">
        <v>37</v>
      </c>
      <c r="M7" s="56" t="s">
        <v>38</v>
      </c>
      <c r="N7" s="55" t="s">
        <v>39</v>
      </c>
      <c r="O7" s="54" t="s">
        <v>40</v>
      </c>
      <c r="P7" s="55" t="s">
        <v>41</v>
      </c>
      <c r="Q7" s="54" t="s">
        <v>42</v>
      </c>
      <c r="R7" s="55" t="s">
        <v>6</v>
      </c>
      <c r="S7" s="71" t="s">
        <v>43</v>
      </c>
      <c r="T7" s="54" t="s">
        <v>7</v>
      </c>
      <c r="U7" s="69" t="s">
        <v>8</v>
      </c>
      <c r="V7" s="67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77"/>
      <c r="AL7" s="77"/>
      <c r="AM7" s="77"/>
    </row>
    <row r="8" spans="1:39" s="109" customFormat="1" ht="15.9" customHeight="1" thickBot="1" x14ac:dyDescent="0.3">
      <c r="A8" s="110"/>
      <c r="B8" s="111"/>
      <c r="C8" s="114">
        <f>C9</f>
        <v>37022</v>
      </c>
      <c r="D8" s="112"/>
      <c r="E8" s="113" t="str">
        <f>TEXT(WEEKDAY(C8),"dddd")</f>
        <v>Friday</v>
      </c>
      <c r="F8" s="114">
        <f>F9</f>
        <v>37023</v>
      </c>
      <c r="G8" s="112"/>
      <c r="H8" s="113" t="str">
        <f>TEXT(WEEKDAY(F8),"dddd")</f>
        <v>Saturday</v>
      </c>
      <c r="I8" s="114">
        <f>I9</f>
        <v>37024</v>
      </c>
      <c r="J8" s="112"/>
      <c r="K8" s="113" t="str">
        <f>TEXT(WEEKDAY(I8),"dddd")</f>
        <v>Sunday</v>
      </c>
      <c r="L8" s="114">
        <f>L9</f>
        <v>37025</v>
      </c>
      <c r="M8" s="112"/>
      <c r="N8" s="113" t="str">
        <f>TEXT(WEEKDAY(L8),"dddd")</f>
        <v>Monday</v>
      </c>
      <c r="O8" s="115"/>
      <c r="P8" s="116"/>
      <c r="Q8" s="117"/>
      <c r="R8" s="118"/>
      <c r="S8" s="122">
        <f>Summary!$C$153</f>
        <v>5000</v>
      </c>
      <c r="T8" s="117"/>
      <c r="U8" s="119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</row>
    <row r="9" spans="1:39" ht="48.6" hidden="1" x14ac:dyDescent="0.25">
      <c r="A9" s="26"/>
      <c r="B9" s="51"/>
      <c r="C9" s="94">
        <v>37022</v>
      </c>
      <c r="D9" s="96">
        <v>37022</v>
      </c>
      <c r="E9" s="96">
        <v>37022</v>
      </c>
      <c r="F9" s="97">
        <v>37023</v>
      </c>
      <c r="G9" s="96">
        <v>37023</v>
      </c>
      <c r="H9" s="96">
        <v>37023</v>
      </c>
      <c r="I9" s="97">
        <v>37024</v>
      </c>
      <c r="J9" s="96">
        <v>37024</v>
      </c>
      <c r="K9" s="96">
        <v>37024</v>
      </c>
      <c r="L9" s="97">
        <v>37025</v>
      </c>
      <c r="M9" s="96">
        <v>37025</v>
      </c>
      <c r="N9" s="96">
        <v>37025</v>
      </c>
      <c r="O9" s="6">
        <f t="shared" ref="O9:O26" si="0">K9+H9+E9</f>
        <v>111069</v>
      </c>
      <c r="P9" s="64"/>
      <c r="Q9" s="61"/>
      <c r="R9" s="59"/>
      <c r="S9" s="65"/>
      <c r="T9" s="61"/>
      <c r="U9" s="60"/>
    </row>
    <row r="10" spans="1:39" x14ac:dyDescent="0.25">
      <c r="A10" s="26">
        <v>1117</v>
      </c>
      <c r="B10" s="51" t="s">
        <v>14</v>
      </c>
      <c r="C10" s="6">
        <v>350</v>
      </c>
      <c r="D10" s="5">
        <v>299</v>
      </c>
      <c r="E10" s="5">
        <v>51</v>
      </c>
      <c r="F10" s="6">
        <v>0</v>
      </c>
      <c r="G10" s="5">
        <v>298</v>
      </c>
      <c r="H10" s="5">
        <v>-298</v>
      </c>
      <c r="I10" s="6">
        <v>0</v>
      </c>
      <c r="J10" s="5">
        <v>324</v>
      </c>
      <c r="K10" s="5">
        <v>-324</v>
      </c>
      <c r="L10" s="6">
        <v>0</v>
      </c>
      <c r="M10" s="5">
        <v>335</v>
      </c>
      <c r="N10" s="5">
        <v>-335</v>
      </c>
      <c r="O10" s="6">
        <f t="shared" si="0"/>
        <v>-571</v>
      </c>
      <c r="P10" s="66">
        <f t="shared" ref="P10:P27" si="1">O10/(J10+G10+D10+1)</f>
        <v>-0.61930585683297179</v>
      </c>
      <c r="Q10" s="123"/>
      <c r="R10" s="62" t="s">
        <v>15</v>
      </c>
      <c r="S10" s="72" t="s">
        <v>15</v>
      </c>
      <c r="T10" s="8" t="str">
        <f>IF($C$4="High Inventory",IF(AND($O10&gt;=Summary!$C$149,$P10&gt;=0%),"X"," "),IF(AND($O10&lt;=-Summary!$C$149,$P10&lt;=0%),"X"," "))</f>
        <v xml:space="preserve"> </v>
      </c>
      <c r="U10" s="11" t="str">
        <f>IF($C$4="High Inventory",IF(AND($O10&gt;=0,$P10&gt;=Summary!$C$150),"X"," "),IF(AND($O10&lt;=0,$P10&lt;=-Summary!$C$150),"X"," "))</f>
        <v xml:space="preserve"> </v>
      </c>
      <c r="V10" t="str">
        <f t="shared" ref="V10:V27" si="2">IF(S10 = "X",L10-I10," ")</f>
        <v xml:space="preserve"> </v>
      </c>
    </row>
    <row r="11" spans="1:39" x14ac:dyDescent="0.25">
      <c r="A11" s="26">
        <v>1126</v>
      </c>
      <c r="B11" s="51" t="s">
        <v>14</v>
      </c>
      <c r="C11" s="6">
        <v>700</v>
      </c>
      <c r="D11" s="5">
        <v>763</v>
      </c>
      <c r="E11" s="5">
        <v>-63</v>
      </c>
      <c r="F11" s="6">
        <v>600</v>
      </c>
      <c r="G11" s="5">
        <v>714</v>
      </c>
      <c r="H11" s="5">
        <v>-114</v>
      </c>
      <c r="I11" s="6">
        <v>600</v>
      </c>
      <c r="J11" s="5">
        <v>791</v>
      </c>
      <c r="K11" s="5">
        <v>-191</v>
      </c>
      <c r="L11" s="6">
        <v>600</v>
      </c>
      <c r="M11" s="5">
        <v>893</v>
      </c>
      <c r="N11" s="5">
        <v>-293</v>
      </c>
      <c r="O11" s="6">
        <f t="shared" si="0"/>
        <v>-368</v>
      </c>
      <c r="P11" s="66">
        <f t="shared" si="1"/>
        <v>-0.1621859850154253</v>
      </c>
      <c r="Q11" s="123"/>
      <c r="R11" s="62" t="s">
        <v>15</v>
      </c>
      <c r="S11" s="72" t="s">
        <v>15</v>
      </c>
      <c r="T11" s="8" t="str">
        <f>IF($C$4="High Inventory",IF(AND($O11&gt;=Summary!$C$149,$P11&gt;=0%),"X"," "),IF(AND($O11&lt;=-Summary!$C$149,$P11&lt;=0%),"X"," "))</f>
        <v xml:space="preserve"> </v>
      </c>
      <c r="U11" s="11" t="str">
        <f>IF($C$4="High Inventory",IF(AND($O11&gt;=0,$P11&gt;=Summary!$C$150),"X"," "),IF(AND($O11&lt;=0,$P11&lt;=-Summary!$C$150),"X"," "))</f>
        <v xml:space="preserve"> </v>
      </c>
      <c r="V11" t="str">
        <f t="shared" si="2"/>
        <v xml:space="preserve"> </v>
      </c>
    </row>
    <row r="12" spans="1:39" x14ac:dyDescent="0.25">
      <c r="A12" s="26">
        <v>1157</v>
      </c>
      <c r="B12" s="51" t="s">
        <v>14</v>
      </c>
      <c r="C12" s="6">
        <v>100</v>
      </c>
      <c r="D12" s="5">
        <v>109</v>
      </c>
      <c r="E12" s="5">
        <v>-9</v>
      </c>
      <c r="F12" s="6">
        <v>100</v>
      </c>
      <c r="G12" s="5">
        <v>107</v>
      </c>
      <c r="H12" s="5">
        <v>-7</v>
      </c>
      <c r="I12" s="6">
        <v>100</v>
      </c>
      <c r="J12" s="5">
        <v>124</v>
      </c>
      <c r="K12" s="5">
        <v>-24</v>
      </c>
      <c r="L12" s="6">
        <v>100</v>
      </c>
      <c r="M12" s="5">
        <v>126</v>
      </c>
      <c r="N12" s="5">
        <v>-26</v>
      </c>
      <c r="O12" s="6">
        <f t="shared" si="0"/>
        <v>-40</v>
      </c>
      <c r="P12" s="66">
        <f t="shared" si="1"/>
        <v>-0.11730205278592376</v>
      </c>
      <c r="Q12" s="123"/>
      <c r="R12" s="62" t="s">
        <v>15</v>
      </c>
      <c r="S12" s="72" t="s">
        <v>15</v>
      </c>
      <c r="T12" s="8" t="str">
        <f>IF($C$4="High Inventory",IF(AND($O12&gt;=Summary!$C$149,$P12&gt;=0%),"X"," "),IF(AND($O12&lt;=-Summary!$C$149,$P12&lt;=0%),"X"," "))</f>
        <v xml:space="preserve"> </v>
      </c>
      <c r="U12" s="11" t="str">
        <f>IF($C$4="High Inventory",IF(AND($O12&gt;=0,$P12&gt;=Summary!$C$150),"X"," "),IF(AND($O12&lt;=0,$P12&lt;=-Summary!$C$150),"X"," "))</f>
        <v xml:space="preserve"> </v>
      </c>
      <c r="V12" t="str">
        <f t="shared" si="2"/>
        <v xml:space="preserve"> </v>
      </c>
    </row>
    <row r="13" spans="1:39" x14ac:dyDescent="0.25">
      <c r="A13" s="26">
        <v>1780</v>
      </c>
      <c r="B13" s="51" t="s">
        <v>14</v>
      </c>
      <c r="C13" s="6">
        <v>1150</v>
      </c>
      <c r="D13" s="5">
        <v>1217</v>
      </c>
      <c r="E13" s="5">
        <v>-67</v>
      </c>
      <c r="F13" s="6">
        <v>1150</v>
      </c>
      <c r="G13" s="5">
        <v>1185</v>
      </c>
      <c r="H13" s="5">
        <v>-35</v>
      </c>
      <c r="I13" s="6">
        <v>1150</v>
      </c>
      <c r="J13" s="5">
        <v>1335</v>
      </c>
      <c r="K13" s="5">
        <v>-185</v>
      </c>
      <c r="L13" s="6">
        <v>1150</v>
      </c>
      <c r="M13" s="5">
        <v>1442</v>
      </c>
      <c r="N13" s="5">
        <v>-292</v>
      </c>
      <c r="O13" s="6">
        <f t="shared" si="0"/>
        <v>-287</v>
      </c>
      <c r="P13" s="66">
        <f t="shared" si="1"/>
        <v>-7.6779026217228458E-2</v>
      </c>
      <c r="Q13" s="68"/>
      <c r="R13" s="62" t="s">
        <v>15</v>
      </c>
      <c r="S13" s="72" t="s">
        <v>15</v>
      </c>
      <c r="T13" s="8" t="str">
        <f>IF($C$4="High Inventory",IF(AND($O13&gt;=Summary!$C$149,$P13&gt;=0%),"X"," "),IF(AND($O13&lt;=-Summary!$C$149,$P13&lt;=0%),"X"," "))</f>
        <v xml:space="preserve"> </v>
      </c>
      <c r="U13" s="11" t="str">
        <f>IF($C$4="High Inventory",IF(AND($O13&gt;=0,$P13&gt;=Summary!$C$150),"X"," "),IF(AND($O13&lt;=0,$P13&lt;=-Summary!$C$150),"X"," "))</f>
        <v xml:space="preserve"> </v>
      </c>
      <c r="V13" t="str">
        <f t="shared" si="2"/>
        <v xml:space="preserve"> </v>
      </c>
    </row>
    <row r="14" spans="1:39" x14ac:dyDescent="0.25">
      <c r="A14" s="26">
        <v>2280</v>
      </c>
      <c r="B14" s="51" t="s">
        <v>14</v>
      </c>
      <c r="C14" s="6">
        <v>222</v>
      </c>
      <c r="D14" s="5">
        <v>485</v>
      </c>
      <c r="E14" s="5">
        <v>-263</v>
      </c>
      <c r="F14" s="6">
        <v>445</v>
      </c>
      <c r="G14" s="5">
        <v>481</v>
      </c>
      <c r="H14" s="5">
        <v>-36</v>
      </c>
      <c r="I14" s="6">
        <v>494</v>
      </c>
      <c r="J14" s="5">
        <v>504</v>
      </c>
      <c r="K14" s="5">
        <v>-10</v>
      </c>
      <c r="L14" s="6">
        <v>491</v>
      </c>
      <c r="M14" s="5">
        <v>529</v>
      </c>
      <c r="N14" s="5">
        <v>-38</v>
      </c>
      <c r="O14" s="6">
        <f t="shared" si="0"/>
        <v>-309</v>
      </c>
      <c r="P14" s="66">
        <f t="shared" si="1"/>
        <v>-0.21006118286879674</v>
      </c>
      <c r="Q14" s="123"/>
      <c r="R14" s="62" t="s">
        <v>15</v>
      </c>
      <c r="S14" s="72" t="s">
        <v>15</v>
      </c>
      <c r="T14" s="8" t="str">
        <f>IF($C$4="High Inventory",IF(AND($O14&gt;=Summary!$C$149,$P14&gt;=0%),"X"," "),IF(AND($O14&lt;=-Summary!$C$149,$P14&lt;=0%),"X"," "))</f>
        <v xml:space="preserve"> </v>
      </c>
      <c r="U14" s="11" t="str">
        <f>IF($C$4="High Inventory",IF(AND($O14&gt;=0,$P14&gt;=Summary!$C$150),"X"," "),IF(AND($O14&lt;=0,$P14&lt;=-Summary!$C$150),"X"," "))</f>
        <v xml:space="preserve"> </v>
      </c>
      <c r="V14" t="str">
        <f t="shared" si="2"/>
        <v xml:space="preserve"> </v>
      </c>
    </row>
    <row r="15" spans="1:39" x14ac:dyDescent="0.25">
      <c r="A15" s="26">
        <v>2584</v>
      </c>
      <c r="B15" s="51" t="s">
        <v>14</v>
      </c>
      <c r="C15" s="6">
        <v>3000</v>
      </c>
      <c r="D15" s="5">
        <v>3094</v>
      </c>
      <c r="E15" s="5">
        <v>-94</v>
      </c>
      <c r="F15" s="6">
        <v>3000</v>
      </c>
      <c r="G15" s="5">
        <v>3049</v>
      </c>
      <c r="H15" s="5">
        <v>-49</v>
      </c>
      <c r="I15" s="6">
        <v>3000</v>
      </c>
      <c r="J15" s="5">
        <v>3243</v>
      </c>
      <c r="K15" s="5">
        <v>-243</v>
      </c>
      <c r="L15" s="6">
        <v>3000</v>
      </c>
      <c r="M15" s="5">
        <v>3425</v>
      </c>
      <c r="N15" s="5">
        <v>-425</v>
      </c>
      <c r="O15" s="6">
        <f t="shared" si="0"/>
        <v>-386</v>
      </c>
      <c r="P15" s="66">
        <f t="shared" si="1"/>
        <v>-4.1120698838819643E-2</v>
      </c>
      <c r="Q15" s="125"/>
      <c r="R15" s="62" t="s">
        <v>15</v>
      </c>
      <c r="S15" s="72" t="s">
        <v>15</v>
      </c>
      <c r="T15" s="8" t="str">
        <f>IF($C$4="High Inventory",IF(AND($O15&gt;=Summary!$C$149,$P15&gt;=0%),"X"," "),IF(AND($O15&lt;=-Summary!$C$149,$P15&lt;=0%),"X"," "))</f>
        <v xml:space="preserve"> </v>
      </c>
      <c r="U15" s="11" t="str">
        <f>IF($C$4="High Inventory",IF(AND($O15&gt;=0,$P15&gt;=Summary!$C$150),"X"," "),IF(AND($O15&lt;=0,$P15&lt;=-Summary!$C$150),"X"," "))</f>
        <v xml:space="preserve"> </v>
      </c>
      <c r="V15" t="str">
        <f t="shared" si="2"/>
        <v xml:space="preserve"> </v>
      </c>
    </row>
    <row r="16" spans="1:39" x14ac:dyDescent="0.25">
      <c r="A16" s="26">
        <v>2771</v>
      </c>
      <c r="B16" s="51" t="s">
        <v>14</v>
      </c>
      <c r="C16" s="6">
        <v>6000</v>
      </c>
      <c r="D16" s="5">
        <v>6012</v>
      </c>
      <c r="E16" s="5">
        <v>-12</v>
      </c>
      <c r="F16" s="6">
        <v>6000</v>
      </c>
      <c r="G16" s="5">
        <v>5920</v>
      </c>
      <c r="H16" s="5">
        <v>80</v>
      </c>
      <c r="I16" s="6">
        <v>6000</v>
      </c>
      <c r="J16" s="5">
        <v>6296</v>
      </c>
      <c r="K16" s="5">
        <v>-296</v>
      </c>
      <c r="L16" s="6">
        <v>6000</v>
      </c>
      <c r="M16" s="5">
        <v>6605</v>
      </c>
      <c r="N16" s="5">
        <v>-605</v>
      </c>
      <c r="O16" s="6">
        <f t="shared" si="0"/>
        <v>-228</v>
      </c>
      <c r="P16" s="66">
        <f t="shared" si="1"/>
        <v>-1.2507542926106754E-2</v>
      </c>
      <c r="Q16" s="124"/>
      <c r="R16" s="62" t="s">
        <v>15</v>
      </c>
      <c r="S16" s="72" t="s">
        <v>15</v>
      </c>
      <c r="T16" s="8" t="str">
        <f>IF($C$4="High Inventory",IF(AND($O16&gt;=Summary!$C$149,$P16&gt;=0%),"X"," "),IF(AND($O16&lt;=-Summary!$C$149,$P16&lt;=0%),"X"," "))</f>
        <v xml:space="preserve"> </v>
      </c>
      <c r="U16" s="11" t="str">
        <f>IF($C$4="High Inventory",IF(AND($O16&gt;=0,$P16&gt;=Summary!$C$150),"X"," "),IF(AND($O16&lt;=0,$P16&lt;=-Summary!$C$150),"X"," "))</f>
        <v xml:space="preserve"> </v>
      </c>
      <c r="V16" t="str">
        <f t="shared" si="2"/>
        <v xml:space="preserve"> </v>
      </c>
    </row>
    <row r="17" spans="1:22" x14ac:dyDescent="0.25">
      <c r="A17" s="26">
        <v>2832</v>
      </c>
      <c r="B17" s="51" t="s">
        <v>14</v>
      </c>
      <c r="C17" s="6">
        <v>0</v>
      </c>
      <c r="D17" s="5">
        <v>323</v>
      </c>
      <c r="E17" s="5">
        <v>-323</v>
      </c>
      <c r="F17" s="6">
        <v>0</v>
      </c>
      <c r="G17" s="5">
        <v>320</v>
      </c>
      <c r="H17" s="5">
        <v>-320</v>
      </c>
      <c r="I17" s="6">
        <v>0</v>
      </c>
      <c r="J17" s="5">
        <v>336</v>
      </c>
      <c r="K17" s="5">
        <v>-336</v>
      </c>
      <c r="L17" s="6">
        <v>0</v>
      </c>
      <c r="M17" s="5">
        <v>355</v>
      </c>
      <c r="N17" s="5">
        <v>-355</v>
      </c>
      <c r="O17" s="6">
        <f t="shared" si="0"/>
        <v>-979</v>
      </c>
      <c r="P17" s="66">
        <f t="shared" si="1"/>
        <v>-0.99897959183673468</v>
      </c>
      <c r="Q17" s="123"/>
      <c r="R17" s="62" t="s">
        <v>15</v>
      </c>
      <c r="S17" s="72" t="s">
        <v>15</v>
      </c>
      <c r="T17" s="8" t="str">
        <f>IF($C$4="High Inventory",IF(AND($O17&gt;=Summary!$C$149,$P17&gt;=0%),"X"," "),IF(AND($O17&lt;=-Summary!$C$149,$P17&lt;=0%),"X"," "))</f>
        <v xml:space="preserve"> </v>
      </c>
      <c r="U17" s="11" t="str">
        <f>IF($C$4="High Inventory",IF(AND($O17&gt;=0,$P17&gt;=Summary!$C$150),"X"," "),IF(AND($O17&lt;=0,$P17&lt;=-Summary!$C$150),"X"," "))</f>
        <v xml:space="preserve"> </v>
      </c>
      <c r="V17" t="str">
        <f t="shared" si="2"/>
        <v xml:space="preserve"> </v>
      </c>
    </row>
    <row r="18" spans="1:22" x14ac:dyDescent="0.25">
      <c r="A18" s="26">
        <v>2892</v>
      </c>
      <c r="B18" s="51" t="s">
        <v>14</v>
      </c>
      <c r="C18" s="6">
        <v>3703</v>
      </c>
      <c r="D18" s="5">
        <v>4012</v>
      </c>
      <c r="E18" s="5">
        <v>-309</v>
      </c>
      <c r="F18" s="6">
        <v>3832</v>
      </c>
      <c r="G18" s="5">
        <v>3973</v>
      </c>
      <c r="H18" s="5">
        <v>-141</v>
      </c>
      <c r="I18" s="6">
        <v>3976</v>
      </c>
      <c r="J18" s="5">
        <v>4180</v>
      </c>
      <c r="K18" s="5">
        <v>-204</v>
      </c>
      <c r="L18" s="6">
        <v>4560</v>
      </c>
      <c r="M18" s="5">
        <v>4346</v>
      </c>
      <c r="N18" s="5">
        <v>214</v>
      </c>
      <c r="O18" s="6">
        <f t="shared" si="0"/>
        <v>-654</v>
      </c>
      <c r="P18" s="66">
        <f t="shared" si="1"/>
        <v>-5.3756370212066418E-2</v>
      </c>
      <c r="Q18" s="123"/>
      <c r="R18" s="62" t="s">
        <v>15</v>
      </c>
      <c r="S18" s="72" t="s">
        <v>15</v>
      </c>
      <c r="T18" s="8" t="str">
        <f>IF($C$4="High Inventory",IF(AND($O18&gt;=Summary!$C$149,$P18&gt;=0%),"X"," "),IF(AND($O18&lt;=-Summary!$C$149,$P18&lt;=0%),"X"," "))</f>
        <v xml:space="preserve"> </v>
      </c>
      <c r="U18" s="11" t="str">
        <f>IF($C$4="High Inventory",IF(AND($O18&gt;=0,$P18&gt;=Summary!$C$150),"X"," "),IF(AND($O18&lt;=0,$P18&lt;=-Summary!$C$150),"X"," "))</f>
        <v xml:space="preserve"> </v>
      </c>
      <c r="V18" t="str">
        <f t="shared" si="2"/>
        <v xml:space="preserve"> </v>
      </c>
    </row>
    <row r="19" spans="1:22" x14ac:dyDescent="0.25">
      <c r="A19" s="26">
        <v>3152</v>
      </c>
      <c r="B19" s="51" t="s">
        <v>14</v>
      </c>
      <c r="C19" s="6">
        <v>4300</v>
      </c>
      <c r="D19" s="5">
        <v>4425</v>
      </c>
      <c r="E19" s="5">
        <v>-125</v>
      </c>
      <c r="F19" s="6">
        <v>4100</v>
      </c>
      <c r="G19" s="5">
        <v>4277</v>
      </c>
      <c r="H19" s="5">
        <v>-177</v>
      </c>
      <c r="I19" s="6">
        <v>4300</v>
      </c>
      <c r="J19" s="5">
        <v>4964</v>
      </c>
      <c r="K19" s="5">
        <v>-664</v>
      </c>
      <c r="L19" s="6">
        <v>4300</v>
      </c>
      <c r="M19" s="5">
        <v>5488</v>
      </c>
      <c r="N19" s="5">
        <v>-1188</v>
      </c>
      <c r="O19" s="6">
        <f t="shared" si="0"/>
        <v>-966</v>
      </c>
      <c r="P19" s="66">
        <f t="shared" si="1"/>
        <v>-7.0681202897490303E-2</v>
      </c>
      <c r="Q19" s="123"/>
      <c r="R19" s="62" t="s">
        <v>15</v>
      </c>
      <c r="S19" s="72" t="s">
        <v>15</v>
      </c>
      <c r="T19" s="8" t="str">
        <f>IF($C$4="High Inventory",IF(AND($O19&gt;=Summary!$C$149,$P19&gt;=0%),"X"," "),IF(AND($O19&lt;=-Summary!$C$149,$P19&lt;=0%),"X"," "))</f>
        <v xml:space="preserve"> </v>
      </c>
      <c r="U19" s="11" t="str">
        <f>IF($C$4="High Inventory",IF(AND($O19&gt;=0,$P19&gt;=Summary!$C$150),"X"," "),IF(AND($O19&lt;=0,$P19&lt;=-Summary!$C$150),"X"," "))</f>
        <v xml:space="preserve"> </v>
      </c>
      <c r="V19" t="str">
        <f t="shared" si="2"/>
        <v xml:space="preserve"> </v>
      </c>
    </row>
    <row r="20" spans="1:22" x14ac:dyDescent="0.25">
      <c r="A20" s="26">
        <v>6500</v>
      </c>
      <c r="B20" s="51" t="s">
        <v>14</v>
      </c>
      <c r="C20" s="6">
        <v>448167</v>
      </c>
      <c r="D20" s="5">
        <v>441420</v>
      </c>
      <c r="E20" s="5">
        <v>6747</v>
      </c>
      <c r="F20" s="6">
        <v>416468</v>
      </c>
      <c r="G20" s="5">
        <v>424234</v>
      </c>
      <c r="H20" s="5">
        <v>-7766</v>
      </c>
      <c r="I20" s="6">
        <v>500906</v>
      </c>
      <c r="J20" s="5">
        <v>505269</v>
      </c>
      <c r="K20" s="5">
        <v>-4363</v>
      </c>
      <c r="L20" s="6">
        <v>579581</v>
      </c>
      <c r="M20" s="5">
        <v>572112</v>
      </c>
      <c r="N20" s="5">
        <v>7469</v>
      </c>
      <c r="O20" s="6">
        <f t="shared" si="0"/>
        <v>-5382</v>
      </c>
      <c r="P20" s="66">
        <f t="shared" si="1"/>
        <v>-3.9258193743781566E-3</v>
      </c>
      <c r="Q20" s="123"/>
      <c r="R20" s="62" t="s">
        <v>15</v>
      </c>
      <c r="S20" s="72" t="s">
        <v>15</v>
      </c>
      <c r="T20" s="8" t="str">
        <f>IF($C$4="High Inventory",IF(AND($O20&gt;=Summary!$C$149,$P20&gt;=0%),"X"," "),IF(AND($O20&lt;=-Summary!$C$149,$P20&lt;=0%),"X"," "))</f>
        <v xml:space="preserve"> </v>
      </c>
      <c r="U20" s="11" t="str">
        <f>IF($C$4="High Inventory",IF(AND($O20&gt;=0,$P20&gt;=Summary!$C$150),"X"," "),IF(AND($O20&lt;=0,$P20&lt;=-Summary!$C$150),"X"," "))</f>
        <v xml:space="preserve"> </v>
      </c>
      <c r="V20" t="str">
        <f t="shared" si="2"/>
        <v xml:space="preserve"> </v>
      </c>
    </row>
    <row r="21" spans="1:22" x14ac:dyDescent="0.25">
      <c r="A21" s="26">
        <v>12296</v>
      </c>
      <c r="B21" s="51" t="s">
        <v>14</v>
      </c>
      <c r="C21" s="6">
        <v>1686</v>
      </c>
      <c r="D21" s="5">
        <v>1367</v>
      </c>
      <c r="E21" s="5">
        <v>319</v>
      </c>
      <c r="F21" s="6">
        <v>1406</v>
      </c>
      <c r="G21" s="5">
        <v>1339</v>
      </c>
      <c r="H21" s="5">
        <v>67</v>
      </c>
      <c r="I21" s="6">
        <v>1471</v>
      </c>
      <c r="J21" s="5">
        <v>1471</v>
      </c>
      <c r="K21" s="5">
        <v>0</v>
      </c>
      <c r="L21" s="6">
        <v>1686</v>
      </c>
      <c r="M21" s="5">
        <v>1612</v>
      </c>
      <c r="N21" s="5">
        <v>74</v>
      </c>
      <c r="O21" s="6">
        <f t="shared" si="0"/>
        <v>386</v>
      </c>
      <c r="P21" s="66">
        <f t="shared" si="1"/>
        <v>9.238870272857827E-2</v>
      </c>
      <c r="Q21" s="123"/>
      <c r="R21" s="62" t="s">
        <v>15</v>
      </c>
      <c r="S21" s="72" t="s">
        <v>15</v>
      </c>
      <c r="T21" s="8" t="str">
        <f>IF($C$4="High Inventory",IF(AND($O21&gt;=Summary!$C$149,$P21&gt;=0%),"X"," "),IF(AND($O21&lt;=-Summary!$C$149,$P21&lt;=0%),"X"," "))</f>
        <v xml:space="preserve"> </v>
      </c>
      <c r="U21" s="11" t="str">
        <f>IF($C$4="High Inventory",IF(AND($O21&gt;=0,$P21&gt;=Summary!$C$150),"X"," "),IF(AND($O21&lt;=0,$P21&lt;=-Summary!$C$150),"X"," "))</f>
        <v xml:space="preserve"> </v>
      </c>
      <c r="V21" t="str">
        <f t="shared" si="2"/>
        <v xml:space="preserve"> </v>
      </c>
    </row>
    <row r="22" spans="1:22" x14ac:dyDescent="0.25">
      <c r="A22" s="26">
        <v>16786</v>
      </c>
      <c r="B22" s="51" t="s">
        <v>14</v>
      </c>
      <c r="C22" s="6">
        <v>332</v>
      </c>
      <c r="D22" s="5">
        <v>602</v>
      </c>
      <c r="E22" s="5">
        <v>-270</v>
      </c>
      <c r="F22" s="6">
        <v>340</v>
      </c>
      <c r="G22" s="5">
        <v>570</v>
      </c>
      <c r="H22" s="5">
        <v>-230</v>
      </c>
      <c r="I22" s="6">
        <v>340</v>
      </c>
      <c r="J22" s="5">
        <v>723</v>
      </c>
      <c r="K22" s="5">
        <v>-383</v>
      </c>
      <c r="L22" s="6">
        <v>340</v>
      </c>
      <c r="M22" s="5">
        <v>843</v>
      </c>
      <c r="N22" s="5">
        <v>-503</v>
      </c>
      <c r="O22" s="6">
        <f t="shared" si="0"/>
        <v>-883</v>
      </c>
      <c r="P22" s="66">
        <f t="shared" si="1"/>
        <v>-0.46571729957805907</v>
      </c>
      <c r="Q22" s="123"/>
      <c r="R22" s="62" t="s">
        <v>15</v>
      </c>
      <c r="S22" s="72" t="s">
        <v>15</v>
      </c>
      <c r="T22" s="8" t="str">
        <f>IF($C$4="High Inventory",IF(AND($O22&gt;=Summary!$C$149,$P22&gt;=0%),"X"," "),IF(AND($O22&lt;=-Summary!$C$149,$P22&lt;=0%),"X"," "))</f>
        <v xml:space="preserve"> </v>
      </c>
      <c r="U22" s="11" t="str">
        <f>IF($C$4="High Inventory",IF(AND($O22&gt;=0,$P22&gt;=Summary!$C$150),"X"," "),IF(AND($O22&lt;=0,$P22&lt;=-Summary!$C$150),"X"," "))</f>
        <v xml:space="preserve"> </v>
      </c>
      <c r="V22" t="str">
        <f t="shared" si="2"/>
        <v xml:space="preserve"> </v>
      </c>
    </row>
    <row r="23" spans="1:22" x14ac:dyDescent="0.25">
      <c r="A23" s="26">
        <v>17791</v>
      </c>
      <c r="B23" s="51" t="s">
        <v>14</v>
      </c>
      <c r="C23" s="6">
        <v>300</v>
      </c>
      <c r="D23" s="5">
        <v>326</v>
      </c>
      <c r="E23" s="5">
        <v>-26</v>
      </c>
      <c r="F23" s="6">
        <v>300</v>
      </c>
      <c r="G23" s="5">
        <v>317</v>
      </c>
      <c r="H23" s="5">
        <v>-17</v>
      </c>
      <c r="I23" s="6">
        <v>300</v>
      </c>
      <c r="J23" s="5">
        <v>372</v>
      </c>
      <c r="K23" s="5">
        <v>-72</v>
      </c>
      <c r="L23" s="6">
        <v>300</v>
      </c>
      <c r="M23" s="5">
        <v>410</v>
      </c>
      <c r="N23" s="5">
        <v>-110</v>
      </c>
      <c r="O23" s="6">
        <f t="shared" si="0"/>
        <v>-115</v>
      </c>
      <c r="P23" s="66">
        <f t="shared" si="1"/>
        <v>-0.11318897637795275</v>
      </c>
      <c r="Q23" s="123"/>
      <c r="R23" s="62" t="s">
        <v>15</v>
      </c>
      <c r="S23" s="72" t="s">
        <v>15</v>
      </c>
      <c r="T23" s="8" t="str">
        <f>IF($C$4="High Inventory",IF(AND($O23&gt;=Summary!$C$149,$P23&gt;=0%),"X"," "),IF(AND($O23&lt;=-Summary!$C$149,$P23&lt;=0%),"X"," "))</f>
        <v xml:space="preserve"> </v>
      </c>
      <c r="U23" s="11" t="str">
        <f>IF($C$4="High Inventory",IF(AND($O23&gt;=0,$P23&gt;=Summary!$C$150),"X"," "),IF(AND($O23&lt;=0,$P23&lt;=-Summary!$C$150),"X"," "))</f>
        <v xml:space="preserve"> </v>
      </c>
      <c r="V23" t="str">
        <f t="shared" si="2"/>
        <v xml:space="preserve"> </v>
      </c>
    </row>
    <row r="24" spans="1:22" x14ac:dyDescent="0.25">
      <c r="A24" s="26">
        <v>1117</v>
      </c>
      <c r="B24" s="51" t="s">
        <v>16</v>
      </c>
      <c r="C24" s="6">
        <v>56245</v>
      </c>
      <c r="D24" s="5">
        <v>42692</v>
      </c>
      <c r="E24" s="5">
        <v>13553</v>
      </c>
      <c r="F24" s="6">
        <v>34704</v>
      </c>
      <c r="G24" s="5">
        <v>35974</v>
      </c>
      <c r="H24" s="5">
        <v>-1270</v>
      </c>
      <c r="I24" s="6">
        <v>36540</v>
      </c>
      <c r="J24" s="5">
        <v>34474</v>
      </c>
      <c r="K24" s="5">
        <v>2066</v>
      </c>
      <c r="L24" s="6">
        <v>36582</v>
      </c>
      <c r="M24" s="5">
        <v>44164</v>
      </c>
      <c r="N24" s="5">
        <v>-7582</v>
      </c>
      <c r="O24" s="6">
        <f t="shared" si="0"/>
        <v>14349</v>
      </c>
      <c r="P24" s="66">
        <f t="shared" si="1"/>
        <v>0.12682405140488417</v>
      </c>
      <c r="Q24" s="123"/>
      <c r="R24" s="62" t="s">
        <v>44</v>
      </c>
      <c r="S24" s="72" t="s">
        <v>15</v>
      </c>
      <c r="T24" s="8" t="str">
        <f>IF($C$4="High Inventory",IF(AND($O24&gt;=Summary!$C$149,$P24&gt;=0%),"X"," "),IF(AND($O24&lt;=-Summary!$C$149,$P24&lt;=0%),"X"," "))</f>
        <v>X</v>
      </c>
      <c r="U24" s="11" t="str">
        <f>IF($C$4="High Inventory",IF(AND($O24&gt;=0,$P24&gt;=Summary!$C$150),"X"," "),IF(AND($O24&lt;=0,$P24&lt;=-Summary!$C$150),"X"," "))</f>
        <v>X</v>
      </c>
      <c r="V24" t="str">
        <f t="shared" si="2"/>
        <v xml:space="preserve"> </v>
      </c>
    </row>
    <row r="25" spans="1:22" x14ac:dyDescent="0.25">
      <c r="A25" s="26">
        <v>1126</v>
      </c>
      <c r="B25" s="51" t="s">
        <v>16</v>
      </c>
      <c r="C25" s="6">
        <v>24918</v>
      </c>
      <c r="D25" s="5">
        <v>26344</v>
      </c>
      <c r="E25" s="5">
        <v>-1426</v>
      </c>
      <c r="F25" s="6">
        <v>24918</v>
      </c>
      <c r="G25" s="5">
        <v>25111</v>
      </c>
      <c r="H25" s="5">
        <v>-193</v>
      </c>
      <c r="I25" s="6">
        <v>24918</v>
      </c>
      <c r="J25" s="5">
        <v>25067</v>
      </c>
      <c r="K25" s="5">
        <v>-149</v>
      </c>
      <c r="L25" s="6">
        <v>24918</v>
      </c>
      <c r="M25" s="5">
        <v>23942</v>
      </c>
      <c r="N25" s="5">
        <v>976</v>
      </c>
      <c r="O25" s="6">
        <f t="shared" si="0"/>
        <v>-1768</v>
      </c>
      <c r="P25" s="66">
        <f t="shared" si="1"/>
        <v>-2.3104164760921551E-2</v>
      </c>
      <c r="Q25" s="68"/>
      <c r="R25" s="62" t="s">
        <v>15</v>
      </c>
      <c r="S25" s="72" t="s">
        <v>15</v>
      </c>
      <c r="T25" s="8" t="str">
        <f>IF($C$4="High Inventory",IF(AND($O25&gt;=Summary!$C$149,$P25&gt;=0%),"X"," "),IF(AND($O25&lt;=-Summary!$C$149,$P25&lt;=0%),"X"," "))</f>
        <v xml:space="preserve"> </v>
      </c>
      <c r="U25" s="11" t="str">
        <f>IF($C$4="High Inventory",IF(AND($O25&gt;=0,$P25&gt;=Summary!$C$150),"X"," "),IF(AND($O25&lt;=0,$P25&lt;=-Summary!$C$150),"X"," "))</f>
        <v xml:space="preserve"> </v>
      </c>
      <c r="V25" t="str">
        <f t="shared" si="2"/>
        <v xml:space="preserve"> </v>
      </c>
    </row>
    <row r="26" spans="1:22" x14ac:dyDescent="0.25">
      <c r="A26" s="26">
        <v>1157</v>
      </c>
      <c r="B26" s="51" t="s">
        <v>16</v>
      </c>
      <c r="C26" s="6">
        <v>209538</v>
      </c>
      <c r="D26" s="5">
        <v>148333</v>
      </c>
      <c r="E26" s="5">
        <v>61205</v>
      </c>
      <c r="F26" s="6">
        <v>116868</v>
      </c>
      <c r="G26" s="5">
        <v>120330</v>
      </c>
      <c r="H26" s="5">
        <v>-3462</v>
      </c>
      <c r="I26" s="6">
        <v>112319</v>
      </c>
      <c r="J26" s="5">
        <v>109321</v>
      </c>
      <c r="K26" s="5">
        <v>2998</v>
      </c>
      <c r="L26" s="6">
        <v>132902</v>
      </c>
      <c r="M26" s="5">
        <v>135778</v>
      </c>
      <c r="N26" s="5">
        <v>-2876</v>
      </c>
      <c r="O26" s="6">
        <f t="shared" si="0"/>
        <v>60741</v>
      </c>
      <c r="P26" s="66">
        <f t="shared" si="1"/>
        <v>0.1606968530497242</v>
      </c>
      <c r="Q26" s="8"/>
      <c r="R26" s="62" t="s">
        <v>44</v>
      </c>
      <c r="S26" s="72" t="s">
        <v>15</v>
      </c>
      <c r="T26" s="8" t="str">
        <f>IF($C$4="High Inventory",IF(AND($O26&gt;=Summary!$C$149,$P26&gt;=0%),"X"," "),IF(AND($O26&lt;=-Summary!$C$149,$P26&lt;=0%),"X"," "))</f>
        <v>X</v>
      </c>
      <c r="U26" s="11" t="str">
        <f>IF($C$4="High Inventory",IF(AND($O26&gt;=0,$P26&gt;=Summary!$C$150),"X"," "),IF(AND($O26&lt;=0,$P26&lt;=-Summary!$C$150),"X"," "))</f>
        <v>X</v>
      </c>
      <c r="V26" t="str">
        <f t="shared" si="2"/>
        <v xml:space="preserve"> </v>
      </c>
    </row>
    <row r="27" spans="1:22" x14ac:dyDescent="0.25">
      <c r="A27" s="26">
        <v>1281</v>
      </c>
      <c r="B27" s="51" t="s">
        <v>16</v>
      </c>
      <c r="C27" s="6">
        <v>12642</v>
      </c>
      <c r="D27" s="5">
        <v>18817</v>
      </c>
      <c r="E27" s="5">
        <v>-6175</v>
      </c>
      <c r="F27" s="6">
        <v>6778</v>
      </c>
      <c r="G27" s="5">
        <v>12623</v>
      </c>
      <c r="H27" s="5">
        <v>-5845</v>
      </c>
      <c r="I27" s="6">
        <v>8420</v>
      </c>
      <c r="J27" s="5">
        <v>11275</v>
      </c>
      <c r="K27" s="5">
        <v>-2855</v>
      </c>
      <c r="L27" s="6">
        <v>6778</v>
      </c>
      <c r="M27" s="5">
        <v>14257</v>
      </c>
      <c r="N27" s="5">
        <v>-7479</v>
      </c>
      <c r="O27" s="6">
        <f t="shared" ref="O27:O44" si="3">K27+H27+E27</f>
        <v>-14875</v>
      </c>
      <c r="P27" s="66">
        <f t="shared" si="1"/>
        <v>-0.34823017136435996</v>
      </c>
      <c r="Q27" s="123"/>
      <c r="R27" s="62" t="s">
        <v>15</v>
      </c>
      <c r="S27" s="72" t="s">
        <v>15</v>
      </c>
      <c r="T27" s="8" t="str">
        <f>IF($C$4="High Inventory",IF(AND($O27&gt;=Summary!$C$149,$P27&gt;=0%),"X"," "),IF(AND($O27&lt;=-Summary!$C$149,$P27&lt;=0%),"X"," "))</f>
        <v xml:space="preserve"> </v>
      </c>
      <c r="U27" s="11" t="str">
        <f>IF($C$4="High Inventory",IF(AND($O27&gt;=0,$P27&gt;=Summary!$C$150),"X"," "),IF(AND($O27&lt;=0,$P27&lt;=-Summary!$C$150),"X"," "))</f>
        <v xml:space="preserve"> </v>
      </c>
      <c r="V27" t="str">
        <f t="shared" si="2"/>
        <v xml:space="preserve"> </v>
      </c>
    </row>
    <row r="28" spans="1:22" x14ac:dyDescent="0.25">
      <c r="A28" s="26">
        <v>1377</v>
      </c>
      <c r="B28" s="51" t="s">
        <v>16</v>
      </c>
      <c r="C28" s="6">
        <v>106831</v>
      </c>
      <c r="D28" s="5">
        <v>95910</v>
      </c>
      <c r="E28" s="5">
        <v>10921</v>
      </c>
      <c r="F28" s="6">
        <v>50752</v>
      </c>
      <c r="G28" s="5">
        <v>83338</v>
      </c>
      <c r="H28" s="5">
        <v>-32586</v>
      </c>
      <c r="I28" s="6">
        <v>66672</v>
      </c>
      <c r="J28" s="5">
        <v>86491</v>
      </c>
      <c r="K28" s="5">
        <v>-19819</v>
      </c>
      <c r="L28" s="6">
        <v>67938</v>
      </c>
      <c r="M28" s="5">
        <v>88850</v>
      </c>
      <c r="N28" s="5">
        <v>-20912</v>
      </c>
      <c r="O28" s="6">
        <f t="shared" si="3"/>
        <v>-41484</v>
      </c>
      <c r="P28" s="66">
        <f t="shared" ref="P28:P44" si="4">O28/(J28+G28+D28+1)</f>
        <v>-0.15610747347030932</v>
      </c>
      <c r="Q28" s="68"/>
      <c r="R28" s="62" t="s">
        <v>15</v>
      </c>
      <c r="S28" s="72" t="s">
        <v>15</v>
      </c>
      <c r="T28" s="8" t="str">
        <f>IF($C$4="High Inventory",IF(AND($O28&gt;=Summary!$C$149,$P28&gt;=0%),"X"," "),IF(AND($O28&lt;=-Summary!$C$149,$P28&lt;=0%),"X"," "))</f>
        <v xml:space="preserve"> </v>
      </c>
      <c r="U28" s="11" t="str">
        <f>IF($C$4="High Inventory",IF(AND($O28&gt;=0,$P28&gt;=Summary!$C$150),"X"," "),IF(AND($O28&lt;=0,$P28&lt;=-Summary!$C$150),"X"," "))</f>
        <v xml:space="preserve"> </v>
      </c>
      <c r="V28" t="str">
        <f t="shared" ref="V28:V44" si="5">IF(S28 = "X",L28-I28," ")</f>
        <v xml:space="preserve"> </v>
      </c>
    </row>
    <row r="29" spans="1:22" x14ac:dyDescent="0.25">
      <c r="A29" s="26">
        <v>1830</v>
      </c>
      <c r="B29" s="51" t="s">
        <v>16</v>
      </c>
      <c r="C29" s="6">
        <v>20000</v>
      </c>
      <c r="D29" s="5">
        <v>20006</v>
      </c>
      <c r="E29" s="5">
        <v>-6</v>
      </c>
      <c r="F29" s="6">
        <v>20000</v>
      </c>
      <c r="G29" s="5">
        <v>14049</v>
      </c>
      <c r="H29" s="5">
        <v>5951</v>
      </c>
      <c r="I29" s="6">
        <v>20000</v>
      </c>
      <c r="J29" s="5">
        <v>14049</v>
      </c>
      <c r="K29" s="5">
        <v>5951</v>
      </c>
      <c r="L29" s="6">
        <v>7500</v>
      </c>
      <c r="M29" s="5">
        <v>14049</v>
      </c>
      <c r="N29" s="5">
        <v>-6549</v>
      </c>
      <c r="O29" s="6">
        <f t="shared" si="3"/>
        <v>11896</v>
      </c>
      <c r="P29" s="66">
        <f t="shared" si="4"/>
        <v>0.24729238124935038</v>
      </c>
      <c r="Q29" s="68"/>
      <c r="R29" s="62" t="s">
        <v>44</v>
      </c>
      <c r="S29" s="72" t="s">
        <v>15</v>
      </c>
      <c r="T29" s="8" t="str">
        <f>IF($C$4="High Inventory",IF(AND($O29&gt;=Summary!$C$149,$P29&gt;=0%),"X"," "),IF(AND($O29&lt;=-Summary!$C$149,$P29&lt;=0%),"X"," "))</f>
        <v>X</v>
      </c>
      <c r="U29" s="11" t="str">
        <f>IF($C$4="High Inventory",IF(AND($O29&gt;=0,$P29&gt;=Summary!$C$150),"X"," "),IF(AND($O29&lt;=0,$P29&lt;=-Summary!$C$150),"X"," "))</f>
        <v>X</v>
      </c>
      <c r="V29" t="str">
        <f t="shared" si="5"/>
        <v xml:space="preserve"> </v>
      </c>
    </row>
    <row r="30" spans="1:22" x14ac:dyDescent="0.25">
      <c r="A30" s="26">
        <v>1864</v>
      </c>
      <c r="B30" s="51" t="s">
        <v>16</v>
      </c>
      <c r="C30" s="6">
        <v>303036</v>
      </c>
      <c r="D30" s="5">
        <v>289266</v>
      </c>
      <c r="E30" s="5">
        <v>13770</v>
      </c>
      <c r="F30" s="6">
        <v>273494</v>
      </c>
      <c r="G30" s="5">
        <v>277424</v>
      </c>
      <c r="H30" s="5">
        <v>-3930</v>
      </c>
      <c r="I30" s="6">
        <v>270600</v>
      </c>
      <c r="J30" s="5">
        <v>282716</v>
      </c>
      <c r="K30" s="5">
        <v>-12116</v>
      </c>
      <c r="L30" s="6">
        <v>307633</v>
      </c>
      <c r="M30" s="5">
        <v>279610</v>
      </c>
      <c r="N30" s="5">
        <v>28023</v>
      </c>
      <c r="O30" s="6">
        <f t="shared" si="3"/>
        <v>-2276</v>
      </c>
      <c r="P30" s="66">
        <f t="shared" si="4"/>
        <v>-2.6795164155699212E-3</v>
      </c>
      <c r="Q30" s="123"/>
      <c r="R30" s="62" t="s">
        <v>15</v>
      </c>
      <c r="S30" s="72" t="s">
        <v>15</v>
      </c>
      <c r="T30" s="8" t="str">
        <f>IF($C$4="High Inventory",IF(AND($O30&gt;=Summary!$C$149,$P30&gt;=0%),"X"," "),IF(AND($O30&lt;=-Summary!$C$149,$P30&lt;=0%),"X"," "))</f>
        <v xml:space="preserve"> </v>
      </c>
      <c r="U30" s="11" t="str">
        <f>IF($C$4="High Inventory",IF(AND($O30&gt;=0,$P30&gt;=Summary!$C$150),"X"," "),IF(AND($O30&lt;=0,$P30&lt;=-Summary!$C$150),"X"," "))</f>
        <v xml:space="preserve"> </v>
      </c>
      <c r="V30" t="str">
        <f t="shared" si="5"/>
        <v xml:space="preserve"> </v>
      </c>
    </row>
    <row r="31" spans="1:22" x14ac:dyDescent="0.25">
      <c r="A31" s="26">
        <v>1922</v>
      </c>
      <c r="B31" s="51" t="s">
        <v>16</v>
      </c>
      <c r="C31" s="6">
        <v>40479</v>
      </c>
      <c r="D31" s="5">
        <v>29835</v>
      </c>
      <c r="E31" s="5">
        <v>10644</v>
      </c>
      <c r="F31" s="6">
        <v>13836</v>
      </c>
      <c r="G31" s="5">
        <v>26842</v>
      </c>
      <c r="H31" s="5">
        <v>-13006</v>
      </c>
      <c r="I31" s="6">
        <v>13836</v>
      </c>
      <c r="J31" s="5">
        <v>25272</v>
      </c>
      <c r="K31" s="5">
        <v>-11436</v>
      </c>
      <c r="L31" s="6">
        <v>13836</v>
      </c>
      <c r="M31" s="5">
        <v>30271</v>
      </c>
      <c r="N31" s="5">
        <v>-16435</v>
      </c>
      <c r="O31" s="6">
        <f t="shared" si="3"/>
        <v>-13798</v>
      </c>
      <c r="P31" s="66">
        <f t="shared" si="4"/>
        <v>-0.16837095790115925</v>
      </c>
      <c r="Q31" s="125"/>
      <c r="R31" s="62" t="s">
        <v>15</v>
      </c>
      <c r="S31" s="72" t="s">
        <v>15</v>
      </c>
      <c r="T31" s="8" t="str">
        <f>IF($C$4="High Inventory",IF(AND($O31&gt;=Summary!$C$149,$P31&gt;=0%),"X"," "),IF(AND($O31&lt;=-Summary!$C$149,$P31&lt;=0%),"X"," "))</f>
        <v xml:space="preserve"> </v>
      </c>
      <c r="U31" s="11" t="str">
        <f>IF($C$4="High Inventory",IF(AND($O31&gt;=0,$P31&gt;=Summary!$C$150),"X"," "),IF(AND($O31&lt;=0,$P31&lt;=-Summary!$C$150),"X"," "))</f>
        <v xml:space="preserve"> </v>
      </c>
      <c r="V31" t="str">
        <f t="shared" si="5"/>
        <v xml:space="preserve"> </v>
      </c>
    </row>
    <row r="32" spans="1:22" x14ac:dyDescent="0.25">
      <c r="A32" s="26">
        <v>2056</v>
      </c>
      <c r="B32" s="51" t="s">
        <v>16</v>
      </c>
      <c r="C32" s="6">
        <v>19000</v>
      </c>
      <c r="D32" s="5">
        <v>12957</v>
      </c>
      <c r="E32" s="5">
        <v>6043</v>
      </c>
      <c r="F32" s="6">
        <v>17000</v>
      </c>
      <c r="G32" s="5">
        <v>19000</v>
      </c>
      <c r="H32" s="5">
        <v>-2000</v>
      </c>
      <c r="I32" s="6">
        <v>17000</v>
      </c>
      <c r="J32" s="5">
        <v>18838</v>
      </c>
      <c r="K32" s="5">
        <v>-1838</v>
      </c>
      <c r="L32" s="6">
        <v>17000</v>
      </c>
      <c r="M32" s="5">
        <v>15762</v>
      </c>
      <c r="N32" s="5">
        <v>1238</v>
      </c>
      <c r="O32" s="6">
        <f t="shared" si="3"/>
        <v>2205</v>
      </c>
      <c r="P32" s="66">
        <f t="shared" si="4"/>
        <v>4.3408929836995042E-2</v>
      </c>
      <c r="Q32" s="68"/>
      <c r="R32" s="62" t="s">
        <v>15</v>
      </c>
      <c r="S32" s="72" t="s">
        <v>15</v>
      </c>
      <c r="T32" s="8" t="str">
        <f>IF($C$4="High Inventory",IF(AND($O32&gt;=Summary!$C$149,$P32&gt;=0%),"X"," "),IF(AND($O32&lt;=-Summary!$C$149,$P32&lt;=0%),"X"," "))</f>
        <v xml:space="preserve"> </v>
      </c>
      <c r="U32" s="11" t="str">
        <f>IF($C$4="High Inventory",IF(AND($O32&gt;=0,$P32&gt;=Summary!$C$150),"X"," "),IF(AND($O32&lt;=0,$P32&lt;=-Summary!$C$150),"X"," "))</f>
        <v xml:space="preserve"> </v>
      </c>
      <c r="V32" t="str">
        <f t="shared" si="5"/>
        <v xml:space="preserve"> </v>
      </c>
    </row>
    <row r="33" spans="1:22" x14ac:dyDescent="0.25">
      <c r="A33" s="26">
        <v>2280</v>
      </c>
      <c r="B33" s="51" t="s">
        <v>16</v>
      </c>
      <c r="C33" s="6">
        <v>11155</v>
      </c>
      <c r="D33" s="5">
        <v>10645</v>
      </c>
      <c r="E33" s="5">
        <v>510</v>
      </c>
      <c r="F33" s="6">
        <v>7828</v>
      </c>
      <c r="G33" s="5">
        <v>6438</v>
      </c>
      <c r="H33" s="5">
        <v>1390</v>
      </c>
      <c r="I33" s="6">
        <v>11728</v>
      </c>
      <c r="J33" s="5">
        <v>7007</v>
      </c>
      <c r="K33" s="5">
        <v>4721</v>
      </c>
      <c r="L33" s="6">
        <v>11728</v>
      </c>
      <c r="M33" s="5">
        <v>10702</v>
      </c>
      <c r="N33" s="5">
        <v>1026</v>
      </c>
      <c r="O33" s="6">
        <f t="shared" si="3"/>
        <v>6621</v>
      </c>
      <c r="P33" s="66">
        <f t="shared" si="4"/>
        <v>0.274832925158773</v>
      </c>
      <c r="Q33" s="68"/>
      <c r="R33" s="62" t="s">
        <v>44</v>
      </c>
      <c r="S33" s="72" t="s">
        <v>15</v>
      </c>
      <c r="T33" s="8" t="str">
        <f>IF($C$4="High Inventory",IF(AND($O33&gt;=Summary!$C$149,$P33&gt;=0%),"X"," "),IF(AND($O33&lt;=-Summary!$C$149,$P33&lt;=0%),"X"," "))</f>
        <v>X</v>
      </c>
      <c r="U33" s="11" t="str">
        <f>IF($C$4="High Inventory",IF(AND($O33&gt;=0,$P33&gt;=Summary!$C$150),"X"," "),IF(AND($O33&lt;=0,$P33&lt;=-Summary!$C$150),"X"," "))</f>
        <v>X</v>
      </c>
      <c r="V33" t="str">
        <f t="shared" si="5"/>
        <v xml:space="preserve"> </v>
      </c>
    </row>
    <row r="34" spans="1:22" x14ac:dyDescent="0.25">
      <c r="A34" s="26">
        <v>2584</v>
      </c>
      <c r="B34" s="51" t="s">
        <v>16</v>
      </c>
      <c r="C34" s="6">
        <v>56718</v>
      </c>
      <c r="D34" s="5">
        <v>53594</v>
      </c>
      <c r="E34" s="5">
        <v>3124</v>
      </c>
      <c r="F34" s="6">
        <v>41733</v>
      </c>
      <c r="G34" s="5">
        <v>49831</v>
      </c>
      <c r="H34" s="5">
        <v>-8098</v>
      </c>
      <c r="I34" s="6">
        <v>41724</v>
      </c>
      <c r="J34" s="5">
        <v>42922</v>
      </c>
      <c r="K34" s="5">
        <v>-1198</v>
      </c>
      <c r="L34" s="6">
        <v>41724</v>
      </c>
      <c r="M34" s="5">
        <v>53563</v>
      </c>
      <c r="N34" s="5">
        <v>-11839</v>
      </c>
      <c r="O34" s="6">
        <f t="shared" si="3"/>
        <v>-6172</v>
      </c>
      <c r="P34" s="66">
        <f t="shared" si="4"/>
        <v>-4.2173449585918496E-2</v>
      </c>
      <c r="Q34" s="68"/>
      <c r="R34" s="62" t="s">
        <v>15</v>
      </c>
      <c r="S34" s="72" t="s">
        <v>15</v>
      </c>
      <c r="T34" s="8" t="str">
        <f>IF($C$4="High Inventory",IF(AND($O34&gt;=Summary!$C$149,$P34&gt;=0%),"X"," "),IF(AND($O34&lt;=-Summary!$C$149,$P34&lt;=0%),"X"," "))</f>
        <v xml:space="preserve"> </v>
      </c>
      <c r="U34" s="11" t="str">
        <f>IF($C$4="High Inventory",IF(AND($O34&gt;=0,$P34&gt;=Summary!$C$150),"X"," "),IF(AND($O34&lt;=0,$P34&lt;=-Summary!$C$150),"X"," "))</f>
        <v xml:space="preserve"> </v>
      </c>
      <c r="V34" t="str">
        <f t="shared" si="5"/>
        <v xml:space="preserve"> </v>
      </c>
    </row>
    <row r="35" spans="1:22" x14ac:dyDescent="0.25">
      <c r="A35" s="26">
        <v>2771</v>
      </c>
      <c r="B35" s="51" t="s">
        <v>16</v>
      </c>
      <c r="C35" s="6">
        <v>21491</v>
      </c>
      <c r="D35" s="5">
        <v>31289</v>
      </c>
      <c r="E35" s="5">
        <v>-9798</v>
      </c>
      <c r="F35" s="6">
        <v>36487</v>
      </c>
      <c r="G35" s="5">
        <v>23454</v>
      </c>
      <c r="H35" s="5">
        <v>13033</v>
      </c>
      <c r="I35" s="6">
        <v>36487</v>
      </c>
      <c r="J35" s="5">
        <v>22368</v>
      </c>
      <c r="K35" s="5">
        <v>14119</v>
      </c>
      <c r="L35" s="6">
        <v>36487</v>
      </c>
      <c r="M35" s="5">
        <v>32231</v>
      </c>
      <c r="N35" s="5">
        <v>4256</v>
      </c>
      <c r="O35" s="6">
        <f t="shared" si="3"/>
        <v>17354</v>
      </c>
      <c r="P35" s="66">
        <f t="shared" si="4"/>
        <v>0.22504927897084759</v>
      </c>
      <c r="Q35" s="123"/>
      <c r="R35" s="62" t="s">
        <v>44</v>
      </c>
      <c r="S35" s="72" t="s">
        <v>15</v>
      </c>
      <c r="T35" s="8" t="str">
        <f>IF($C$4="High Inventory",IF(AND($O35&gt;=Summary!$C$149,$P35&gt;=0%),"X"," "),IF(AND($O35&lt;=-Summary!$C$149,$P35&lt;=0%),"X"," "))</f>
        <v>X</v>
      </c>
      <c r="U35" s="11" t="str">
        <f>IF($C$4="High Inventory",IF(AND($O35&gt;=0,$P35&gt;=Summary!$C$150),"X"," "),IF(AND($O35&lt;=0,$P35&lt;=-Summary!$C$150),"X"," "))</f>
        <v>X</v>
      </c>
      <c r="V35" t="str">
        <f t="shared" si="5"/>
        <v xml:space="preserve"> </v>
      </c>
    </row>
    <row r="36" spans="1:22" x14ac:dyDescent="0.25">
      <c r="A36" s="26">
        <v>2832</v>
      </c>
      <c r="B36" s="51" t="s">
        <v>16</v>
      </c>
      <c r="C36" s="6">
        <v>0</v>
      </c>
      <c r="D36" s="5">
        <v>8123</v>
      </c>
      <c r="E36" s="5">
        <v>-8123</v>
      </c>
      <c r="F36" s="6">
        <v>0</v>
      </c>
      <c r="G36" s="5">
        <v>6405</v>
      </c>
      <c r="H36" s="5">
        <v>-6405</v>
      </c>
      <c r="I36" s="6">
        <v>0</v>
      </c>
      <c r="J36" s="5">
        <v>1041</v>
      </c>
      <c r="K36" s="5">
        <v>-1041</v>
      </c>
      <c r="L36" s="6">
        <v>0</v>
      </c>
      <c r="M36" s="5">
        <v>3426</v>
      </c>
      <c r="N36" s="5">
        <v>-3426</v>
      </c>
      <c r="O36" s="6">
        <f t="shared" si="3"/>
        <v>-15569</v>
      </c>
      <c r="P36" s="66">
        <f t="shared" si="4"/>
        <v>-0.99993577392421318</v>
      </c>
      <c r="Q36" s="123"/>
      <c r="R36" s="62" t="s">
        <v>15</v>
      </c>
      <c r="S36" s="72" t="s">
        <v>15</v>
      </c>
      <c r="T36" s="8" t="str">
        <f>IF($C$4="High Inventory",IF(AND($O36&gt;=Summary!$C$149,$P36&gt;=0%),"X"," "),IF(AND($O36&lt;=-Summary!$C$149,$P36&lt;=0%),"X"," "))</f>
        <v xml:space="preserve"> </v>
      </c>
      <c r="U36" s="11" t="str">
        <f>IF($C$4="High Inventory",IF(AND($O36&gt;=0,$P36&gt;=Summary!$C$150),"X"," "),IF(AND($O36&lt;=0,$P36&lt;=-Summary!$C$150),"X"," "))</f>
        <v xml:space="preserve"> </v>
      </c>
      <c r="V36" t="str">
        <f t="shared" si="5"/>
        <v xml:space="preserve"> </v>
      </c>
    </row>
    <row r="37" spans="1:22" x14ac:dyDescent="0.25">
      <c r="A37" s="26">
        <v>2892</v>
      </c>
      <c r="B37" s="51" t="s">
        <v>16</v>
      </c>
      <c r="C37" s="6">
        <v>292</v>
      </c>
      <c r="D37" s="5">
        <v>391</v>
      </c>
      <c r="E37" s="5">
        <v>-99</v>
      </c>
      <c r="F37" s="6">
        <v>298</v>
      </c>
      <c r="G37" s="5">
        <v>390</v>
      </c>
      <c r="H37" s="5">
        <v>-92</v>
      </c>
      <c r="I37" s="6">
        <v>202</v>
      </c>
      <c r="J37" s="5">
        <v>214</v>
      </c>
      <c r="K37" s="5">
        <v>-12</v>
      </c>
      <c r="L37" s="6">
        <v>360</v>
      </c>
      <c r="M37" s="5">
        <v>378</v>
      </c>
      <c r="N37" s="5">
        <v>-18</v>
      </c>
      <c r="O37" s="6">
        <f t="shared" si="3"/>
        <v>-203</v>
      </c>
      <c r="P37" s="66">
        <f t="shared" si="4"/>
        <v>-0.20381526104417672</v>
      </c>
      <c r="Q37" s="123"/>
      <c r="R37" s="62" t="s">
        <v>15</v>
      </c>
      <c r="S37" s="72" t="s">
        <v>15</v>
      </c>
      <c r="T37" s="8" t="str">
        <f>IF($C$4="High Inventory",IF(AND($O37&gt;=Summary!$C$149,$P37&gt;=0%),"X"," "),IF(AND($O37&lt;=-Summary!$C$149,$P37&lt;=0%),"X"," "))</f>
        <v xml:space="preserve"> </v>
      </c>
      <c r="U37" s="11" t="str">
        <f>IF($C$4="High Inventory",IF(AND($O37&gt;=0,$P37&gt;=Summary!$C$150),"X"," "),IF(AND($O37&lt;=0,$P37&lt;=-Summary!$C$150),"X"," "))</f>
        <v xml:space="preserve"> </v>
      </c>
      <c r="V37" t="str">
        <f t="shared" si="5"/>
        <v xml:space="preserve"> </v>
      </c>
    </row>
    <row r="38" spans="1:22" x14ac:dyDescent="0.25">
      <c r="A38" s="26">
        <v>3015</v>
      </c>
      <c r="B38" s="51" t="s">
        <v>16</v>
      </c>
      <c r="C38" s="6">
        <v>26877</v>
      </c>
      <c r="D38" s="5">
        <v>17029</v>
      </c>
      <c r="E38" s="5">
        <v>9848</v>
      </c>
      <c r="F38" s="6">
        <v>16875</v>
      </c>
      <c r="G38" s="5">
        <v>17386</v>
      </c>
      <c r="H38" s="5">
        <v>-511</v>
      </c>
      <c r="I38" s="6">
        <v>16877</v>
      </c>
      <c r="J38" s="5">
        <v>17953</v>
      </c>
      <c r="K38" s="5">
        <v>-1076</v>
      </c>
      <c r="L38" s="6">
        <v>16877</v>
      </c>
      <c r="M38" s="5">
        <v>18477</v>
      </c>
      <c r="N38" s="5">
        <v>-1600</v>
      </c>
      <c r="O38" s="6">
        <f t="shared" si="3"/>
        <v>8261</v>
      </c>
      <c r="P38" s="66">
        <f t="shared" si="4"/>
        <v>0.15774599476789705</v>
      </c>
      <c r="Q38" s="68"/>
      <c r="R38" s="62" t="s">
        <v>44</v>
      </c>
      <c r="S38" s="72" t="s">
        <v>15</v>
      </c>
      <c r="T38" s="8" t="str">
        <f>IF($C$4="High Inventory",IF(AND($O38&gt;=Summary!$C$149,$P38&gt;=0%),"X"," "),IF(AND($O38&lt;=-Summary!$C$149,$P38&lt;=0%),"X"," "))</f>
        <v>X</v>
      </c>
      <c r="U38" s="11" t="str">
        <f>IF($C$4="High Inventory",IF(AND($O38&gt;=0,$P38&gt;=Summary!$C$150),"X"," "),IF(AND($O38&lt;=0,$P38&lt;=-Summary!$C$150),"X"," "))</f>
        <v>X</v>
      </c>
      <c r="V38" t="str">
        <f t="shared" si="5"/>
        <v xml:space="preserve"> </v>
      </c>
    </row>
    <row r="39" spans="1:22" x14ac:dyDescent="0.25">
      <c r="A39" s="26">
        <v>3115</v>
      </c>
      <c r="B39" s="51" t="s">
        <v>16</v>
      </c>
      <c r="C39" s="6">
        <v>0</v>
      </c>
      <c r="D39" s="5">
        <v>1124</v>
      </c>
      <c r="E39" s="5">
        <v>-1124</v>
      </c>
      <c r="F39" s="6">
        <v>2571</v>
      </c>
      <c r="G39" s="5">
        <v>11749</v>
      </c>
      <c r="H39" s="5">
        <v>-9178</v>
      </c>
      <c r="I39" s="6">
        <v>12393</v>
      </c>
      <c r="J39" s="5">
        <v>28098</v>
      </c>
      <c r="K39" s="5">
        <v>-15705</v>
      </c>
      <c r="L39" s="6">
        <v>342</v>
      </c>
      <c r="M39" s="5">
        <v>23183</v>
      </c>
      <c r="N39" s="5">
        <v>-22841</v>
      </c>
      <c r="O39" s="6">
        <f t="shared" si="3"/>
        <v>-26007</v>
      </c>
      <c r="P39" s="66">
        <f t="shared" si="4"/>
        <v>-0.63475056135897689</v>
      </c>
      <c r="Q39" s="68"/>
      <c r="R39" s="62" t="s">
        <v>15</v>
      </c>
      <c r="S39" s="72" t="s">
        <v>15</v>
      </c>
      <c r="T39" s="8" t="str">
        <f>IF($C$4="High Inventory",IF(AND($O39&gt;=Summary!$C$149,$P39&gt;=0%),"X"," "),IF(AND($O39&lt;=-Summary!$C$149,$P39&lt;=0%),"X"," "))</f>
        <v xml:space="preserve"> </v>
      </c>
      <c r="U39" s="11" t="str">
        <f>IF($C$4="High Inventory",IF(AND($O39&gt;=0,$P39&gt;=Summary!$C$150),"X"," "),IF(AND($O39&lt;=0,$P39&lt;=-Summary!$C$150),"X"," "))</f>
        <v xml:space="preserve"> </v>
      </c>
      <c r="V39" t="str">
        <f t="shared" si="5"/>
        <v xml:space="preserve"> </v>
      </c>
    </row>
    <row r="40" spans="1:22" x14ac:dyDescent="0.25">
      <c r="A40" s="26">
        <v>3550</v>
      </c>
      <c r="B40" s="51" t="s">
        <v>16</v>
      </c>
      <c r="C40" s="6">
        <v>6159</v>
      </c>
      <c r="D40" s="5">
        <v>6134</v>
      </c>
      <c r="E40" s="5">
        <v>25</v>
      </c>
      <c r="F40" s="6">
        <v>5801</v>
      </c>
      <c r="G40" s="5">
        <v>6114</v>
      </c>
      <c r="H40" s="5">
        <v>-313</v>
      </c>
      <c r="I40" s="6">
        <v>5836</v>
      </c>
      <c r="J40" s="5">
        <v>5969</v>
      </c>
      <c r="K40" s="5">
        <v>-133</v>
      </c>
      <c r="L40" s="6">
        <v>5836</v>
      </c>
      <c r="M40" s="5">
        <v>6035</v>
      </c>
      <c r="N40" s="5">
        <v>-199</v>
      </c>
      <c r="O40" s="6">
        <f t="shared" si="3"/>
        <v>-421</v>
      </c>
      <c r="P40" s="66">
        <f t="shared" si="4"/>
        <v>-2.3109013064002634E-2</v>
      </c>
      <c r="Q40" s="123"/>
      <c r="R40" s="62" t="s">
        <v>15</v>
      </c>
      <c r="S40" s="72" t="s">
        <v>15</v>
      </c>
      <c r="T40" s="8" t="str">
        <f>IF($C$4="High Inventory",IF(AND($O40&gt;=Summary!$C$149,$P40&gt;=0%),"X"," "),IF(AND($O40&lt;=-Summary!$C$149,$P40&lt;=0%),"X"," "))</f>
        <v xml:space="preserve"> </v>
      </c>
      <c r="U40" s="11" t="str">
        <f>IF($C$4="High Inventory",IF(AND($O40&gt;=0,$P40&gt;=Summary!$C$150),"X"," "),IF(AND($O40&lt;=0,$P40&lt;=-Summary!$C$150),"X"," "))</f>
        <v xml:space="preserve"> </v>
      </c>
      <c r="V40" t="str">
        <f t="shared" si="5"/>
        <v xml:space="preserve"> </v>
      </c>
    </row>
    <row r="41" spans="1:22" x14ac:dyDescent="0.25">
      <c r="A41" s="26">
        <v>4760</v>
      </c>
      <c r="B41" s="51" t="s">
        <v>16</v>
      </c>
      <c r="C41" s="6">
        <v>257483</v>
      </c>
      <c r="D41" s="5">
        <v>244457</v>
      </c>
      <c r="E41" s="5">
        <v>13026</v>
      </c>
      <c r="F41" s="6">
        <v>256040</v>
      </c>
      <c r="G41" s="5">
        <v>263669</v>
      </c>
      <c r="H41" s="5">
        <v>-7629</v>
      </c>
      <c r="I41" s="6">
        <v>283443</v>
      </c>
      <c r="J41" s="5">
        <v>290406</v>
      </c>
      <c r="K41" s="5">
        <v>-6963</v>
      </c>
      <c r="L41" s="6">
        <v>337697</v>
      </c>
      <c r="M41" s="5">
        <v>307854</v>
      </c>
      <c r="N41" s="5">
        <v>29843</v>
      </c>
      <c r="O41" s="6">
        <f t="shared" si="3"/>
        <v>-1566</v>
      </c>
      <c r="P41" s="66">
        <f t="shared" si="4"/>
        <v>-1.961096160083553E-3</v>
      </c>
      <c r="Q41" s="8"/>
      <c r="R41" s="62" t="s">
        <v>15</v>
      </c>
      <c r="S41" s="72" t="s">
        <v>15</v>
      </c>
      <c r="T41" s="8" t="str">
        <f>IF($C$4="High Inventory",IF(AND($O41&gt;=Summary!$C$149,$P41&gt;=0%),"X"," "),IF(AND($O41&lt;=-Summary!$C$149,$P41&lt;=0%),"X"," "))</f>
        <v xml:space="preserve"> </v>
      </c>
      <c r="U41" s="11" t="str">
        <f>IF($C$4="High Inventory",IF(AND($O41&gt;=0,$P41&gt;=Summary!$C$150),"X"," "),IF(AND($O41&lt;=0,$P41&lt;=-Summary!$C$150),"X"," "))</f>
        <v xml:space="preserve"> </v>
      </c>
      <c r="V41" t="str">
        <f t="shared" si="5"/>
        <v xml:space="preserve"> </v>
      </c>
    </row>
    <row r="42" spans="1:22" x14ac:dyDescent="0.25">
      <c r="A42" s="26">
        <v>6084</v>
      </c>
      <c r="B42" s="51" t="s">
        <v>16</v>
      </c>
      <c r="C42" s="6">
        <v>450</v>
      </c>
      <c r="D42" s="5">
        <v>437</v>
      </c>
      <c r="E42" s="5">
        <v>13</v>
      </c>
      <c r="F42" s="6">
        <v>450</v>
      </c>
      <c r="G42" s="5">
        <v>460</v>
      </c>
      <c r="H42" s="5">
        <v>-10</v>
      </c>
      <c r="I42" s="6">
        <v>450</v>
      </c>
      <c r="J42" s="5">
        <v>453</v>
      </c>
      <c r="K42" s="5">
        <v>-3</v>
      </c>
      <c r="L42" s="6">
        <v>450</v>
      </c>
      <c r="M42" s="5">
        <v>464</v>
      </c>
      <c r="N42" s="5">
        <v>-14</v>
      </c>
      <c r="O42" s="6">
        <f t="shared" si="3"/>
        <v>0</v>
      </c>
      <c r="P42" s="66">
        <f t="shared" si="4"/>
        <v>0</v>
      </c>
      <c r="Q42" s="68"/>
      <c r="R42" s="62" t="s">
        <v>15</v>
      </c>
      <c r="S42" s="72" t="s">
        <v>15</v>
      </c>
      <c r="T42" s="8" t="str">
        <f>IF($C$4="High Inventory",IF(AND($O42&gt;=Summary!$C$149,$P42&gt;=0%),"X"," "),IF(AND($O42&lt;=-Summary!$C$149,$P42&lt;=0%),"X"," "))</f>
        <v xml:space="preserve"> </v>
      </c>
      <c r="U42" s="11" t="str">
        <f>IF($C$4="High Inventory",IF(AND($O42&gt;=0,$P42&gt;=Summary!$C$150),"X"," "),IF(AND($O42&lt;=0,$P42&lt;=-Summary!$C$150),"X"," "))</f>
        <v xml:space="preserve"> </v>
      </c>
      <c r="V42" t="str">
        <f t="shared" si="5"/>
        <v xml:space="preserve"> </v>
      </c>
    </row>
    <row r="43" spans="1:22" x14ac:dyDescent="0.25">
      <c r="A43" s="26">
        <v>6728</v>
      </c>
      <c r="B43" s="51" t="s">
        <v>16</v>
      </c>
      <c r="C43" s="6">
        <v>11000</v>
      </c>
      <c r="D43" s="5">
        <v>10816</v>
      </c>
      <c r="E43" s="5">
        <v>184</v>
      </c>
      <c r="F43" s="6">
        <v>11000</v>
      </c>
      <c r="G43" s="5">
        <v>11353</v>
      </c>
      <c r="H43" s="5">
        <v>-353</v>
      </c>
      <c r="I43" s="6">
        <v>11000</v>
      </c>
      <c r="J43" s="5">
        <v>11316</v>
      </c>
      <c r="K43" s="5">
        <v>-316</v>
      </c>
      <c r="L43" s="6">
        <v>11000</v>
      </c>
      <c r="M43" s="5">
        <v>11192</v>
      </c>
      <c r="N43" s="5">
        <v>-192</v>
      </c>
      <c r="O43" s="6">
        <f t="shared" si="3"/>
        <v>-485</v>
      </c>
      <c r="P43" s="66">
        <f t="shared" si="4"/>
        <v>-1.4483664815146629E-2</v>
      </c>
      <c r="Q43" s="68"/>
      <c r="R43" s="62" t="s">
        <v>15</v>
      </c>
      <c r="S43" s="72" t="s">
        <v>15</v>
      </c>
      <c r="T43" s="8" t="str">
        <f>IF($C$4="High Inventory",IF(AND($O43&gt;=Summary!$C$149,$P43&gt;=0%),"X"," "),IF(AND($O43&lt;=-Summary!$C$149,$P43&lt;=0%),"X"," "))</f>
        <v xml:space="preserve"> </v>
      </c>
      <c r="U43" s="11" t="str">
        <f>IF($C$4="High Inventory",IF(AND($O43&gt;=0,$P43&gt;=Summary!$C$150),"X"," "),IF(AND($O43&lt;=0,$P43&lt;=-Summary!$C$150),"X"," "))</f>
        <v xml:space="preserve"> </v>
      </c>
      <c r="V43" t="str">
        <f t="shared" si="5"/>
        <v xml:space="preserve"> </v>
      </c>
    </row>
    <row r="44" spans="1:22" x14ac:dyDescent="0.25">
      <c r="A44" s="26">
        <v>12296</v>
      </c>
      <c r="B44" s="51" t="s">
        <v>16</v>
      </c>
      <c r="C44" s="6">
        <v>5386</v>
      </c>
      <c r="D44" s="5">
        <v>4476</v>
      </c>
      <c r="E44" s="5">
        <v>910</v>
      </c>
      <c r="F44" s="6">
        <v>5633</v>
      </c>
      <c r="G44" s="5">
        <v>3673</v>
      </c>
      <c r="H44" s="5">
        <v>1960</v>
      </c>
      <c r="I44" s="6">
        <v>5330</v>
      </c>
      <c r="J44" s="5">
        <v>3755</v>
      </c>
      <c r="K44" s="5">
        <v>1575</v>
      </c>
      <c r="L44" s="6">
        <v>5365</v>
      </c>
      <c r="M44" s="5">
        <v>4916</v>
      </c>
      <c r="N44" s="5">
        <v>449</v>
      </c>
      <c r="O44" s="6">
        <f t="shared" si="3"/>
        <v>4445</v>
      </c>
      <c r="P44" s="66">
        <f t="shared" si="4"/>
        <v>0.37337253254934899</v>
      </c>
      <c r="Q44" s="68"/>
      <c r="R44" s="62" t="s">
        <v>15</v>
      </c>
      <c r="S44" s="72" t="s">
        <v>15</v>
      </c>
      <c r="T44" s="8" t="str">
        <f>IF($C$4="High Inventory",IF(AND($O44&gt;=Summary!$C$149,$P44&gt;=0%),"X"," "),IF(AND($O44&lt;=-Summary!$C$149,$P44&lt;=0%),"X"," "))</f>
        <v xml:space="preserve"> </v>
      </c>
      <c r="U44" s="11" t="str">
        <f>IF($C$4="High Inventory",IF(AND($O44&gt;=0,$P44&gt;=Summary!$C$150),"X"," "),IF(AND($O44&lt;=0,$P44&lt;=-Summary!$C$150),"X"," "))</f>
        <v>X</v>
      </c>
      <c r="V44" t="str">
        <f t="shared" si="5"/>
        <v xml:space="preserve"> </v>
      </c>
    </row>
    <row r="45" spans="1:22" x14ac:dyDescent="0.25">
      <c r="A45" s="26">
        <v>15966</v>
      </c>
      <c r="B45" s="51" t="s">
        <v>16</v>
      </c>
      <c r="C45" s="6">
        <v>59629</v>
      </c>
      <c r="D45" s="5">
        <v>60913</v>
      </c>
      <c r="E45" s="5">
        <v>-1284</v>
      </c>
      <c r="F45" s="6">
        <v>59638</v>
      </c>
      <c r="G45" s="5">
        <v>60371</v>
      </c>
      <c r="H45" s="5">
        <v>-733</v>
      </c>
      <c r="I45" s="6">
        <v>59479</v>
      </c>
      <c r="J45" s="5">
        <v>60757</v>
      </c>
      <c r="K45" s="5">
        <v>-1278</v>
      </c>
      <c r="L45" s="6">
        <v>59670</v>
      </c>
      <c r="M45" s="5">
        <v>62737</v>
      </c>
      <c r="N45" s="5">
        <v>-3067</v>
      </c>
      <c r="O45" s="6">
        <f t="shared" ref="O45:O76" si="6">K45+H45+E45</f>
        <v>-3295</v>
      </c>
      <c r="P45" s="66">
        <f t="shared" ref="P45:P76" si="7">O45/(J45+G45+D45+1)</f>
        <v>-1.8100218630865406E-2</v>
      </c>
      <c r="Q45" s="123"/>
      <c r="R45" s="62" t="s">
        <v>15</v>
      </c>
      <c r="S45" s="72" t="s">
        <v>15</v>
      </c>
      <c r="T45" s="8" t="str">
        <f>IF($C$4="High Inventory",IF(AND($O45&gt;=Summary!$C$149,$P45&gt;=0%),"X"," "),IF(AND($O45&lt;=-Summary!$C$149,$P45&lt;=0%),"X"," "))</f>
        <v xml:space="preserve"> </v>
      </c>
      <c r="U45" s="11" t="str">
        <f>IF($C$4="High Inventory",IF(AND($O45&gt;=0,$P45&gt;=Summary!$C$150),"X"," "),IF(AND($O45&lt;=0,$P45&lt;=-Summary!$C$150),"X"," "))</f>
        <v xml:space="preserve"> </v>
      </c>
      <c r="V45" t="str">
        <f t="shared" ref="V45:V76" si="8">IF(S45 = "X",L45-I45," ")</f>
        <v xml:space="preserve"> </v>
      </c>
    </row>
    <row r="46" spans="1:22" x14ac:dyDescent="0.25">
      <c r="A46" s="26">
        <v>16666</v>
      </c>
      <c r="B46" s="51" t="s">
        <v>16</v>
      </c>
      <c r="C46" s="6">
        <v>0</v>
      </c>
      <c r="D46" s="5">
        <v>244</v>
      </c>
      <c r="E46" s="5">
        <v>-244</v>
      </c>
      <c r="F46" s="6">
        <v>0</v>
      </c>
      <c r="G46" s="5">
        <v>250</v>
      </c>
      <c r="H46" s="5">
        <v>-250</v>
      </c>
      <c r="I46" s="6">
        <v>0</v>
      </c>
      <c r="J46" s="5">
        <v>244</v>
      </c>
      <c r="K46" s="5">
        <v>-244</v>
      </c>
      <c r="L46" s="6">
        <v>31</v>
      </c>
      <c r="M46" s="5">
        <v>260</v>
      </c>
      <c r="N46" s="5">
        <v>-229</v>
      </c>
      <c r="O46" s="6">
        <f t="shared" si="6"/>
        <v>-738</v>
      </c>
      <c r="P46" s="66">
        <f t="shared" si="7"/>
        <v>-0.99864682002706362</v>
      </c>
      <c r="Q46" s="68"/>
      <c r="R46" s="62" t="s">
        <v>15</v>
      </c>
      <c r="S46" s="72" t="s">
        <v>15</v>
      </c>
      <c r="T46" s="8" t="str">
        <f>IF($C$4="High Inventory",IF(AND($O46&gt;=Summary!$C$149,$P46&gt;=0%),"X"," "),IF(AND($O46&lt;=-Summary!$C$149,$P46&lt;=0%),"X"," "))</f>
        <v xml:space="preserve"> </v>
      </c>
      <c r="U46" s="11" t="str">
        <f>IF($C$4="High Inventory",IF(AND($O46&gt;=0,$P46&gt;=Summary!$C$150),"X"," "),IF(AND($O46&lt;=0,$P46&lt;=-Summary!$C$150),"X"," "))</f>
        <v xml:space="preserve"> </v>
      </c>
      <c r="V46" t="str">
        <f t="shared" si="8"/>
        <v xml:space="preserve"> </v>
      </c>
    </row>
    <row r="47" spans="1:22" x14ac:dyDescent="0.25">
      <c r="A47" s="26">
        <v>30069</v>
      </c>
      <c r="B47" s="51" t="s">
        <v>16</v>
      </c>
      <c r="C47" s="6">
        <v>4747</v>
      </c>
      <c r="D47" s="5">
        <v>6157</v>
      </c>
      <c r="E47" s="5">
        <v>-1410</v>
      </c>
      <c r="F47" s="6">
        <v>5397</v>
      </c>
      <c r="G47" s="5">
        <v>0</v>
      </c>
      <c r="H47" s="5">
        <v>5397</v>
      </c>
      <c r="I47" s="6">
        <v>3422</v>
      </c>
      <c r="J47" s="5">
        <v>0</v>
      </c>
      <c r="K47" s="5">
        <v>3422</v>
      </c>
      <c r="L47" s="6">
        <v>4093</v>
      </c>
      <c r="M47" s="5">
        <v>6499</v>
      </c>
      <c r="N47" s="5">
        <v>-2406</v>
      </c>
      <c r="O47" s="6">
        <f t="shared" si="6"/>
        <v>7409</v>
      </c>
      <c r="P47" s="66">
        <f t="shared" si="7"/>
        <v>1.203150373497889</v>
      </c>
      <c r="Q47" s="123"/>
      <c r="R47" s="62" t="s">
        <v>44</v>
      </c>
      <c r="S47" s="72" t="s">
        <v>15</v>
      </c>
      <c r="T47" s="8" t="str">
        <f>IF($C$4="High Inventory",IF(AND($O47&gt;=Summary!$C$149,$P47&gt;=0%),"X"," "),IF(AND($O47&lt;=-Summary!$C$149,$P47&lt;=0%),"X"," "))</f>
        <v>X</v>
      </c>
      <c r="U47" s="11" t="str">
        <f>IF($C$4="High Inventory",IF(AND($O47&gt;=0,$P47&gt;=Summary!$C$150),"X"," "),IF(AND($O47&lt;=0,$P47&lt;=-Summary!$C$150),"X"," "))</f>
        <v>X</v>
      </c>
      <c r="V47" t="str">
        <f t="shared" si="8"/>
        <v xml:space="preserve"> </v>
      </c>
    </row>
    <row r="48" spans="1:22" x14ac:dyDescent="0.25">
      <c r="A48" s="26">
        <v>59</v>
      </c>
      <c r="B48" s="51" t="s">
        <v>17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0</v>
      </c>
      <c r="N48" s="5">
        <v>0</v>
      </c>
      <c r="O48" s="6">
        <f t="shared" si="6"/>
        <v>0</v>
      </c>
      <c r="P48" s="66">
        <f t="shared" si="7"/>
        <v>0</v>
      </c>
      <c r="Q48" s="123"/>
      <c r="R48" s="62" t="s">
        <v>15</v>
      </c>
      <c r="S48" s="72" t="s">
        <v>15</v>
      </c>
      <c r="T48" s="8" t="str">
        <f>IF($C$4="High Inventory",IF(AND($O48&gt;=Summary!$C$149,$P48&gt;=0%),"X"," "),IF(AND($O48&lt;=-Summary!$C$149,$P48&lt;=0%),"X"," "))</f>
        <v xml:space="preserve"> </v>
      </c>
      <c r="U48" s="11" t="str">
        <f>IF($C$4="High Inventory",IF(AND($O48&gt;=0,$P48&gt;=Summary!$C$150),"X"," "),IF(AND($O48&lt;=0,$P48&lt;=-Summary!$C$150),"X"," "))</f>
        <v xml:space="preserve"> </v>
      </c>
      <c r="V48" t="str">
        <f t="shared" si="8"/>
        <v xml:space="preserve"> </v>
      </c>
    </row>
    <row r="49" spans="1:22" x14ac:dyDescent="0.25">
      <c r="A49" s="26">
        <v>62</v>
      </c>
      <c r="B49" s="51" t="s">
        <v>17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6"/>
        <v>0</v>
      </c>
      <c r="P49" s="66">
        <f t="shared" si="7"/>
        <v>0</v>
      </c>
      <c r="Q49" s="123"/>
      <c r="R49" s="62" t="s">
        <v>15</v>
      </c>
      <c r="S49" s="72" t="s">
        <v>15</v>
      </c>
      <c r="T49" s="8" t="str">
        <f>IF($C$4="High Inventory",IF(AND($O49&gt;=Summary!$C$149,$P49&gt;=0%),"X"," "),IF(AND($O49&lt;=-Summary!$C$149,$P49&lt;=0%),"X"," "))</f>
        <v xml:space="preserve"> </v>
      </c>
      <c r="U49" s="11" t="str">
        <f>IF($C$4="High Inventory",IF(AND($O49&gt;=0,$P49&gt;=Summary!$C$150),"X"," "),IF(AND($O49&lt;=0,$P49&lt;=-Summary!$C$150),"X"," "))</f>
        <v xml:space="preserve"> </v>
      </c>
      <c r="V49" t="str">
        <f t="shared" si="8"/>
        <v xml:space="preserve"> </v>
      </c>
    </row>
    <row r="50" spans="1:22" x14ac:dyDescent="0.25">
      <c r="A50" s="26">
        <v>71</v>
      </c>
      <c r="B50" s="51" t="s">
        <v>17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6"/>
        <v>0</v>
      </c>
      <c r="P50" s="66">
        <f t="shared" si="7"/>
        <v>0</v>
      </c>
      <c r="Q50" s="123"/>
      <c r="R50" s="62" t="s">
        <v>15</v>
      </c>
      <c r="S50" s="72" t="s">
        <v>15</v>
      </c>
      <c r="T50" s="8" t="str">
        <f>IF($C$4="High Inventory",IF(AND($O50&gt;=Summary!$C$149,$P50&gt;=0%),"X"," "),IF(AND($O50&lt;=-Summary!$C$149,$P50&lt;=0%),"X"," "))</f>
        <v xml:space="preserve"> </v>
      </c>
      <c r="U50" s="11" t="str">
        <f>IF($C$4="High Inventory",IF(AND($O50&gt;=0,$P50&gt;=Summary!$C$150),"X"," "),IF(AND($O50&lt;=0,$P50&lt;=-Summary!$C$150),"X"," "))</f>
        <v xml:space="preserve"> </v>
      </c>
      <c r="V50" t="str">
        <f t="shared" si="8"/>
        <v xml:space="preserve"> </v>
      </c>
    </row>
    <row r="51" spans="1:22" x14ac:dyDescent="0.25">
      <c r="A51" s="26">
        <v>82</v>
      </c>
      <c r="B51" s="51" t="s">
        <v>17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6"/>
        <v>0</v>
      </c>
      <c r="P51" s="66">
        <f t="shared" si="7"/>
        <v>0</v>
      </c>
      <c r="Q51" s="123"/>
      <c r="R51" s="62" t="s">
        <v>15</v>
      </c>
      <c r="S51" s="72" t="s">
        <v>15</v>
      </c>
      <c r="T51" s="8" t="str">
        <f>IF($C$4="High Inventory",IF(AND($O51&gt;=Summary!$C$149,$P51&gt;=0%),"X"," "),IF(AND($O51&lt;=-Summary!$C$149,$P51&lt;=0%),"X"," "))</f>
        <v xml:space="preserve"> </v>
      </c>
      <c r="U51" s="11" t="str">
        <f>IF($C$4="High Inventory",IF(AND($O51&gt;=0,$P51&gt;=Summary!$C$150),"X"," "),IF(AND($O51&lt;=0,$P51&lt;=-Summary!$C$150),"X"," "))</f>
        <v xml:space="preserve"> </v>
      </c>
      <c r="V51" t="str">
        <f t="shared" si="8"/>
        <v xml:space="preserve"> </v>
      </c>
    </row>
    <row r="52" spans="1:22" x14ac:dyDescent="0.25">
      <c r="A52" s="26">
        <v>112</v>
      </c>
      <c r="B52" s="51" t="s">
        <v>17</v>
      </c>
      <c r="C52" s="6">
        <v>0</v>
      </c>
      <c r="D52" s="5">
        <v>25</v>
      </c>
      <c r="E52" s="5">
        <v>-25</v>
      </c>
      <c r="F52" s="6">
        <v>0</v>
      </c>
      <c r="G52" s="5">
        <v>25</v>
      </c>
      <c r="H52" s="5">
        <v>-25</v>
      </c>
      <c r="I52" s="6">
        <v>0</v>
      </c>
      <c r="J52" s="5">
        <v>25</v>
      </c>
      <c r="K52" s="5">
        <v>-25</v>
      </c>
      <c r="L52" s="6">
        <v>0</v>
      </c>
      <c r="M52" s="5">
        <v>25</v>
      </c>
      <c r="N52" s="5">
        <v>-25</v>
      </c>
      <c r="O52" s="6">
        <f t="shared" si="6"/>
        <v>-75</v>
      </c>
      <c r="P52" s="66">
        <f t="shared" si="7"/>
        <v>-0.98684210526315785</v>
      </c>
      <c r="Q52" s="123"/>
      <c r="R52" s="62" t="s">
        <v>15</v>
      </c>
      <c r="S52" s="72" t="s">
        <v>15</v>
      </c>
      <c r="T52" s="8" t="str">
        <f>IF($C$4="High Inventory",IF(AND($O52&gt;=Summary!$C$149,$P52&gt;=0%),"X"," "),IF(AND($O52&lt;=-Summary!$C$149,$P52&lt;=0%),"X"," "))</f>
        <v xml:space="preserve"> </v>
      </c>
      <c r="U52" s="11" t="str">
        <f>IF($C$4="High Inventory",IF(AND($O52&gt;=0,$P52&gt;=Summary!$C$150),"X"," "),IF(AND($O52&lt;=0,$P52&lt;=-Summary!$C$150),"X"," "))</f>
        <v xml:space="preserve"> </v>
      </c>
      <c r="V52" t="str">
        <f t="shared" si="8"/>
        <v xml:space="preserve"> </v>
      </c>
    </row>
    <row r="53" spans="1:22" x14ac:dyDescent="0.25">
      <c r="A53" s="26">
        <v>113</v>
      </c>
      <c r="B53" s="51" t="s">
        <v>17</v>
      </c>
      <c r="C53" s="6">
        <v>0</v>
      </c>
      <c r="D53" s="5">
        <v>10</v>
      </c>
      <c r="E53" s="5">
        <v>-10</v>
      </c>
      <c r="F53" s="6">
        <v>0</v>
      </c>
      <c r="G53" s="5">
        <v>10</v>
      </c>
      <c r="H53" s="5">
        <v>-10</v>
      </c>
      <c r="I53" s="6">
        <v>0</v>
      </c>
      <c r="J53" s="5">
        <v>11</v>
      </c>
      <c r="K53" s="5">
        <v>-11</v>
      </c>
      <c r="L53" s="6">
        <v>0</v>
      </c>
      <c r="M53" s="5">
        <v>10</v>
      </c>
      <c r="N53" s="5">
        <v>-10</v>
      </c>
      <c r="O53" s="6">
        <f t="shared" si="6"/>
        <v>-31</v>
      </c>
      <c r="P53" s="66">
        <f t="shared" si="7"/>
        <v>-0.96875</v>
      </c>
      <c r="Q53" s="123"/>
      <c r="R53" s="62" t="s">
        <v>15</v>
      </c>
      <c r="S53" s="72" t="s">
        <v>15</v>
      </c>
      <c r="T53" s="8" t="str">
        <f>IF($C$4="High Inventory",IF(AND($O53&gt;=Summary!$C$149,$P53&gt;=0%),"X"," "),IF(AND($O53&lt;=-Summary!$C$149,$P53&lt;=0%),"X"," "))</f>
        <v xml:space="preserve"> </v>
      </c>
      <c r="U53" s="11" t="str">
        <f>IF($C$4="High Inventory",IF(AND($O53&gt;=0,$P53&gt;=Summary!$C$150),"X"," "),IF(AND($O53&lt;=0,$P53&lt;=-Summary!$C$150),"X"," "))</f>
        <v xml:space="preserve"> </v>
      </c>
      <c r="V53" t="str">
        <f t="shared" si="8"/>
        <v xml:space="preserve"> </v>
      </c>
    </row>
    <row r="54" spans="1:22" x14ac:dyDescent="0.25">
      <c r="A54" s="26">
        <v>117</v>
      </c>
      <c r="B54" s="51" t="s">
        <v>17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66">
        <f t="shared" si="7"/>
        <v>0</v>
      </c>
      <c r="Q54" s="123"/>
      <c r="R54" s="62" t="s">
        <v>15</v>
      </c>
      <c r="S54" s="72" t="s">
        <v>15</v>
      </c>
      <c r="T54" s="8" t="str">
        <f>IF($C$4="High Inventory",IF(AND($O54&gt;=Summary!$C$149,$P54&gt;=0%),"X"," "),IF(AND($O54&lt;=-Summary!$C$149,$P54&lt;=0%),"X"," "))</f>
        <v xml:space="preserve"> </v>
      </c>
      <c r="U54" s="11" t="str">
        <f>IF($C$4="High Inventory",IF(AND($O54&gt;=0,$P54&gt;=Summary!$C$150),"X"," "),IF(AND($O54&lt;=0,$P54&lt;=-Summary!$C$150),"X"," "))</f>
        <v xml:space="preserve"> </v>
      </c>
      <c r="V54" t="str">
        <f t="shared" si="8"/>
        <v xml:space="preserve"> </v>
      </c>
    </row>
    <row r="55" spans="1:22" x14ac:dyDescent="0.25">
      <c r="A55" s="26">
        <v>127</v>
      </c>
      <c r="B55" s="51" t="s">
        <v>17</v>
      </c>
      <c r="C55" s="6">
        <v>0</v>
      </c>
      <c r="D55" s="5">
        <v>6</v>
      </c>
      <c r="E55" s="5">
        <v>-6</v>
      </c>
      <c r="F55" s="6">
        <v>0</v>
      </c>
      <c r="G55" s="5">
        <v>5</v>
      </c>
      <c r="H55" s="5">
        <v>-5</v>
      </c>
      <c r="I55" s="6">
        <v>0</v>
      </c>
      <c r="J55" s="5">
        <v>6</v>
      </c>
      <c r="K55" s="5">
        <v>-6</v>
      </c>
      <c r="L55" s="6">
        <v>0</v>
      </c>
      <c r="M55" s="5">
        <v>6</v>
      </c>
      <c r="N55" s="5">
        <v>-6</v>
      </c>
      <c r="O55" s="6">
        <f t="shared" si="6"/>
        <v>-17</v>
      </c>
      <c r="P55" s="66">
        <f t="shared" si="7"/>
        <v>-0.94444444444444442</v>
      </c>
      <c r="Q55" s="123"/>
      <c r="R55" s="62" t="s">
        <v>15</v>
      </c>
      <c r="S55" s="72" t="s">
        <v>15</v>
      </c>
      <c r="T55" s="8" t="str">
        <f>IF($C$4="High Inventory",IF(AND($O55&gt;=Summary!$C$149,$P55&gt;=0%),"X"," "),IF(AND($O55&lt;=-Summary!$C$149,$P55&lt;=0%),"X"," "))</f>
        <v xml:space="preserve"> </v>
      </c>
      <c r="U55" s="11" t="str">
        <f>IF($C$4="High Inventory",IF(AND($O55&gt;=0,$P55&gt;=Summary!$C$150),"X"," "),IF(AND($O55&lt;=0,$P55&lt;=-Summary!$C$150),"X"," "))</f>
        <v xml:space="preserve"> </v>
      </c>
      <c r="V55" t="str">
        <f t="shared" si="8"/>
        <v xml:space="preserve"> </v>
      </c>
    </row>
    <row r="56" spans="1:22" x14ac:dyDescent="0.25">
      <c r="A56" s="26">
        <v>128</v>
      </c>
      <c r="B56" s="51" t="s">
        <v>17</v>
      </c>
      <c r="C56" s="6">
        <v>0</v>
      </c>
      <c r="D56" s="5">
        <v>1</v>
      </c>
      <c r="E56" s="5">
        <v>-1</v>
      </c>
      <c r="F56" s="6">
        <v>0</v>
      </c>
      <c r="G56" s="5">
        <v>1</v>
      </c>
      <c r="H56" s="5">
        <v>-1</v>
      </c>
      <c r="I56" s="6">
        <v>0</v>
      </c>
      <c r="J56" s="5">
        <v>1</v>
      </c>
      <c r="K56" s="5">
        <v>-1</v>
      </c>
      <c r="L56" s="6">
        <v>0</v>
      </c>
      <c r="M56" s="5">
        <v>2</v>
      </c>
      <c r="N56" s="5">
        <v>-2</v>
      </c>
      <c r="O56" s="6">
        <f t="shared" si="6"/>
        <v>-3</v>
      </c>
      <c r="P56" s="66">
        <f t="shared" si="7"/>
        <v>-0.75</v>
      </c>
      <c r="Q56" s="123"/>
      <c r="R56" s="62" t="s">
        <v>15</v>
      </c>
      <c r="S56" s="72" t="s">
        <v>15</v>
      </c>
      <c r="T56" s="8" t="str">
        <f>IF($C$4="High Inventory",IF(AND($O56&gt;=Summary!$C$149,$P56&gt;=0%),"X"," "),IF(AND($O56&lt;=-Summary!$C$149,$P56&lt;=0%),"X"," "))</f>
        <v xml:space="preserve"> </v>
      </c>
      <c r="U56" s="11" t="str">
        <f>IF($C$4="High Inventory",IF(AND($O56&gt;=0,$P56&gt;=Summary!$C$150),"X"," "),IF(AND($O56&lt;=0,$P56&lt;=-Summary!$C$150),"X"," "))</f>
        <v xml:space="preserve"> </v>
      </c>
      <c r="V56" t="str">
        <f t="shared" si="8"/>
        <v xml:space="preserve"> </v>
      </c>
    </row>
    <row r="57" spans="1:22" x14ac:dyDescent="0.25">
      <c r="A57" s="26">
        <v>129</v>
      </c>
      <c r="B57" s="51" t="s">
        <v>17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6"/>
        <v>0</v>
      </c>
      <c r="P57" s="66">
        <f t="shared" si="7"/>
        <v>0</v>
      </c>
      <c r="Q57" s="123"/>
      <c r="R57" s="62" t="s">
        <v>15</v>
      </c>
      <c r="S57" s="72" t="s">
        <v>15</v>
      </c>
      <c r="T57" s="8" t="str">
        <f>IF($C$4="High Inventory",IF(AND($O57&gt;=Summary!$C$149,$P57&gt;=0%),"X"," "),IF(AND($O57&lt;=-Summary!$C$149,$P57&lt;=0%),"X"," "))</f>
        <v xml:space="preserve"> </v>
      </c>
      <c r="U57" s="11" t="str">
        <f>IF($C$4="High Inventory",IF(AND($O57&gt;=0,$P57&gt;=Summary!$C$150),"X"," "),IF(AND($O57&lt;=0,$P57&lt;=-Summary!$C$150),"X"," "))</f>
        <v xml:space="preserve"> </v>
      </c>
      <c r="V57" t="str">
        <f t="shared" si="8"/>
        <v xml:space="preserve"> </v>
      </c>
    </row>
    <row r="58" spans="1:22" x14ac:dyDescent="0.25">
      <c r="A58" s="26">
        <v>132</v>
      </c>
      <c r="B58" s="51" t="s">
        <v>17</v>
      </c>
      <c r="C58" s="6">
        <v>0</v>
      </c>
      <c r="D58" s="5">
        <v>202</v>
      </c>
      <c r="E58" s="5">
        <v>-202</v>
      </c>
      <c r="F58" s="6">
        <v>0</v>
      </c>
      <c r="G58" s="5">
        <v>38</v>
      </c>
      <c r="H58" s="5">
        <v>-38</v>
      </c>
      <c r="I58" s="6">
        <v>0</v>
      </c>
      <c r="J58" s="5">
        <v>0</v>
      </c>
      <c r="K58" s="5">
        <v>0</v>
      </c>
      <c r="L58" s="6">
        <v>0</v>
      </c>
      <c r="M58" s="5">
        <v>166</v>
      </c>
      <c r="N58" s="5">
        <v>-166</v>
      </c>
      <c r="O58" s="6">
        <f t="shared" si="6"/>
        <v>-240</v>
      </c>
      <c r="P58" s="66">
        <f t="shared" si="7"/>
        <v>-0.99585062240663902</v>
      </c>
      <c r="Q58" s="123"/>
      <c r="R58" s="62" t="s">
        <v>15</v>
      </c>
      <c r="S58" s="72" t="s">
        <v>15</v>
      </c>
      <c r="T58" s="8" t="str">
        <f>IF($C$4="High Inventory",IF(AND($O58&gt;=Summary!$C$149,$P58&gt;=0%),"X"," "),IF(AND($O58&lt;=-Summary!$C$149,$P58&lt;=0%),"X"," "))</f>
        <v xml:space="preserve"> </v>
      </c>
      <c r="U58" s="11" t="str">
        <f>IF($C$4="High Inventory",IF(AND($O58&gt;=0,$P58&gt;=Summary!$C$150),"X"," "),IF(AND($O58&lt;=0,$P58&lt;=-Summary!$C$150),"X"," "))</f>
        <v xml:space="preserve"> </v>
      </c>
      <c r="V58" t="str">
        <f t="shared" si="8"/>
        <v xml:space="preserve"> </v>
      </c>
    </row>
    <row r="59" spans="1:22" x14ac:dyDescent="0.25">
      <c r="A59" s="26">
        <v>133</v>
      </c>
      <c r="B59" s="51" t="s">
        <v>17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66">
        <f t="shared" si="7"/>
        <v>0</v>
      </c>
      <c r="Q59" s="123"/>
      <c r="R59" s="62" t="s">
        <v>15</v>
      </c>
      <c r="S59" s="72" t="s">
        <v>15</v>
      </c>
      <c r="T59" s="8" t="str">
        <f>IF($C$4="High Inventory",IF(AND($O59&gt;=Summary!$C$149,$P59&gt;=0%),"X"," "),IF(AND($O59&lt;=-Summary!$C$149,$P59&lt;=0%),"X"," "))</f>
        <v xml:space="preserve"> </v>
      </c>
      <c r="U59" s="11" t="str">
        <f>IF($C$4="High Inventory",IF(AND($O59&gt;=0,$P59&gt;=Summary!$C$150),"X"," "),IF(AND($O59&lt;=0,$P59&lt;=-Summary!$C$150),"X"," "))</f>
        <v xml:space="preserve"> </v>
      </c>
      <c r="V59" t="str">
        <f t="shared" si="8"/>
        <v xml:space="preserve"> </v>
      </c>
    </row>
    <row r="60" spans="1:22" x14ac:dyDescent="0.25">
      <c r="A60" s="26">
        <v>145</v>
      </c>
      <c r="B60" s="51" t="s">
        <v>17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66">
        <f t="shared" si="7"/>
        <v>0</v>
      </c>
      <c r="Q60" s="123"/>
      <c r="R60" s="62" t="s">
        <v>15</v>
      </c>
      <c r="S60" s="72" t="s">
        <v>15</v>
      </c>
      <c r="T60" s="8" t="str">
        <f>IF($C$4="High Inventory",IF(AND($O60&gt;=Summary!$C$149,$P60&gt;=0%),"X"," "),IF(AND($O60&lt;=-Summary!$C$149,$P60&lt;=0%),"X"," "))</f>
        <v xml:space="preserve"> </v>
      </c>
      <c r="U60" s="11" t="str">
        <f>IF($C$4="High Inventory",IF(AND($O60&gt;=0,$P60&gt;=Summary!$C$150),"X"," "),IF(AND($O60&lt;=0,$P60&lt;=-Summary!$C$150),"X"," "))</f>
        <v xml:space="preserve"> </v>
      </c>
      <c r="V60" t="str">
        <f t="shared" si="8"/>
        <v xml:space="preserve"> </v>
      </c>
    </row>
    <row r="61" spans="1:22" x14ac:dyDescent="0.25">
      <c r="A61" s="26">
        <v>194</v>
      </c>
      <c r="B61" s="51" t="s">
        <v>17</v>
      </c>
      <c r="C61" s="6">
        <v>0</v>
      </c>
      <c r="D61" s="5">
        <v>222</v>
      </c>
      <c r="E61" s="5">
        <v>-222</v>
      </c>
      <c r="F61" s="6">
        <v>0</v>
      </c>
      <c r="G61" s="5">
        <v>8</v>
      </c>
      <c r="H61" s="5">
        <v>-8</v>
      </c>
      <c r="I61" s="6">
        <v>0</v>
      </c>
      <c r="J61" s="5">
        <v>1</v>
      </c>
      <c r="K61" s="5">
        <v>-1</v>
      </c>
      <c r="L61" s="6">
        <v>0</v>
      </c>
      <c r="M61" s="5">
        <v>146</v>
      </c>
      <c r="N61" s="5">
        <v>-146</v>
      </c>
      <c r="O61" s="6">
        <f t="shared" si="6"/>
        <v>-231</v>
      </c>
      <c r="P61" s="66">
        <f t="shared" si="7"/>
        <v>-0.99568965517241381</v>
      </c>
      <c r="Q61" s="123"/>
      <c r="R61" s="62" t="s">
        <v>15</v>
      </c>
      <c r="S61" s="72" t="s">
        <v>15</v>
      </c>
      <c r="T61" s="8" t="str">
        <f>IF($C$4="High Inventory",IF(AND($O61&gt;=Summary!$C$149,$P61&gt;=0%),"X"," "),IF(AND($O61&lt;=-Summary!$C$149,$P61&lt;=0%),"X"," "))</f>
        <v xml:space="preserve"> </v>
      </c>
      <c r="U61" s="11" t="str">
        <f>IF($C$4="High Inventory",IF(AND($O61&gt;=0,$P61&gt;=Summary!$C$150),"X"," "),IF(AND($O61&lt;=0,$P61&lt;=-Summary!$C$150),"X"," "))</f>
        <v xml:space="preserve"> </v>
      </c>
      <c r="V61" t="str">
        <f t="shared" si="8"/>
        <v xml:space="preserve"> </v>
      </c>
    </row>
    <row r="62" spans="1:22" x14ac:dyDescent="0.25">
      <c r="A62" s="26">
        <v>195</v>
      </c>
      <c r="B62" s="51" t="s">
        <v>17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0</v>
      </c>
      <c r="N62" s="5">
        <v>0</v>
      </c>
      <c r="O62" s="6">
        <f t="shared" si="6"/>
        <v>0</v>
      </c>
      <c r="P62" s="66">
        <f t="shared" si="7"/>
        <v>0</v>
      </c>
      <c r="Q62" s="123"/>
      <c r="R62" s="62" t="s">
        <v>15</v>
      </c>
      <c r="S62" s="72" t="s">
        <v>15</v>
      </c>
      <c r="T62" s="8" t="str">
        <f>IF($C$4="High Inventory",IF(AND($O62&gt;=Summary!$C$149,$P62&gt;=0%),"X"," "),IF(AND($O62&lt;=-Summary!$C$149,$P62&lt;=0%),"X"," "))</f>
        <v xml:space="preserve"> </v>
      </c>
      <c r="U62" s="11" t="str">
        <f>IF($C$4="High Inventory",IF(AND($O62&gt;=0,$P62&gt;=Summary!$C$150),"X"," "),IF(AND($O62&lt;=0,$P62&lt;=-Summary!$C$150),"X"," "))</f>
        <v xml:space="preserve"> </v>
      </c>
      <c r="V62" t="str">
        <f t="shared" si="8"/>
        <v xml:space="preserve"> </v>
      </c>
    </row>
    <row r="63" spans="1:22" x14ac:dyDescent="0.25">
      <c r="A63" s="26">
        <v>196</v>
      </c>
      <c r="B63" s="51" t="s">
        <v>17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6"/>
        <v>0</v>
      </c>
      <c r="P63" s="66">
        <f t="shared" si="7"/>
        <v>0</v>
      </c>
      <c r="Q63" s="123"/>
      <c r="R63" s="62" t="s">
        <v>15</v>
      </c>
      <c r="S63" s="72" t="s">
        <v>15</v>
      </c>
      <c r="T63" s="8" t="str">
        <f>IF($C$4="High Inventory",IF(AND($O63&gt;=Summary!$C$149,$P63&gt;=0%),"X"," "),IF(AND($O63&lt;=-Summary!$C$149,$P63&lt;=0%),"X"," "))</f>
        <v xml:space="preserve"> </v>
      </c>
      <c r="U63" s="11" t="str">
        <f>IF($C$4="High Inventory",IF(AND($O63&gt;=0,$P63&gt;=Summary!$C$150),"X"," "),IF(AND($O63&lt;=0,$P63&lt;=-Summary!$C$150),"X"," "))</f>
        <v xml:space="preserve"> </v>
      </c>
      <c r="V63" t="str">
        <f t="shared" si="8"/>
        <v xml:space="preserve"> </v>
      </c>
    </row>
    <row r="64" spans="1:22" x14ac:dyDescent="0.25">
      <c r="A64" s="26">
        <v>197</v>
      </c>
      <c r="B64" s="51" t="s">
        <v>17</v>
      </c>
      <c r="C64" s="6">
        <v>0</v>
      </c>
      <c r="D64" s="5">
        <v>322</v>
      </c>
      <c r="E64" s="5">
        <v>-322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224</v>
      </c>
      <c r="N64" s="5">
        <v>-224</v>
      </c>
      <c r="O64" s="6">
        <f t="shared" si="6"/>
        <v>-322</v>
      </c>
      <c r="P64" s="66">
        <f t="shared" si="7"/>
        <v>-0.99690402476780182</v>
      </c>
      <c r="Q64" s="123"/>
      <c r="R64" s="62" t="s">
        <v>15</v>
      </c>
      <c r="S64" s="72" t="s">
        <v>15</v>
      </c>
      <c r="T64" s="8" t="str">
        <f>IF($C$4="High Inventory",IF(AND($O64&gt;=Summary!$C$149,$P64&gt;=0%),"X"," "),IF(AND($O64&lt;=-Summary!$C$149,$P64&lt;=0%),"X"," "))</f>
        <v xml:space="preserve"> </v>
      </c>
      <c r="U64" s="11" t="str">
        <f>IF($C$4="High Inventory",IF(AND($O64&gt;=0,$P64&gt;=Summary!$C$150),"X"," "),IF(AND($O64&lt;=0,$P64&lt;=-Summary!$C$150),"X"," "))</f>
        <v xml:space="preserve"> </v>
      </c>
      <c r="V64" t="str">
        <f t="shared" si="8"/>
        <v xml:space="preserve"> </v>
      </c>
    </row>
    <row r="65" spans="1:22" x14ac:dyDescent="0.25">
      <c r="A65" s="26">
        <v>205</v>
      </c>
      <c r="B65" s="51" t="s">
        <v>17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66">
        <f t="shared" si="7"/>
        <v>0</v>
      </c>
      <c r="Q65" s="123"/>
      <c r="R65" s="62" t="s">
        <v>15</v>
      </c>
      <c r="S65" s="72" t="s">
        <v>15</v>
      </c>
      <c r="T65" s="8" t="str">
        <f>IF($C$4="High Inventory",IF(AND($O65&gt;=Summary!$C$149,$P65&gt;=0%),"X"," "),IF(AND($O65&lt;=-Summary!$C$149,$P65&lt;=0%),"X"," "))</f>
        <v xml:space="preserve"> </v>
      </c>
      <c r="U65" s="11" t="str">
        <f>IF($C$4="High Inventory",IF(AND($O65&gt;=0,$P65&gt;=Summary!$C$150),"X"," "),IF(AND($O65&lt;=0,$P65&lt;=-Summary!$C$150),"X"," "))</f>
        <v xml:space="preserve"> </v>
      </c>
      <c r="V65" t="str">
        <f t="shared" si="8"/>
        <v xml:space="preserve"> </v>
      </c>
    </row>
    <row r="66" spans="1:22" x14ac:dyDescent="0.25">
      <c r="A66" s="26">
        <v>254</v>
      </c>
      <c r="B66" s="51" t="s">
        <v>17</v>
      </c>
      <c r="C66" s="6">
        <v>12434</v>
      </c>
      <c r="D66" s="5">
        <v>13165</v>
      </c>
      <c r="E66" s="5">
        <v>-731</v>
      </c>
      <c r="F66" s="6">
        <v>12434</v>
      </c>
      <c r="G66" s="5">
        <v>13275</v>
      </c>
      <c r="H66" s="5">
        <v>-841</v>
      </c>
      <c r="I66" s="6">
        <v>12434</v>
      </c>
      <c r="J66" s="5">
        <v>13502</v>
      </c>
      <c r="K66" s="5">
        <v>-1068</v>
      </c>
      <c r="L66" s="6">
        <v>12434</v>
      </c>
      <c r="M66" s="5">
        <v>12002</v>
      </c>
      <c r="N66" s="5">
        <v>432</v>
      </c>
      <c r="O66" s="6">
        <f t="shared" si="6"/>
        <v>-2640</v>
      </c>
      <c r="P66" s="66">
        <f t="shared" si="7"/>
        <v>-6.6094184212502821E-2</v>
      </c>
      <c r="Q66" s="123"/>
      <c r="R66" s="62" t="s">
        <v>15</v>
      </c>
      <c r="S66" s="72" t="s">
        <v>15</v>
      </c>
      <c r="T66" s="8" t="str">
        <f>IF($C$4="High Inventory",IF(AND($O66&gt;=Summary!$C$149,$P66&gt;=0%),"X"," "),IF(AND($O66&lt;=-Summary!$C$149,$P66&lt;=0%),"X"," "))</f>
        <v xml:space="preserve"> </v>
      </c>
      <c r="U66" s="11" t="str">
        <f>IF($C$4="High Inventory",IF(AND($O66&gt;=0,$P66&gt;=Summary!$C$150),"X"," "),IF(AND($O66&lt;=0,$P66&lt;=-Summary!$C$150),"X"," "))</f>
        <v xml:space="preserve"> </v>
      </c>
      <c r="V66" t="str">
        <f t="shared" si="8"/>
        <v xml:space="preserve"> </v>
      </c>
    </row>
    <row r="67" spans="1:22" x14ac:dyDescent="0.25">
      <c r="A67" s="26">
        <v>282</v>
      </c>
      <c r="B67" s="51" t="s">
        <v>17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66">
        <f t="shared" si="7"/>
        <v>0</v>
      </c>
      <c r="Q67" s="123"/>
      <c r="R67" s="62" t="s">
        <v>15</v>
      </c>
      <c r="S67" s="72" t="s">
        <v>15</v>
      </c>
      <c r="T67" s="8" t="str">
        <f>IF($C$4="High Inventory",IF(AND($O67&gt;=Summary!$C$149,$P67&gt;=0%),"X"," "),IF(AND($O67&lt;=-Summary!$C$149,$P67&lt;=0%),"X"," "))</f>
        <v xml:space="preserve"> </v>
      </c>
      <c r="U67" s="11" t="str">
        <f>IF($C$4="High Inventory",IF(AND($O67&gt;=0,$P67&gt;=Summary!$C$150),"X"," "),IF(AND($O67&lt;=0,$P67&lt;=-Summary!$C$150),"X"," "))</f>
        <v xml:space="preserve"> </v>
      </c>
      <c r="V67" t="str">
        <f t="shared" si="8"/>
        <v xml:space="preserve"> </v>
      </c>
    </row>
    <row r="68" spans="1:22" x14ac:dyDescent="0.25">
      <c r="A68" s="26">
        <v>283</v>
      </c>
      <c r="B68" s="51" t="s">
        <v>17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66">
        <f t="shared" si="7"/>
        <v>0</v>
      </c>
      <c r="Q68" s="123"/>
      <c r="R68" s="62" t="s">
        <v>15</v>
      </c>
      <c r="S68" s="72" t="s">
        <v>15</v>
      </c>
      <c r="T68" s="8" t="str">
        <f>IF($C$4="High Inventory",IF(AND($O68&gt;=Summary!$C$149,$P68&gt;=0%),"X"," "),IF(AND($O68&lt;=-Summary!$C$149,$P68&lt;=0%),"X"," "))</f>
        <v xml:space="preserve"> </v>
      </c>
      <c r="U68" s="11" t="str">
        <f>IF($C$4="High Inventory",IF(AND($O68&gt;=0,$P68&gt;=Summary!$C$150),"X"," "),IF(AND($O68&lt;=0,$P68&lt;=-Summary!$C$150),"X"," "))</f>
        <v xml:space="preserve"> </v>
      </c>
      <c r="V68" t="str">
        <f t="shared" si="8"/>
        <v xml:space="preserve"> </v>
      </c>
    </row>
    <row r="69" spans="1:22" x14ac:dyDescent="0.25">
      <c r="A69" s="26">
        <v>288</v>
      </c>
      <c r="B69" s="51" t="s">
        <v>17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66">
        <f t="shared" si="7"/>
        <v>0</v>
      </c>
      <c r="Q69" s="123"/>
      <c r="R69" s="62" t="s">
        <v>15</v>
      </c>
      <c r="S69" s="72" t="s">
        <v>15</v>
      </c>
      <c r="T69" s="8" t="str">
        <f>IF($C$4="High Inventory",IF(AND($O69&gt;=Summary!$C$149,$P69&gt;=0%),"X"," "),IF(AND($O69&lt;=-Summary!$C$149,$P69&lt;=0%),"X"," "))</f>
        <v xml:space="preserve"> </v>
      </c>
      <c r="U69" s="11" t="str">
        <f>IF($C$4="High Inventory",IF(AND($O69&gt;=0,$P69&gt;=Summary!$C$150),"X"," "),IF(AND($O69&lt;=0,$P69&lt;=-Summary!$C$150),"X"," "))</f>
        <v xml:space="preserve"> </v>
      </c>
      <c r="V69" t="str">
        <f t="shared" si="8"/>
        <v xml:space="preserve"> </v>
      </c>
    </row>
    <row r="70" spans="1:22" x14ac:dyDescent="0.25">
      <c r="A70" s="26">
        <v>295</v>
      </c>
      <c r="B70" s="51" t="s">
        <v>17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66">
        <f t="shared" si="7"/>
        <v>0</v>
      </c>
      <c r="Q70" s="123"/>
      <c r="R70" s="62" t="s">
        <v>15</v>
      </c>
      <c r="S70" s="72" t="s">
        <v>15</v>
      </c>
      <c r="T70" s="8" t="str">
        <f>IF($C$4="High Inventory",IF(AND($O70&gt;=Summary!$C$149,$P70&gt;=0%),"X"," "),IF(AND($O70&lt;=-Summary!$C$149,$P70&lt;=0%),"X"," "))</f>
        <v xml:space="preserve"> </v>
      </c>
      <c r="U70" s="11" t="str">
        <f>IF($C$4="High Inventory",IF(AND($O70&gt;=0,$P70&gt;=Summary!$C$150),"X"," "),IF(AND($O70&lt;=0,$P70&lt;=-Summary!$C$150),"X"," "))</f>
        <v xml:space="preserve"> </v>
      </c>
      <c r="V70" t="str">
        <f t="shared" si="8"/>
        <v xml:space="preserve"> </v>
      </c>
    </row>
    <row r="71" spans="1:22" x14ac:dyDescent="0.25">
      <c r="A71" s="26">
        <v>303</v>
      </c>
      <c r="B71" s="51" t="s">
        <v>17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66">
        <f t="shared" si="7"/>
        <v>0</v>
      </c>
      <c r="Q71" s="123"/>
      <c r="R71" s="62" t="s">
        <v>15</v>
      </c>
      <c r="S71" s="72" t="s">
        <v>15</v>
      </c>
      <c r="T71" s="8" t="str">
        <f>IF($C$4="High Inventory",IF(AND($O71&gt;=Summary!$C$149,$P71&gt;=0%),"X"," "),IF(AND($O71&lt;=-Summary!$C$149,$P71&lt;=0%),"X"," "))</f>
        <v xml:space="preserve"> </v>
      </c>
      <c r="U71" s="11" t="str">
        <f>IF($C$4="High Inventory",IF(AND($O71&gt;=0,$P71&gt;=Summary!$C$150),"X"," "),IF(AND($O71&lt;=0,$P71&lt;=-Summary!$C$150),"X"," "))</f>
        <v xml:space="preserve"> </v>
      </c>
      <c r="V71" t="str">
        <f t="shared" si="8"/>
        <v xml:space="preserve"> </v>
      </c>
    </row>
    <row r="72" spans="1:22" x14ac:dyDescent="0.25">
      <c r="A72" s="26">
        <v>308</v>
      </c>
      <c r="B72" s="51" t="s">
        <v>17</v>
      </c>
      <c r="C72" s="6">
        <v>600</v>
      </c>
      <c r="D72" s="5">
        <v>4</v>
      </c>
      <c r="E72" s="5">
        <v>596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442</v>
      </c>
      <c r="N72" s="5">
        <v>-442</v>
      </c>
      <c r="O72" s="6">
        <f t="shared" si="6"/>
        <v>596</v>
      </c>
      <c r="P72" s="66">
        <f t="shared" si="7"/>
        <v>119.2</v>
      </c>
      <c r="Q72" s="123"/>
      <c r="R72" s="62" t="s">
        <v>15</v>
      </c>
      <c r="S72" s="72" t="s">
        <v>15</v>
      </c>
      <c r="T72" s="8" t="str">
        <f>IF($C$4="High Inventory",IF(AND($O72&gt;=Summary!$C$149,$P72&gt;=0%),"X"," "),IF(AND($O72&lt;=-Summary!$C$149,$P72&lt;=0%),"X"," "))</f>
        <v xml:space="preserve"> </v>
      </c>
      <c r="U72" s="11" t="str">
        <f>IF($C$4="High Inventory",IF(AND($O72&gt;=0,$P72&gt;=Summary!$C$150),"X"," "),IF(AND($O72&lt;=0,$P72&lt;=-Summary!$C$150),"X"," "))</f>
        <v>X</v>
      </c>
      <c r="V72" t="str">
        <f t="shared" si="8"/>
        <v xml:space="preserve"> </v>
      </c>
    </row>
    <row r="73" spans="1:22" x14ac:dyDescent="0.25">
      <c r="A73" s="26">
        <v>376</v>
      </c>
      <c r="B73" s="51" t="s">
        <v>17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66">
        <f t="shared" si="7"/>
        <v>0</v>
      </c>
      <c r="Q73" s="123"/>
      <c r="R73" s="62" t="s">
        <v>15</v>
      </c>
      <c r="S73" s="72" t="s">
        <v>15</v>
      </c>
      <c r="T73" s="8" t="str">
        <f>IF($C$4="High Inventory",IF(AND($O73&gt;=Summary!$C$149,$P73&gt;=0%),"X"," "),IF(AND($O73&lt;=-Summary!$C$149,$P73&lt;=0%),"X"," "))</f>
        <v xml:space="preserve"> </v>
      </c>
      <c r="U73" s="11" t="str">
        <f>IF($C$4="High Inventory",IF(AND($O73&gt;=0,$P73&gt;=Summary!$C$150),"X"," "),IF(AND($O73&lt;=0,$P73&lt;=-Summary!$C$150),"X"," "))</f>
        <v xml:space="preserve"> </v>
      </c>
      <c r="V73" t="str">
        <f t="shared" si="8"/>
        <v xml:space="preserve"> </v>
      </c>
    </row>
    <row r="74" spans="1:22" x14ac:dyDescent="0.25">
      <c r="A74" s="26">
        <v>399</v>
      </c>
      <c r="B74" s="51" t="s">
        <v>17</v>
      </c>
      <c r="C74" s="6">
        <v>100</v>
      </c>
      <c r="D74" s="5">
        <v>128</v>
      </c>
      <c r="E74" s="5">
        <v>-28</v>
      </c>
      <c r="F74" s="6">
        <v>100</v>
      </c>
      <c r="G74" s="5">
        <v>143</v>
      </c>
      <c r="H74" s="5">
        <v>-43</v>
      </c>
      <c r="I74" s="6">
        <v>100</v>
      </c>
      <c r="J74" s="5">
        <v>149</v>
      </c>
      <c r="K74" s="5">
        <v>-49</v>
      </c>
      <c r="L74" s="6">
        <v>100</v>
      </c>
      <c r="M74" s="5">
        <v>134</v>
      </c>
      <c r="N74" s="5">
        <v>-34</v>
      </c>
      <c r="O74" s="6">
        <f t="shared" si="6"/>
        <v>-120</v>
      </c>
      <c r="P74" s="66">
        <f t="shared" si="7"/>
        <v>-0.28503562945368172</v>
      </c>
      <c r="Q74" s="123"/>
      <c r="R74" s="62" t="s">
        <v>15</v>
      </c>
      <c r="S74" s="72" t="s">
        <v>15</v>
      </c>
      <c r="T74" s="8" t="str">
        <f>IF($C$4="High Inventory",IF(AND($O74&gt;=Summary!$C$149,$P74&gt;=0%),"X"," "),IF(AND($O74&lt;=-Summary!$C$149,$P74&lt;=0%),"X"," "))</f>
        <v xml:space="preserve"> </v>
      </c>
      <c r="U74" s="11" t="str">
        <f>IF($C$4="High Inventory",IF(AND($O74&gt;=0,$P74&gt;=Summary!$C$150),"X"," "),IF(AND($O74&lt;=0,$P74&lt;=-Summary!$C$150),"X"," "))</f>
        <v xml:space="preserve"> </v>
      </c>
      <c r="V74" t="str">
        <f t="shared" si="8"/>
        <v xml:space="preserve"> </v>
      </c>
    </row>
    <row r="75" spans="1:22" x14ac:dyDescent="0.25">
      <c r="A75" s="26">
        <v>442</v>
      </c>
      <c r="B75" s="51" t="s">
        <v>17</v>
      </c>
      <c r="C75" s="6">
        <v>100</v>
      </c>
      <c r="D75" s="5">
        <v>0</v>
      </c>
      <c r="E75" s="5">
        <v>100</v>
      </c>
      <c r="F75" s="6">
        <v>40</v>
      </c>
      <c r="G75" s="5">
        <v>0</v>
      </c>
      <c r="H75" s="5">
        <v>40</v>
      </c>
      <c r="I75" s="6">
        <v>40</v>
      </c>
      <c r="J75" s="5">
        <v>0</v>
      </c>
      <c r="K75" s="5">
        <v>40</v>
      </c>
      <c r="L75" s="6">
        <v>40</v>
      </c>
      <c r="M75" s="5">
        <v>0</v>
      </c>
      <c r="N75" s="5">
        <v>40</v>
      </c>
      <c r="O75" s="6">
        <f t="shared" si="6"/>
        <v>180</v>
      </c>
      <c r="P75" s="66">
        <f t="shared" si="7"/>
        <v>180</v>
      </c>
      <c r="Q75" s="123"/>
      <c r="R75" s="62" t="s">
        <v>15</v>
      </c>
      <c r="S75" s="72" t="s">
        <v>15</v>
      </c>
      <c r="T75" s="8" t="str">
        <f>IF($C$4="High Inventory",IF(AND($O75&gt;=Summary!$C$149,$P75&gt;=0%),"X"," "),IF(AND($O75&lt;=-Summary!$C$149,$P75&lt;=0%),"X"," "))</f>
        <v xml:space="preserve"> </v>
      </c>
      <c r="U75" s="11" t="str">
        <f>IF($C$4="High Inventory",IF(AND($O75&gt;=0,$P75&gt;=Summary!$C$150),"X"," "),IF(AND($O75&lt;=0,$P75&lt;=-Summary!$C$150),"X"," "))</f>
        <v>X</v>
      </c>
      <c r="V75" t="str">
        <f t="shared" si="8"/>
        <v xml:space="preserve"> </v>
      </c>
    </row>
    <row r="76" spans="1:22" x14ac:dyDescent="0.25">
      <c r="A76" s="26">
        <v>447</v>
      </c>
      <c r="B76" s="51" t="s">
        <v>17</v>
      </c>
      <c r="C76" s="6">
        <v>0</v>
      </c>
      <c r="D76" s="5">
        <v>81</v>
      </c>
      <c r="E76" s="5">
        <v>-81</v>
      </c>
      <c r="F76" s="6">
        <v>0</v>
      </c>
      <c r="G76" s="5">
        <v>85</v>
      </c>
      <c r="H76" s="5">
        <v>-85</v>
      </c>
      <c r="I76" s="6">
        <v>0</v>
      </c>
      <c r="J76" s="5">
        <v>31</v>
      </c>
      <c r="K76" s="5">
        <v>-31</v>
      </c>
      <c r="L76" s="6">
        <v>0</v>
      </c>
      <c r="M76" s="5">
        <v>35</v>
      </c>
      <c r="N76" s="5">
        <v>-35</v>
      </c>
      <c r="O76" s="6">
        <f t="shared" si="6"/>
        <v>-197</v>
      </c>
      <c r="P76" s="66">
        <f t="shared" si="7"/>
        <v>-0.99494949494949492</v>
      </c>
      <c r="Q76" s="123"/>
      <c r="R76" s="62" t="s">
        <v>15</v>
      </c>
      <c r="S76" s="72" t="s">
        <v>15</v>
      </c>
      <c r="T76" s="8" t="str">
        <f>IF($C$4="High Inventory",IF(AND($O76&gt;=Summary!$C$149,$P76&gt;=0%),"X"," "),IF(AND($O76&lt;=-Summary!$C$149,$P76&lt;=0%),"X"," "))</f>
        <v xml:space="preserve"> </v>
      </c>
      <c r="U76" s="11" t="str">
        <f>IF($C$4="High Inventory",IF(AND($O76&gt;=0,$P76&gt;=Summary!$C$150),"X"," "),IF(AND($O76&lt;=0,$P76&lt;=-Summary!$C$150),"X"," "))</f>
        <v xml:space="preserve"> </v>
      </c>
      <c r="V76" t="str">
        <f t="shared" si="8"/>
        <v xml:space="preserve"> </v>
      </c>
    </row>
    <row r="77" spans="1:22" x14ac:dyDescent="0.25">
      <c r="A77" s="26">
        <v>483</v>
      </c>
      <c r="B77" s="51" t="s">
        <v>17</v>
      </c>
      <c r="C77" s="6">
        <v>200</v>
      </c>
      <c r="D77" s="5">
        <v>0</v>
      </c>
      <c r="E77" s="5">
        <v>200</v>
      </c>
      <c r="F77" s="6">
        <v>200</v>
      </c>
      <c r="G77" s="5">
        <v>0</v>
      </c>
      <c r="H77" s="5">
        <v>200</v>
      </c>
      <c r="I77" s="6">
        <v>200</v>
      </c>
      <c r="J77" s="5">
        <v>0</v>
      </c>
      <c r="K77" s="5">
        <v>200</v>
      </c>
      <c r="L77" s="6">
        <v>200</v>
      </c>
      <c r="M77" s="5">
        <v>0</v>
      </c>
      <c r="N77" s="5">
        <v>200</v>
      </c>
      <c r="O77" s="6">
        <f t="shared" ref="O77:O108" si="9">K77+H77+E77</f>
        <v>600</v>
      </c>
      <c r="P77" s="66">
        <f t="shared" ref="P77:P108" si="10">O77/(J77+G77+D77+1)</f>
        <v>600</v>
      </c>
      <c r="Q77" s="123"/>
      <c r="R77" s="62" t="s">
        <v>15</v>
      </c>
      <c r="S77" s="72" t="s">
        <v>15</v>
      </c>
      <c r="T77" s="8" t="str">
        <f>IF($C$4="High Inventory",IF(AND($O77&gt;=Summary!$C$149,$P77&gt;=0%),"X"," "),IF(AND($O77&lt;=-Summary!$C$149,$P77&lt;=0%),"X"," "))</f>
        <v xml:space="preserve"> </v>
      </c>
      <c r="U77" s="11" t="str">
        <f>IF($C$4="High Inventory",IF(AND($O77&gt;=0,$P77&gt;=Summary!$C$150),"X"," "),IF(AND($O77&lt;=0,$P77&lt;=-Summary!$C$150),"X"," "))</f>
        <v>X</v>
      </c>
      <c r="V77" t="str">
        <f t="shared" ref="V77:V108" si="11">IF(S77 = "X",L77-I77," ")</f>
        <v xml:space="preserve"> </v>
      </c>
    </row>
    <row r="78" spans="1:22" x14ac:dyDescent="0.25">
      <c r="A78" s="26">
        <v>535</v>
      </c>
      <c r="B78" s="51" t="s">
        <v>17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9"/>
        <v>0</v>
      </c>
      <c r="P78" s="66">
        <f t="shared" si="10"/>
        <v>0</v>
      </c>
      <c r="Q78" s="123"/>
      <c r="R78" s="62" t="s">
        <v>15</v>
      </c>
      <c r="S78" s="72" t="s">
        <v>15</v>
      </c>
      <c r="T78" s="8" t="str">
        <f>IF($C$4="High Inventory",IF(AND($O78&gt;=Summary!$C$149,$P78&gt;=0%),"X"," "),IF(AND($O78&lt;=-Summary!$C$149,$P78&lt;=0%),"X"," "))</f>
        <v xml:space="preserve"> </v>
      </c>
      <c r="U78" s="11" t="str">
        <f>IF($C$4="High Inventory",IF(AND($O78&gt;=0,$P78&gt;=Summary!$C$150),"X"," "),IF(AND($O78&lt;=0,$P78&lt;=-Summary!$C$150),"X"," "))</f>
        <v xml:space="preserve"> </v>
      </c>
      <c r="V78" t="str">
        <f t="shared" si="11"/>
        <v xml:space="preserve"> </v>
      </c>
    </row>
    <row r="79" spans="1:22" x14ac:dyDescent="0.25">
      <c r="A79" s="26">
        <v>536</v>
      </c>
      <c r="B79" s="51" t="s">
        <v>17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9"/>
        <v>0</v>
      </c>
      <c r="P79" s="66">
        <f t="shared" si="10"/>
        <v>0</v>
      </c>
      <c r="Q79" s="123"/>
      <c r="R79" s="62" t="s">
        <v>15</v>
      </c>
      <c r="S79" s="72" t="s">
        <v>15</v>
      </c>
      <c r="T79" s="8" t="str">
        <f>IF($C$4="High Inventory",IF(AND($O79&gt;=Summary!$C$149,$P79&gt;=0%),"X"," "),IF(AND($O79&lt;=-Summary!$C$149,$P79&lt;=0%),"X"," "))</f>
        <v xml:space="preserve"> </v>
      </c>
      <c r="U79" s="11" t="str">
        <f>IF($C$4="High Inventory",IF(AND($O79&gt;=0,$P79&gt;=Summary!$C$150),"X"," "),IF(AND($O79&lt;=0,$P79&lt;=-Summary!$C$150),"X"," "))</f>
        <v xml:space="preserve"> </v>
      </c>
      <c r="V79" t="str">
        <f t="shared" si="11"/>
        <v xml:space="preserve"> </v>
      </c>
    </row>
    <row r="80" spans="1:22" x14ac:dyDescent="0.25">
      <c r="A80" s="26">
        <v>543</v>
      </c>
      <c r="B80" s="51" t="s">
        <v>17</v>
      </c>
      <c r="C80" s="6">
        <v>600</v>
      </c>
      <c r="D80" s="5">
        <v>362</v>
      </c>
      <c r="E80" s="5">
        <v>238</v>
      </c>
      <c r="F80" s="6">
        <v>0</v>
      </c>
      <c r="G80" s="5">
        <v>141</v>
      </c>
      <c r="H80" s="5">
        <v>-141</v>
      </c>
      <c r="I80" s="6">
        <v>0</v>
      </c>
      <c r="J80" s="5">
        <v>67</v>
      </c>
      <c r="K80" s="5">
        <v>-67</v>
      </c>
      <c r="L80" s="6">
        <v>0</v>
      </c>
      <c r="M80" s="5">
        <v>206</v>
      </c>
      <c r="N80" s="5">
        <v>-206</v>
      </c>
      <c r="O80" s="6">
        <f t="shared" si="9"/>
        <v>30</v>
      </c>
      <c r="P80" s="66">
        <f t="shared" si="10"/>
        <v>5.2539404553415062E-2</v>
      </c>
      <c r="Q80" s="123"/>
      <c r="R80" s="62" t="s">
        <v>15</v>
      </c>
      <c r="S80" s="72" t="s">
        <v>15</v>
      </c>
      <c r="T80" s="8" t="str">
        <f>IF($C$4="High Inventory",IF(AND($O80&gt;=Summary!$C$149,$P80&gt;=0%),"X"," "),IF(AND($O80&lt;=-Summary!$C$149,$P80&lt;=0%),"X"," "))</f>
        <v xml:space="preserve"> </v>
      </c>
      <c r="U80" s="11" t="str">
        <f>IF($C$4="High Inventory",IF(AND($O80&gt;=0,$P80&gt;=Summary!$C$150),"X"," "),IF(AND($O80&lt;=0,$P80&lt;=-Summary!$C$150),"X"," "))</f>
        <v xml:space="preserve"> </v>
      </c>
      <c r="V80" t="str">
        <f t="shared" si="11"/>
        <v xml:space="preserve"> </v>
      </c>
    </row>
    <row r="81" spans="1:22" x14ac:dyDescent="0.25">
      <c r="A81" s="26">
        <v>544</v>
      </c>
      <c r="B81" s="51" t="s">
        <v>17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9"/>
        <v>0</v>
      </c>
      <c r="P81" s="66">
        <f t="shared" si="10"/>
        <v>0</v>
      </c>
      <c r="Q81" s="123"/>
      <c r="R81" s="62" t="s">
        <v>15</v>
      </c>
      <c r="S81" s="72" t="s">
        <v>15</v>
      </c>
      <c r="T81" s="8" t="str">
        <f>IF($C$4="High Inventory",IF(AND($O81&gt;=Summary!$C$149,$P81&gt;=0%),"X"," "),IF(AND($O81&lt;=-Summary!$C$149,$P81&lt;=0%),"X"," "))</f>
        <v xml:space="preserve"> </v>
      </c>
      <c r="U81" s="11" t="str">
        <f>IF($C$4="High Inventory",IF(AND($O81&gt;=0,$P81&gt;=Summary!$C$150),"X"," "),IF(AND($O81&lt;=0,$P81&lt;=-Summary!$C$150),"X"," "))</f>
        <v xml:space="preserve"> </v>
      </c>
      <c r="V81" t="str">
        <f t="shared" si="11"/>
        <v xml:space="preserve"> </v>
      </c>
    </row>
    <row r="82" spans="1:22" x14ac:dyDescent="0.25">
      <c r="A82" s="26">
        <v>545</v>
      </c>
      <c r="B82" s="51" t="s">
        <v>17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9"/>
        <v>0</v>
      </c>
      <c r="P82" s="66">
        <f t="shared" si="10"/>
        <v>0</v>
      </c>
      <c r="Q82" s="123"/>
      <c r="R82" s="62" t="s">
        <v>15</v>
      </c>
      <c r="S82" s="72" t="s">
        <v>15</v>
      </c>
      <c r="T82" s="8" t="str">
        <f>IF($C$4="High Inventory",IF(AND($O82&gt;=Summary!$C$149,$P82&gt;=0%),"X"," "),IF(AND($O82&lt;=-Summary!$C$149,$P82&lt;=0%),"X"," "))</f>
        <v xml:space="preserve"> </v>
      </c>
      <c r="U82" s="11" t="str">
        <f>IF($C$4="High Inventory",IF(AND($O82&gt;=0,$P82&gt;=Summary!$C$150),"X"," "),IF(AND($O82&lt;=0,$P82&lt;=-Summary!$C$150),"X"," "))</f>
        <v xml:space="preserve"> </v>
      </c>
      <c r="V82" t="str">
        <f t="shared" si="11"/>
        <v xml:space="preserve"> </v>
      </c>
    </row>
    <row r="83" spans="1:22" x14ac:dyDescent="0.25">
      <c r="A83" s="26">
        <v>572</v>
      </c>
      <c r="B83" s="51" t="s">
        <v>17</v>
      </c>
      <c r="C83" s="6">
        <v>0</v>
      </c>
      <c r="D83" s="5">
        <v>75</v>
      </c>
      <c r="E83" s="5">
        <v>-75</v>
      </c>
      <c r="F83" s="6">
        <v>0</v>
      </c>
      <c r="G83" s="5">
        <v>75</v>
      </c>
      <c r="H83" s="5">
        <v>-75</v>
      </c>
      <c r="I83" s="6">
        <v>0</v>
      </c>
      <c r="J83" s="5">
        <v>75</v>
      </c>
      <c r="K83" s="5">
        <v>-75</v>
      </c>
      <c r="L83" s="6">
        <v>0</v>
      </c>
      <c r="M83" s="5">
        <v>75</v>
      </c>
      <c r="N83" s="5">
        <v>-75</v>
      </c>
      <c r="O83" s="6">
        <f t="shared" si="9"/>
        <v>-225</v>
      </c>
      <c r="P83" s="66">
        <f t="shared" si="10"/>
        <v>-0.99557522123893805</v>
      </c>
      <c r="Q83" s="123"/>
      <c r="R83" s="62" t="s">
        <v>15</v>
      </c>
      <c r="S83" s="72" t="s">
        <v>15</v>
      </c>
      <c r="T83" s="8" t="str">
        <f>IF($C$4="High Inventory",IF(AND($O83&gt;=Summary!$C$149,$P83&gt;=0%),"X"," "),IF(AND($O83&lt;=-Summary!$C$149,$P83&lt;=0%),"X"," "))</f>
        <v xml:space="preserve"> </v>
      </c>
      <c r="U83" s="11" t="str">
        <f>IF($C$4="High Inventory",IF(AND($O83&gt;=0,$P83&gt;=Summary!$C$150),"X"," "),IF(AND($O83&lt;=0,$P83&lt;=-Summary!$C$150),"X"," "))</f>
        <v xml:space="preserve"> </v>
      </c>
      <c r="V83" t="str">
        <f t="shared" si="11"/>
        <v xml:space="preserve"> </v>
      </c>
    </row>
    <row r="84" spans="1:22" x14ac:dyDescent="0.25">
      <c r="A84" s="26">
        <v>635</v>
      </c>
      <c r="B84" s="51" t="s">
        <v>17</v>
      </c>
      <c r="C84" s="6">
        <v>900</v>
      </c>
      <c r="D84" s="5">
        <v>658</v>
      </c>
      <c r="E84" s="5">
        <v>242</v>
      </c>
      <c r="F84" s="6">
        <v>740</v>
      </c>
      <c r="G84" s="5">
        <v>887</v>
      </c>
      <c r="H84" s="5">
        <v>-147</v>
      </c>
      <c r="I84" s="6">
        <v>740</v>
      </c>
      <c r="J84" s="5">
        <v>810</v>
      </c>
      <c r="K84" s="5">
        <v>-70</v>
      </c>
      <c r="L84" s="6">
        <v>740</v>
      </c>
      <c r="M84" s="5">
        <v>661</v>
      </c>
      <c r="N84" s="5">
        <v>79</v>
      </c>
      <c r="O84" s="6">
        <f t="shared" si="9"/>
        <v>25</v>
      </c>
      <c r="P84" s="66">
        <f t="shared" si="10"/>
        <v>1.0611205432937181E-2</v>
      </c>
      <c r="Q84" s="123"/>
      <c r="R84" s="62" t="s">
        <v>15</v>
      </c>
      <c r="S84" s="72" t="s">
        <v>15</v>
      </c>
      <c r="T84" s="8" t="str">
        <f>IF($C$4="High Inventory",IF(AND($O84&gt;=Summary!$C$149,$P84&gt;=0%),"X"," "),IF(AND($O84&lt;=-Summary!$C$149,$P84&lt;=0%),"X"," "))</f>
        <v xml:space="preserve"> </v>
      </c>
      <c r="U84" s="11" t="str">
        <f>IF($C$4="High Inventory",IF(AND($O84&gt;=0,$P84&gt;=Summary!$C$150),"X"," "),IF(AND($O84&lt;=0,$P84&lt;=-Summary!$C$150),"X"," "))</f>
        <v xml:space="preserve"> </v>
      </c>
      <c r="V84" t="str">
        <f t="shared" si="11"/>
        <v xml:space="preserve"> </v>
      </c>
    </row>
    <row r="85" spans="1:22" x14ac:dyDescent="0.25">
      <c r="A85" s="26">
        <v>650</v>
      </c>
      <c r="B85" s="51" t="s">
        <v>17</v>
      </c>
      <c r="C85" s="6">
        <v>0</v>
      </c>
      <c r="D85" s="5">
        <v>0</v>
      </c>
      <c r="E85" s="5">
        <v>0</v>
      </c>
      <c r="F85" s="6">
        <v>0</v>
      </c>
      <c r="G85" s="5">
        <v>0</v>
      </c>
      <c r="H85" s="5">
        <v>0</v>
      </c>
      <c r="I85" s="6">
        <v>0</v>
      </c>
      <c r="J85" s="5">
        <v>0</v>
      </c>
      <c r="K85" s="5">
        <v>0</v>
      </c>
      <c r="L85" s="6">
        <v>0</v>
      </c>
      <c r="M85" s="5">
        <v>0</v>
      </c>
      <c r="N85" s="5">
        <v>0</v>
      </c>
      <c r="O85" s="6">
        <f t="shared" si="9"/>
        <v>0</v>
      </c>
      <c r="P85" s="66">
        <f t="shared" si="10"/>
        <v>0</v>
      </c>
      <c r="Q85" s="123"/>
      <c r="R85" s="62" t="s">
        <v>15</v>
      </c>
      <c r="S85" s="72" t="s">
        <v>15</v>
      </c>
      <c r="T85" s="8" t="str">
        <f>IF($C$4="High Inventory",IF(AND($O85&gt;=Summary!$C$149,$P85&gt;=0%),"X"," "),IF(AND($O85&lt;=-Summary!$C$149,$P85&lt;=0%),"X"," "))</f>
        <v xml:space="preserve"> </v>
      </c>
      <c r="U85" s="11" t="str">
        <f>IF($C$4="High Inventory",IF(AND($O85&gt;=0,$P85&gt;=Summary!$C$150),"X"," "),IF(AND($O85&lt;=0,$P85&lt;=-Summary!$C$150),"X"," "))</f>
        <v xml:space="preserve"> </v>
      </c>
      <c r="V85" t="str">
        <f t="shared" si="11"/>
        <v xml:space="preserve"> </v>
      </c>
    </row>
    <row r="86" spans="1:22" x14ac:dyDescent="0.25">
      <c r="A86" s="26">
        <v>654</v>
      </c>
      <c r="B86" s="51" t="s">
        <v>17</v>
      </c>
      <c r="C86" s="6">
        <v>575</v>
      </c>
      <c r="D86" s="5">
        <v>627</v>
      </c>
      <c r="E86" s="5">
        <v>-52</v>
      </c>
      <c r="F86" s="6">
        <v>450</v>
      </c>
      <c r="G86" s="5">
        <v>484</v>
      </c>
      <c r="H86" s="5">
        <v>-34</v>
      </c>
      <c r="I86" s="6">
        <v>450</v>
      </c>
      <c r="J86" s="5">
        <v>468</v>
      </c>
      <c r="K86" s="5">
        <v>-18</v>
      </c>
      <c r="L86" s="6">
        <v>450</v>
      </c>
      <c r="M86" s="5">
        <v>499</v>
      </c>
      <c r="N86" s="5">
        <v>-49</v>
      </c>
      <c r="O86" s="6">
        <f t="shared" si="9"/>
        <v>-104</v>
      </c>
      <c r="P86" s="66">
        <f t="shared" si="10"/>
        <v>-6.5822784810126586E-2</v>
      </c>
      <c r="Q86" s="123"/>
      <c r="R86" s="62" t="s">
        <v>15</v>
      </c>
      <c r="S86" s="72" t="s">
        <v>15</v>
      </c>
      <c r="T86" s="8" t="str">
        <f>IF($C$4="High Inventory",IF(AND($O86&gt;=Summary!$C$149,$P86&gt;=0%),"X"," "),IF(AND($O86&lt;=-Summary!$C$149,$P86&lt;=0%),"X"," "))</f>
        <v xml:space="preserve"> </v>
      </c>
      <c r="U86" s="11" t="str">
        <f>IF($C$4="High Inventory",IF(AND($O86&gt;=0,$P86&gt;=Summary!$C$150),"X"," "),IF(AND($O86&lt;=0,$P86&lt;=-Summary!$C$150),"X"," "))</f>
        <v xml:space="preserve"> </v>
      </c>
      <c r="V86" t="str">
        <f t="shared" si="11"/>
        <v xml:space="preserve"> </v>
      </c>
    </row>
    <row r="87" spans="1:22" x14ac:dyDescent="0.25">
      <c r="A87" s="26">
        <v>713</v>
      </c>
      <c r="B87" s="51" t="s">
        <v>17</v>
      </c>
      <c r="C87" s="6">
        <v>0</v>
      </c>
      <c r="D87" s="5">
        <v>15</v>
      </c>
      <c r="E87" s="5">
        <v>-15</v>
      </c>
      <c r="F87" s="6">
        <v>0</v>
      </c>
      <c r="G87" s="5">
        <v>15</v>
      </c>
      <c r="H87" s="5">
        <v>-15</v>
      </c>
      <c r="I87" s="6">
        <v>0</v>
      </c>
      <c r="J87" s="5">
        <v>15</v>
      </c>
      <c r="K87" s="5">
        <v>-15</v>
      </c>
      <c r="L87" s="6">
        <v>0</v>
      </c>
      <c r="M87" s="5">
        <v>15</v>
      </c>
      <c r="N87" s="5">
        <v>-15</v>
      </c>
      <c r="O87" s="6">
        <f t="shared" si="9"/>
        <v>-45</v>
      </c>
      <c r="P87" s="66">
        <f t="shared" si="10"/>
        <v>-0.97826086956521741</v>
      </c>
      <c r="Q87" s="123"/>
      <c r="R87" s="62" t="s">
        <v>15</v>
      </c>
      <c r="S87" s="72" t="s">
        <v>15</v>
      </c>
      <c r="T87" s="8" t="str">
        <f>IF($C$4="High Inventory",IF(AND($O87&gt;=Summary!$C$149,$P87&gt;=0%),"X"," "),IF(AND($O87&lt;=-Summary!$C$149,$P87&lt;=0%),"X"," "))</f>
        <v xml:space="preserve"> </v>
      </c>
      <c r="U87" s="11" t="str">
        <f>IF($C$4="High Inventory",IF(AND($O87&gt;=0,$P87&gt;=Summary!$C$150),"X"," "),IF(AND($O87&lt;=0,$P87&lt;=-Summary!$C$150),"X"," "))</f>
        <v xml:space="preserve"> </v>
      </c>
      <c r="V87" t="str">
        <f t="shared" si="11"/>
        <v xml:space="preserve"> </v>
      </c>
    </row>
    <row r="88" spans="1:22" x14ac:dyDescent="0.25">
      <c r="A88" s="26">
        <v>755</v>
      </c>
      <c r="B88" s="51" t="s">
        <v>17</v>
      </c>
      <c r="C88" s="6">
        <v>50</v>
      </c>
      <c r="D88" s="5">
        <v>79</v>
      </c>
      <c r="E88" s="5">
        <v>-29</v>
      </c>
      <c r="F88" s="6">
        <v>50</v>
      </c>
      <c r="G88" s="5">
        <v>79</v>
      </c>
      <c r="H88" s="5">
        <v>-29</v>
      </c>
      <c r="I88" s="6">
        <v>50</v>
      </c>
      <c r="J88" s="5">
        <v>79</v>
      </c>
      <c r="K88" s="5">
        <v>-29</v>
      </c>
      <c r="L88" s="6">
        <v>50</v>
      </c>
      <c r="M88" s="5">
        <v>79</v>
      </c>
      <c r="N88" s="5">
        <v>-29</v>
      </c>
      <c r="O88" s="6">
        <f t="shared" si="9"/>
        <v>-87</v>
      </c>
      <c r="P88" s="66">
        <f t="shared" si="10"/>
        <v>-0.36554621848739494</v>
      </c>
      <c r="Q88" s="123"/>
      <c r="R88" s="62" t="s">
        <v>15</v>
      </c>
      <c r="S88" s="72" t="s">
        <v>15</v>
      </c>
      <c r="T88" s="8" t="str">
        <f>IF($C$4="High Inventory",IF(AND($O88&gt;=Summary!$C$149,$P88&gt;=0%),"X"," "),IF(AND($O88&lt;=-Summary!$C$149,$P88&lt;=0%),"X"," "))</f>
        <v xml:space="preserve"> </v>
      </c>
      <c r="U88" s="11" t="str">
        <f>IF($C$4="High Inventory",IF(AND($O88&gt;=0,$P88&gt;=Summary!$C$150),"X"," "),IF(AND($O88&lt;=0,$P88&lt;=-Summary!$C$150),"X"," "))</f>
        <v xml:space="preserve"> </v>
      </c>
      <c r="V88" t="str">
        <f t="shared" si="11"/>
        <v xml:space="preserve"> </v>
      </c>
    </row>
    <row r="89" spans="1:22" x14ac:dyDescent="0.25">
      <c r="A89" s="26">
        <v>779</v>
      </c>
      <c r="B89" s="51" t="s">
        <v>17</v>
      </c>
      <c r="C89" s="6">
        <v>507</v>
      </c>
      <c r="D89" s="5">
        <v>1242</v>
      </c>
      <c r="E89" s="5">
        <v>-735</v>
      </c>
      <c r="F89" s="6">
        <v>0</v>
      </c>
      <c r="G89" s="5">
        <v>245</v>
      </c>
      <c r="H89" s="5">
        <v>-245</v>
      </c>
      <c r="I89" s="6">
        <v>0</v>
      </c>
      <c r="J89" s="5">
        <v>0</v>
      </c>
      <c r="K89" s="5">
        <v>0</v>
      </c>
      <c r="L89" s="6">
        <v>800</v>
      </c>
      <c r="M89" s="5">
        <v>537</v>
      </c>
      <c r="N89" s="5">
        <v>263</v>
      </c>
      <c r="O89" s="6">
        <f t="shared" si="9"/>
        <v>-980</v>
      </c>
      <c r="P89" s="66">
        <f t="shared" si="10"/>
        <v>-0.65860215053763438</v>
      </c>
      <c r="Q89" s="123"/>
      <c r="R89" s="62" t="s">
        <v>15</v>
      </c>
      <c r="S89" s="72" t="s">
        <v>15</v>
      </c>
      <c r="T89" s="8" t="str">
        <f>IF($C$4="High Inventory",IF(AND($O89&gt;=Summary!$C$149,$P89&gt;=0%),"X"," "),IF(AND($O89&lt;=-Summary!$C$149,$P89&lt;=0%),"X"," "))</f>
        <v xml:space="preserve"> </v>
      </c>
      <c r="U89" s="11" t="str">
        <f>IF($C$4="High Inventory",IF(AND($O89&gt;=0,$P89&gt;=Summary!$C$150),"X"," "),IF(AND($O89&lt;=0,$P89&lt;=-Summary!$C$150),"X"," "))</f>
        <v xml:space="preserve"> </v>
      </c>
      <c r="V89" t="str">
        <f t="shared" si="11"/>
        <v xml:space="preserve"> </v>
      </c>
    </row>
    <row r="90" spans="1:22" x14ac:dyDescent="0.25">
      <c r="A90" s="26">
        <v>858</v>
      </c>
      <c r="B90" s="51" t="s">
        <v>17</v>
      </c>
      <c r="C90" s="6">
        <v>1000</v>
      </c>
      <c r="D90" s="5">
        <v>1081</v>
      </c>
      <c r="E90" s="5">
        <v>-81</v>
      </c>
      <c r="F90" s="6">
        <v>0</v>
      </c>
      <c r="G90" s="5">
        <v>0</v>
      </c>
      <c r="H90" s="5">
        <v>0</v>
      </c>
      <c r="I90" s="6">
        <v>0</v>
      </c>
      <c r="J90" s="5">
        <v>0</v>
      </c>
      <c r="K90" s="5">
        <v>0</v>
      </c>
      <c r="L90" s="6">
        <v>0</v>
      </c>
      <c r="M90" s="5">
        <v>1127</v>
      </c>
      <c r="N90" s="5">
        <v>-1127</v>
      </c>
      <c r="O90" s="6">
        <f t="shared" si="9"/>
        <v>-81</v>
      </c>
      <c r="P90" s="66">
        <f t="shared" si="10"/>
        <v>-7.4861367837338266E-2</v>
      </c>
      <c r="Q90" s="123"/>
      <c r="R90" s="62" t="s">
        <v>15</v>
      </c>
      <c r="S90" s="72" t="s">
        <v>15</v>
      </c>
      <c r="T90" s="8" t="str">
        <f>IF($C$4="High Inventory",IF(AND($O90&gt;=Summary!$C$149,$P90&gt;=0%),"X"," "),IF(AND($O90&lt;=-Summary!$C$149,$P90&lt;=0%),"X"," "))</f>
        <v xml:space="preserve"> </v>
      </c>
      <c r="U90" s="11" t="str">
        <f>IF($C$4="High Inventory",IF(AND($O90&gt;=0,$P90&gt;=Summary!$C$150),"X"," "),IF(AND($O90&lt;=0,$P90&lt;=-Summary!$C$150),"X"," "))</f>
        <v xml:space="preserve"> </v>
      </c>
      <c r="V90" t="str">
        <f t="shared" si="11"/>
        <v xml:space="preserve"> </v>
      </c>
    </row>
    <row r="91" spans="1:22" x14ac:dyDescent="0.25">
      <c r="A91" s="26">
        <v>877</v>
      </c>
      <c r="B91" s="51" t="s">
        <v>17</v>
      </c>
      <c r="C91" s="6">
        <v>0</v>
      </c>
      <c r="D91" s="5">
        <v>159</v>
      </c>
      <c r="E91" s="5">
        <v>-159</v>
      </c>
      <c r="F91" s="6">
        <v>0</v>
      </c>
      <c r="G91" s="5">
        <v>18</v>
      </c>
      <c r="H91" s="5">
        <v>-18</v>
      </c>
      <c r="I91" s="6">
        <v>0</v>
      </c>
      <c r="J91" s="5">
        <v>8</v>
      </c>
      <c r="K91" s="5">
        <v>-8</v>
      </c>
      <c r="L91" s="6">
        <v>0</v>
      </c>
      <c r="M91" s="5">
        <v>201</v>
      </c>
      <c r="N91" s="5">
        <v>-201</v>
      </c>
      <c r="O91" s="6">
        <f t="shared" si="9"/>
        <v>-185</v>
      </c>
      <c r="P91" s="66">
        <f t="shared" si="10"/>
        <v>-0.9946236559139785</v>
      </c>
      <c r="Q91" s="123"/>
      <c r="R91" s="62" t="s">
        <v>15</v>
      </c>
      <c r="S91" s="72" t="s">
        <v>15</v>
      </c>
      <c r="T91" s="8" t="str">
        <f>IF($C$4="High Inventory",IF(AND($O91&gt;=Summary!$C$149,$P91&gt;=0%),"X"," "),IF(AND($O91&lt;=-Summary!$C$149,$P91&lt;=0%),"X"," "))</f>
        <v xml:space="preserve"> </v>
      </c>
      <c r="U91" s="11" t="str">
        <f>IF($C$4="High Inventory",IF(AND($O91&gt;=0,$P91&gt;=Summary!$C$150),"X"," "),IF(AND($O91&lt;=0,$P91&lt;=-Summary!$C$150),"X"," "))</f>
        <v xml:space="preserve"> </v>
      </c>
      <c r="V91" t="str">
        <f t="shared" si="11"/>
        <v xml:space="preserve"> </v>
      </c>
    </row>
    <row r="92" spans="1:22" x14ac:dyDescent="0.25">
      <c r="A92" s="26">
        <v>886</v>
      </c>
      <c r="B92" s="51" t="s">
        <v>17</v>
      </c>
      <c r="C92" s="6">
        <v>175</v>
      </c>
      <c r="D92" s="5">
        <v>825</v>
      </c>
      <c r="E92" s="5">
        <v>-650</v>
      </c>
      <c r="F92" s="6">
        <v>175</v>
      </c>
      <c r="G92" s="5">
        <v>242</v>
      </c>
      <c r="H92" s="5">
        <v>-67</v>
      </c>
      <c r="I92" s="6">
        <v>175</v>
      </c>
      <c r="J92" s="5">
        <v>0</v>
      </c>
      <c r="K92" s="5">
        <v>175</v>
      </c>
      <c r="L92" s="6">
        <v>175</v>
      </c>
      <c r="M92" s="5">
        <v>459</v>
      </c>
      <c r="N92" s="5">
        <v>-284</v>
      </c>
      <c r="O92" s="6">
        <f t="shared" si="9"/>
        <v>-542</v>
      </c>
      <c r="P92" s="66">
        <f t="shared" si="10"/>
        <v>-0.50749063670411987</v>
      </c>
      <c r="Q92" s="123"/>
      <c r="R92" s="62" t="s">
        <v>15</v>
      </c>
      <c r="S92" s="72" t="s">
        <v>15</v>
      </c>
      <c r="T92" s="8" t="str">
        <f>IF($C$4="High Inventory",IF(AND($O92&gt;=Summary!$C$149,$P92&gt;=0%),"X"," "),IF(AND($O92&lt;=-Summary!$C$149,$P92&lt;=0%),"X"," "))</f>
        <v xml:space="preserve"> </v>
      </c>
      <c r="U92" s="11" t="str">
        <f>IF($C$4="High Inventory",IF(AND($O92&gt;=0,$P92&gt;=Summary!$C$150),"X"," "),IF(AND($O92&lt;=0,$P92&lt;=-Summary!$C$150),"X"," "))</f>
        <v xml:space="preserve"> </v>
      </c>
      <c r="V92" t="str">
        <f t="shared" si="11"/>
        <v xml:space="preserve"> </v>
      </c>
    </row>
    <row r="93" spans="1:22" x14ac:dyDescent="0.25">
      <c r="A93" s="26">
        <v>915</v>
      </c>
      <c r="B93" s="51" t="s">
        <v>17</v>
      </c>
      <c r="C93" s="6">
        <v>0</v>
      </c>
      <c r="D93" s="5">
        <v>0</v>
      </c>
      <c r="E93" s="5">
        <v>0</v>
      </c>
      <c r="F93" s="6">
        <v>0</v>
      </c>
      <c r="G93" s="5">
        <v>0</v>
      </c>
      <c r="H93" s="5">
        <v>0</v>
      </c>
      <c r="I93" s="6">
        <v>0</v>
      </c>
      <c r="J93" s="5">
        <v>0</v>
      </c>
      <c r="K93" s="5">
        <v>0</v>
      </c>
      <c r="L93" s="6">
        <v>0</v>
      </c>
      <c r="M93" s="5">
        <v>0</v>
      </c>
      <c r="N93" s="5">
        <v>0</v>
      </c>
      <c r="O93" s="6">
        <f t="shared" si="9"/>
        <v>0</v>
      </c>
      <c r="P93" s="66">
        <f t="shared" si="10"/>
        <v>0</v>
      </c>
      <c r="Q93" s="123"/>
      <c r="R93" s="62" t="s">
        <v>15</v>
      </c>
      <c r="S93" s="72" t="s">
        <v>15</v>
      </c>
      <c r="T93" s="8" t="str">
        <f>IF($C$4="High Inventory",IF(AND($O93&gt;=Summary!$C$149,$P93&gt;=0%),"X"," "),IF(AND($O93&lt;=-Summary!$C$149,$P93&lt;=0%),"X"," "))</f>
        <v xml:space="preserve"> </v>
      </c>
      <c r="U93" s="11" t="str">
        <f>IF($C$4="High Inventory",IF(AND($O93&gt;=0,$P93&gt;=Summary!$C$150),"X"," "),IF(AND($O93&lt;=0,$P93&lt;=-Summary!$C$150),"X"," "))</f>
        <v xml:space="preserve"> </v>
      </c>
      <c r="V93" t="str">
        <f t="shared" si="11"/>
        <v xml:space="preserve"> </v>
      </c>
    </row>
    <row r="94" spans="1:22" x14ac:dyDescent="0.25">
      <c r="A94" s="26">
        <v>944</v>
      </c>
      <c r="B94" s="51" t="s">
        <v>17</v>
      </c>
      <c r="C94" s="6">
        <v>1700</v>
      </c>
      <c r="D94" s="5">
        <v>2415</v>
      </c>
      <c r="E94" s="5">
        <v>-715</v>
      </c>
      <c r="F94" s="6">
        <v>1870</v>
      </c>
      <c r="G94" s="5">
        <v>2837</v>
      </c>
      <c r="H94" s="5">
        <v>-967</v>
      </c>
      <c r="I94" s="6">
        <v>1870</v>
      </c>
      <c r="J94" s="5">
        <v>2862</v>
      </c>
      <c r="K94" s="5">
        <v>-992</v>
      </c>
      <c r="L94" s="6">
        <v>1870</v>
      </c>
      <c r="M94" s="5">
        <v>2920</v>
      </c>
      <c r="N94" s="5">
        <v>-1050</v>
      </c>
      <c r="O94" s="6">
        <f t="shared" si="9"/>
        <v>-2674</v>
      </c>
      <c r="P94" s="66">
        <f t="shared" si="10"/>
        <v>-0.32951324707332103</v>
      </c>
      <c r="Q94" s="123"/>
      <c r="R94" s="62" t="s">
        <v>15</v>
      </c>
      <c r="S94" s="72" t="s">
        <v>15</v>
      </c>
      <c r="T94" s="8" t="str">
        <f>IF($C$4="High Inventory",IF(AND($O94&gt;=Summary!$C$149,$P94&gt;=0%),"X"," "),IF(AND($O94&lt;=-Summary!$C$149,$P94&lt;=0%),"X"," "))</f>
        <v xml:space="preserve"> </v>
      </c>
      <c r="U94" s="11" t="str">
        <f>IF($C$4="High Inventory",IF(AND($O94&gt;=0,$P94&gt;=Summary!$C$150),"X"," "),IF(AND($O94&lt;=0,$P94&lt;=-Summary!$C$150),"X"," "))</f>
        <v xml:space="preserve"> </v>
      </c>
      <c r="V94" t="str">
        <f t="shared" si="11"/>
        <v xml:space="preserve"> </v>
      </c>
    </row>
    <row r="95" spans="1:22" x14ac:dyDescent="0.25">
      <c r="A95" s="26">
        <v>949</v>
      </c>
      <c r="B95" s="51" t="s">
        <v>17</v>
      </c>
      <c r="C95" s="6">
        <v>50</v>
      </c>
      <c r="D95" s="5">
        <v>34</v>
      </c>
      <c r="E95" s="5">
        <v>16</v>
      </c>
      <c r="F95" s="6">
        <v>0</v>
      </c>
      <c r="G95" s="5">
        <v>33</v>
      </c>
      <c r="H95" s="5">
        <v>-33</v>
      </c>
      <c r="I95" s="6">
        <v>0</v>
      </c>
      <c r="J95" s="5">
        <v>0</v>
      </c>
      <c r="K95" s="5">
        <v>0</v>
      </c>
      <c r="L95" s="6">
        <v>0</v>
      </c>
      <c r="M95" s="5">
        <v>98</v>
      </c>
      <c r="N95" s="5">
        <v>-98</v>
      </c>
      <c r="O95" s="6">
        <f t="shared" si="9"/>
        <v>-17</v>
      </c>
      <c r="P95" s="66">
        <f t="shared" si="10"/>
        <v>-0.25</v>
      </c>
      <c r="Q95" s="123"/>
      <c r="R95" s="62" t="s">
        <v>15</v>
      </c>
      <c r="S95" s="72" t="s">
        <v>15</v>
      </c>
      <c r="T95" s="8" t="str">
        <f>IF($C$4="High Inventory",IF(AND($O95&gt;=Summary!$C$149,$P95&gt;=0%),"X"," "),IF(AND($O95&lt;=-Summary!$C$149,$P95&lt;=0%),"X"," "))</f>
        <v xml:space="preserve"> </v>
      </c>
      <c r="U95" s="11" t="str">
        <f>IF($C$4="High Inventory",IF(AND($O95&gt;=0,$P95&gt;=Summary!$C$150),"X"," "),IF(AND($O95&lt;=0,$P95&lt;=-Summary!$C$150),"X"," "))</f>
        <v xml:space="preserve"> </v>
      </c>
      <c r="V95" t="str">
        <f t="shared" si="11"/>
        <v xml:space="preserve"> </v>
      </c>
    </row>
    <row r="96" spans="1:22" x14ac:dyDescent="0.25">
      <c r="A96" s="26">
        <v>995</v>
      </c>
      <c r="B96" s="51" t="s">
        <v>17</v>
      </c>
      <c r="C96" s="6">
        <v>1000</v>
      </c>
      <c r="D96" s="5">
        <v>775</v>
      </c>
      <c r="E96" s="5">
        <v>225</v>
      </c>
      <c r="F96" s="6">
        <v>0</v>
      </c>
      <c r="G96" s="5">
        <v>0</v>
      </c>
      <c r="H96" s="5">
        <v>0</v>
      </c>
      <c r="I96" s="6">
        <v>0</v>
      </c>
      <c r="J96" s="5">
        <v>0</v>
      </c>
      <c r="K96" s="5">
        <v>0</v>
      </c>
      <c r="L96" s="6">
        <v>0</v>
      </c>
      <c r="M96" s="5">
        <v>0</v>
      </c>
      <c r="N96" s="5">
        <v>0</v>
      </c>
      <c r="O96" s="6">
        <f t="shared" si="9"/>
        <v>225</v>
      </c>
      <c r="P96" s="66">
        <f t="shared" si="10"/>
        <v>0.28994845360824745</v>
      </c>
      <c r="Q96" s="123"/>
      <c r="R96" s="62" t="s">
        <v>15</v>
      </c>
      <c r="S96" s="72" t="s">
        <v>15</v>
      </c>
      <c r="T96" s="8" t="str">
        <f>IF($C$4="High Inventory",IF(AND($O96&gt;=Summary!$C$149,$P96&gt;=0%),"X"," "),IF(AND($O96&lt;=-Summary!$C$149,$P96&lt;=0%),"X"," "))</f>
        <v xml:space="preserve"> </v>
      </c>
      <c r="U96" s="11" t="str">
        <f>IF($C$4="High Inventory",IF(AND($O96&gt;=0,$P96&gt;=Summary!$C$150),"X"," "),IF(AND($O96&lt;=0,$P96&lt;=-Summary!$C$150),"X"," "))</f>
        <v>X</v>
      </c>
      <c r="V96" t="str">
        <f t="shared" si="11"/>
        <v xml:space="preserve"> </v>
      </c>
    </row>
    <row r="97" spans="1:22" x14ac:dyDescent="0.25">
      <c r="A97" s="26">
        <v>1011</v>
      </c>
      <c r="B97" s="51" t="s">
        <v>17</v>
      </c>
      <c r="C97" s="6">
        <v>800</v>
      </c>
      <c r="D97" s="5">
        <v>584</v>
      </c>
      <c r="E97" s="5">
        <v>216</v>
      </c>
      <c r="F97" s="6">
        <v>0</v>
      </c>
      <c r="G97" s="5">
        <v>44</v>
      </c>
      <c r="H97" s="5">
        <v>-44</v>
      </c>
      <c r="I97" s="6">
        <v>0</v>
      </c>
      <c r="J97" s="5">
        <v>44</v>
      </c>
      <c r="K97" s="5">
        <v>-44</v>
      </c>
      <c r="L97" s="6">
        <v>0</v>
      </c>
      <c r="M97" s="5">
        <v>1266</v>
      </c>
      <c r="N97" s="5">
        <v>-1266</v>
      </c>
      <c r="O97" s="6">
        <f t="shared" si="9"/>
        <v>128</v>
      </c>
      <c r="P97" s="66">
        <f t="shared" si="10"/>
        <v>0.19019316493313521</v>
      </c>
      <c r="Q97" s="123"/>
      <c r="R97" s="62" t="s">
        <v>15</v>
      </c>
      <c r="S97" s="72" t="s">
        <v>15</v>
      </c>
      <c r="T97" s="8" t="str">
        <f>IF($C$4="High Inventory",IF(AND($O97&gt;=Summary!$C$149,$P97&gt;=0%),"X"," "),IF(AND($O97&lt;=-Summary!$C$149,$P97&lt;=0%),"X"," "))</f>
        <v xml:space="preserve"> </v>
      </c>
      <c r="U97" s="11" t="str">
        <f>IF($C$4="High Inventory",IF(AND($O97&gt;=0,$P97&gt;=Summary!$C$150),"X"," "),IF(AND($O97&lt;=0,$P97&lt;=-Summary!$C$150),"X"," "))</f>
        <v>X</v>
      </c>
      <c r="V97" t="str">
        <f t="shared" si="11"/>
        <v xml:space="preserve"> </v>
      </c>
    </row>
    <row r="98" spans="1:22" x14ac:dyDescent="0.25">
      <c r="A98" s="26">
        <v>1015</v>
      </c>
      <c r="B98" s="51" t="s">
        <v>17</v>
      </c>
      <c r="C98" s="6">
        <v>0</v>
      </c>
      <c r="D98" s="5">
        <v>0</v>
      </c>
      <c r="E98" s="5">
        <v>0</v>
      </c>
      <c r="F98" s="6">
        <v>0</v>
      </c>
      <c r="G98" s="5">
        <v>0</v>
      </c>
      <c r="H98" s="5">
        <v>0</v>
      </c>
      <c r="I98" s="6">
        <v>0</v>
      </c>
      <c r="J98" s="5">
        <v>0</v>
      </c>
      <c r="K98" s="5">
        <v>0</v>
      </c>
      <c r="L98" s="6">
        <v>0</v>
      </c>
      <c r="M98" s="5">
        <v>0</v>
      </c>
      <c r="N98" s="5">
        <v>0</v>
      </c>
      <c r="O98" s="6">
        <f t="shared" si="9"/>
        <v>0</v>
      </c>
      <c r="P98" s="66">
        <f t="shared" si="10"/>
        <v>0</v>
      </c>
      <c r="Q98" s="123"/>
      <c r="R98" s="62" t="s">
        <v>15</v>
      </c>
      <c r="S98" s="72" t="s">
        <v>15</v>
      </c>
      <c r="T98" s="8" t="str">
        <f>IF($C$4="High Inventory",IF(AND($O98&gt;=Summary!$C$149,$P98&gt;=0%),"X"," "),IF(AND($O98&lt;=-Summary!$C$149,$P98&lt;=0%),"X"," "))</f>
        <v xml:space="preserve"> </v>
      </c>
      <c r="U98" s="11" t="str">
        <f>IF($C$4="High Inventory",IF(AND($O98&gt;=0,$P98&gt;=Summary!$C$150),"X"," "),IF(AND($O98&lt;=0,$P98&lt;=-Summary!$C$150),"X"," "))</f>
        <v xml:space="preserve"> </v>
      </c>
      <c r="V98" t="str">
        <f t="shared" si="11"/>
        <v xml:space="preserve"> </v>
      </c>
    </row>
    <row r="99" spans="1:22" x14ac:dyDescent="0.25">
      <c r="A99" s="26">
        <v>5328</v>
      </c>
      <c r="B99" s="51" t="s">
        <v>17</v>
      </c>
      <c r="C99" s="6">
        <v>0</v>
      </c>
      <c r="D99" s="5">
        <v>0</v>
      </c>
      <c r="E99" s="5">
        <v>0</v>
      </c>
      <c r="F99" s="6">
        <v>0</v>
      </c>
      <c r="G99" s="5">
        <v>0</v>
      </c>
      <c r="H99" s="5">
        <v>0</v>
      </c>
      <c r="I99" s="6">
        <v>0</v>
      </c>
      <c r="J99" s="5">
        <v>0</v>
      </c>
      <c r="K99" s="5">
        <v>0</v>
      </c>
      <c r="L99" s="6">
        <v>0</v>
      </c>
      <c r="M99" s="5">
        <v>0</v>
      </c>
      <c r="N99" s="5">
        <v>0</v>
      </c>
      <c r="O99" s="6">
        <f t="shared" si="9"/>
        <v>0</v>
      </c>
      <c r="P99" s="66">
        <f t="shared" si="10"/>
        <v>0</v>
      </c>
      <c r="Q99" s="123"/>
      <c r="R99" s="62" t="s">
        <v>15</v>
      </c>
      <c r="S99" s="72" t="s">
        <v>15</v>
      </c>
      <c r="T99" s="8" t="str">
        <f>IF($C$4="High Inventory",IF(AND($O99&gt;=Summary!$C$149,$P99&gt;=0%),"X"," "),IF(AND($O99&lt;=-Summary!$C$149,$P99&lt;=0%),"X"," "))</f>
        <v xml:space="preserve"> </v>
      </c>
      <c r="U99" s="11" t="str">
        <f>IF($C$4="High Inventory",IF(AND($O99&gt;=0,$P99&gt;=Summary!$C$150),"X"," "),IF(AND($O99&lt;=0,$P99&lt;=-Summary!$C$150),"X"," "))</f>
        <v xml:space="preserve"> </v>
      </c>
      <c r="V99" t="str">
        <f t="shared" si="11"/>
        <v xml:space="preserve"> </v>
      </c>
    </row>
    <row r="100" spans="1:22" x14ac:dyDescent="0.25">
      <c r="A100" s="26">
        <v>5361</v>
      </c>
      <c r="B100" s="51" t="s">
        <v>17</v>
      </c>
      <c r="C100" s="6">
        <v>9550</v>
      </c>
      <c r="D100" s="5">
        <v>6102</v>
      </c>
      <c r="E100" s="5">
        <v>3448</v>
      </c>
      <c r="F100" s="6">
        <v>0</v>
      </c>
      <c r="G100" s="5">
        <v>0</v>
      </c>
      <c r="H100" s="5">
        <v>0</v>
      </c>
      <c r="I100" s="6">
        <v>0</v>
      </c>
      <c r="J100" s="5">
        <v>0</v>
      </c>
      <c r="K100" s="5">
        <v>0</v>
      </c>
      <c r="L100" s="6">
        <v>0</v>
      </c>
      <c r="M100" s="5">
        <v>6088</v>
      </c>
      <c r="N100" s="5">
        <v>-6088</v>
      </c>
      <c r="O100" s="6">
        <f t="shared" si="9"/>
        <v>3448</v>
      </c>
      <c r="P100" s="66">
        <f t="shared" si="10"/>
        <v>0.56496804850073734</v>
      </c>
      <c r="Q100" s="123"/>
      <c r="R100" s="62" t="s">
        <v>15</v>
      </c>
      <c r="S100" s="72" t="s">
        <v>15</v>
      </c>
      <c r="T100" s="8" t="str">
        <f>IF($C$4="High Inventory",IF(AND($O100&gt;=Summary!$C$149,$P100&gt;=0%),"X"," "),IF(AND($O100&lt;=-Summary!$C$149,$P100&lt;=0%),"X"," "))</f>
        <v xml:space="preserve"> </v>
      </c>
      <c r="U100" s="11" t="str">
        <f>IF($C$4="High Inventory",IF(AND($O100&gt;=0,$P100&gt;=Summary!$C$150),"X"," "),IF(AND($O100&lt;=0,$P100&lt;=-Summary!$C$150),"X"," "))</f>
        <v>X</v>
      </c>
      <c r="V100" t="str">
        <f t="shared" si="11"/>
        <v xml:space="preserve"> </v>
      </c>
    </row>
    <row r="101" spans="1:22" x14ac:dyDescent="0.25">
      <c r="A101" s="26">
        <v>6063</v>
      </c>
      <c r="B101" s="51" t="s">
        <v>17</v>
      </c>
      <c r="C101" s="6">
        <v>0</v>
      </c>
      <c r="D101" s="5">
        <v>0</v>
      </c>
      <c r="E101" s="5">
        <v>0</v>
      </c>
      <c r="F101" s="6">
        <v>0</v>
      </c>
      <c r="G101" s="5">
        <v>0</v>
      </c>
      <c r="H101" s="5">
        <v>0</v>
      </c>
      <c r="I101" s="6">
        <v>0</v>
      </c>
      <c r="J101" s="5">
        <v>0</v>
      </c>
      <c r="K101" s="5">
        <v>0</v>
      </c>
      <c r="L101" s="6">
        <v>0</v>
      </c>
      <c r="M101" s="5">
        <v>0</v>
      </c>
      <c r="N101" s="5">
        <v>0</v>
      </c>
      <c r="O101" s="6">
        <f t="shared" si="9"/>
        <v>0</v>
      </c>
      <c r="P101" s="66">
        <f t="shared" si="10"/>
        <v>0</v>
      </c>
      <c r="Q101" s="123"/>
      <c r="R101" s="62" t="s">
        <v>15</v>
      </c>
      <c r="S101" s="72" t="s">
        <v>15</v>
      </c>
      <c r="T101" s="8" t="str">
        <f>IF($C$4="High Inventory",IF(AND($O101&gt;=Summary!$C$149,$P101&gt;=0%),"X"," "),IF(AND($O101&lt;=-Summary!$C$149,$P101&lt;=0%),"X"," "))</f>
        <v xml:space="preserve"> </v>
      </c>
      <c r="U101" s="11" t="str">
        <f>IF($C$4="High Inventory",IF(AND($O101&gt;=0,$P101&gt;=Summary!$C$150),"X"," "),IF(AND($O101&lt;=0,$P101&lt;=-Summary!$C$150),"X"," "))</f>
        <v xml:space="preserve"> </v>
      </c>
      <c r="V101" t="str">
        <f t="shared" si="11"/>
        <v xml:space="preserve"> </v>
      </c>
    </row>
    <row r="102" spans="1:22" x14ac:dyDescent="0.25">
      <c r="A102" s="26">
        <v>6583</v>
      </c>
      <c r="B102" s="51" t="s">
        <v>17</v>
      </c>
      <c r="C102" s="6">
        <v>0</v>
      </c>
      <c r="D102" s="5">
        <v>0</v>
      </c>
      <c r="E102" s="5">
        <v>0</v>
      </c>
      <c r="F102" s="6">
        <v>0</v>
      </c>
      <c r="G102" s="5">
        <v>0</v>
      </c>
      <c r="H102" s="5">
        <v>0</v>
      </c>
      <c r="I102" s="6">
        <v>0</v>
      </c>
      <c r="J102" s="5">
        <v>0</v>
      </c>
      <c r="K102" s="5">
        <v>0</v>
      </c>
      <c r="L102" s="6">
        <v>0</v>
      </c>
      <c r="M102" s="5">
        <v>0</v>
      </c>
      <c r="N102" s="5">
        <v>0</v>
      </c>
      <c r="O102" s="6">
        <f t="shared" si="9"/>
        <v>0</v>
      </c>
      <c r="P102" s="66">
        <f t="shared" si="10"/>
        <v>0</v>
      </c>
      <c r="Q102" s="123"/>
      <c r="R102" s="62" t="s">
        <v>15</v>
      </c>
      <c r="S102" s="72" t="s">
        <v>15</v>
      </c>
      <c r="T102" s="8" t="str">
        <f>IF($C$4="High Inventory",IF(AND($O102&gt;=Summary!$C$149,$P102&gt;=0%),"X"," "),IF(AND($O102&lt;=-Summary!$C$149,$P102&lt;=0%),"X"," "))</f>
        <v xml:space="preserve"> </v>
      </c>
      <c r="U102" s="11" t="str">
        <f>IF($C$4="High Inventory",IF(AND($O102&gt;=0,$P102&gt;=Summary!$C$150),"X"," "),IF(AND($O102&lt;=0,$P102&lt;=-Summary!$C$150),"X"," "))</f>
        <v xml:space="preserve"> </v>
      </c>
      <c r="V102" t="str">
        <f t="shared" si="11"/>
        <v xml:space="preserve"> </v>
      </c>
    </row>
    <row r="103" spans="1:22" x14ac:dyDescent="0.25">
      <c r="A103" s="26">
        <v>7602</v>
      </c>
      <c r="B103" s="51" t="s">
        <v>17</v>
      </c>
      <c r="C103" s="6">
        <v>42716</v>
      </c>
      <c r="D103" s="5">
        <v>47107</v>
      </c>
      <c r="E103" s="5">
        <v>-4391</v>
      </c>
      <c r="F103" s="6">
        <v>45000</v>
      </c>
      <c r="G103" s="5">
        <v>46158</v>
      </c>
      <c r="H103" s="5">
        <v>-1158</v>
      </c>
      <c r="I103" s="6">
        <v>45000</v>
      </c>
      <c r="J103" s="5">
        <v>46716</v>
      </c>
      <c r="K103" s="5">
        <v>-1716</v>
      </c>
      <c r="L103" s="6">
        <v>51182</v>
      </c>
      <c r="M103" s="5">
        <v>46989</v>
      </c>
      <c r="N103" s="5">
        <v>4193</v>
      </c>
      <c r="O103" s="6">
        <f t="shared" si="9"/>
        <v>-7265</v>
      </c>
      <c r="P103" s="66">
        <f t="shared" si="10"/>
        <v>-5.1899529939563656E-2</v>
      </c>
      <c r="Q103" s="123"/>
      <c r="R103" s="62" t="s">
        <v>15</v>
      </c>
      <c r="S103" s="72" t="s">
        <v>15</v>
      </c>
      <c r="T103" s="8" t="str">
        <f>IF($C$4="High Inventory",IF(AND($O103&gt;=Summary!$C$149,$P103&gt;=0%),"X"," "),IF(AND($O103&lt;=-Summary!$C$149,$P103&lt;=0%),"X"," "))</f>
        <v xml:space="preserve"> </v>
      </c>
      <c r="U103" s="11" t="str">
        <f>IF($C$4="High Inventory",IF(AND($O103&gt;=0,$P103&gt;=Summary!$C$150),"X"," "),IF(AND($O103&lt;=0,$P103&lt;=-Summary!$C$150),"X"," "))</f>
        <v xml:space="preserve"> </v>
      </c>
      <c r="V103" t="str">
        <f t="shared" si="11"/>
        <v xml:space="preserve"> </v>
      </c>
    </row>
    <row r="104" spans="1:22" x14ac:dyDescent="0.25">
      <c r="A104" s="26">
        <v>7604</v>
      </c>
      <c r="B104" s="51" t="s">
        <v>17</v>
      </c>
      <c r="C104" s="6">
        <v>15114</v>
      </c>
      <c r="D104" s="5">
        <v>62572</v>
      </c>
      <c r="E104" s="5">
        <v>-47458</v>
      </c>
      <c r="F104" s="6">
        <v>38816</v>
      </c>
      <c r="G104" s="5">
        <v>60384</v>
      </c>
      <c r="H104" s="5">
        <v>-21568</v>
      </c>
      <c r="I104" s="6">
        <v>41097</v>
      </c>
      <c r="J104" s="5">
        <v>59137</v>
      </c>
      <c r="K104" s="5">
        <v>-18040</v>
      </c>
      <c r="L104" s="6">
        <v>37283</v>
      </c>
      <c r="M104" s="5">
        <v>51992</v>
      </c>
      <c r="N104" s="5">
        <v>-14709</v>
      </c>
      <c r="O104" s="6">
        <f t="shared" si="9"/>
        <v>-87066</v>
      </c>
      <c r="P104" s="66">
        <f t="shared" si="10"/>
        <v>-0.47813766516194933</v>
      </c>
      <c r="Q104" s="123"/>
      <c r="R104" s="62" t="s">
        <v>15</v>
      </c>
      <c r="S104" s="72" t="s">
        <v>15</v>
      </c>
      <c r="T104" s="8" t="str">
        <f>IF($C$4="High Inventory",IF(AND($O104&gt;=Summary!$C$149,$P104&gt;=0%),"X"," "),IF(AND($O104&lt;=-Summary!$C$149,$P104&lt;=0%),"X"," "))</f>
        <v xml:space="preserve"> </v>
      </c>
      <c r="U104" s="11" t="str">
        <f>IF($C$4="High Inventory",IF(AND($O104&gt;=0,$P104&gt;=Summary!$C$150),"X"," "),IF(AND($O104&lt;=0,$P104&lt;=-Summary!$C$150),"X"," "))</f>
        <v xml:space="preserve"> </v>
      </c>
      <c r="V104" t="str">
        <f t="shared" si="11"/>
        <v xml:space="preserve"> </v>
      </c>
    </row>
    <row r="105" spans="1:22" x14ac:dyDescent="0.25">
      <c r="A105" s="26">
        <v>7610</v>
      </c>
      <c r="B105" s="51" t="s">
        <v>17</v>
      </c>
      <c r="C105" s="6">
        <v>0</v>
      </c>
      <c r="D105" s="5">
        <v>0</v>
      </c>
      <c r="E105" s="5">
        <v>0</v>
      </c>
      <c r="F105" s="6">
        <v>0</v>
      </c>
      <c r="G105" s="5">
        <v>0</v>
      </c>
      <c r="H105" s="5">
        <v>0</v>
      </c>
      <c r="I105" s="6">
        <v>0</v>
      </c>
      <c r="J105" s="5">
        <v>0</v>
      </c>
      <c r="K105" s="5">
        <v>0</v>
      </c>
      <c r="L105" s="6">
        <v>0</v>
      </c>
      <c r="M105" s="5">
        <v>0</v>
      </c>
      <c r="N105" s="5">
        <v>0</v>
      </c>
      <c r="O105" s="6">
        <f t="shared" si="9"/>
        <v>0</v>
      </c>
      <c r="P105" s="66">
        <f t="shared" si="10"/>
        <v>0</v>
      </c>
      <c r="Q105" s="123"/>
      <c r="R105" s="62" t="s">
        <v>15</v>
      </c>
      <c r="S105" s="72" t="s">
        <v>15</v>
      </c>
      <c r="T105" s="8" t="str">
        <f>IF($C$4="High Inventory",IF(AND($O105&gt;=Summary!$C$149,$P105&gt;=0%),"X"," "),IF(AND($O105&lt;=-Summary!$C$149,$P105&lt;=0%),"X"," "))</f>
        <v xml:space="preserve"> </v>
      </c>
      <c r="U105" s="11" t="str">
        <f>IF($C$4="High Inventory",IF(AND($O105&gt;=0,$P105&gt;=Summary!$C$150),"X"," "),IF(AND($O105&lt;=0,$P105&lt;=-Summary!$C$150),"X"," "))</f>
        <v xml:space="preserve"> </v>
      </c>
      <c r="V105" t="str">
        <f t="shared" si="11"/>
        <v xml:space="preserve"> </v>
      </c>
    </row>
    <row r="106" spans="1:22" x14ac:dyDescent="0.25">
      <c r="A106" s="26">
        <v>8217</v>
      </c>
      <c r="B106" s="51" t="s">
        <v>17</v>
      </c>
      <c r="C106" s="6">
        <v>0</v>
      </c>
      <c r="D106" s="5">
        <v>107</v>
      </c>
      <c r="E106" s="5">
        <v>-107</v>
      </c>
      <c r="F106" s="6">
        <v>0</v>
      </c>
      <c r="G106" s="5">
        <v>137</v>
      </c>
      <c r="H106" s="5">
        <v>-137</v>
      </c>
      <c r="I106" s="6">
        <v>0</v>
      </c>
      <c r="J106" s="5">
        <v>134</v>
      </c>
      <c r="K106" s="5">
        <v>-134</v>
      </c>
      <c r="L106" s="6">
        <v>0</v>
      </c>
      <c r="M106" s="5">
        <v>109</v>
      </c>
      <c r="N106" s="5">
        <v>-109</v>
      </c>
      <c r="O106" s="6">
        <f t="shared" si="9"/>
        <v>-378</v>
      </c>
      <c r="P106" s="66">
        <f t="shared" si="10"/>
        <v>-0.99736147757255933</v>
      </c>
      <c r="Q106" s="123"/>
      <c r="R106" s="62" t="s">
        <v>15</v>
      </c>
      <c r="S106" s="72" t="s">
        <v>15</v>
      </c>
      <c r="T106" s="8" t="str">
        <f>IF($C$4="High Inventory",IF(AND($O106&gt;=Summary!$C$149,$P106&gt;=0%),"X"," "),IF(AND($O106&lt;=-Summary!$C$149,$P106&lt;=0%),"X"," "))</f>
        <v xml:space="preserve"> </v>
      </c>
      <c r="U106" s="11" t="str">
        <f>IF($C$4="High Inventory",IF(AND($O106&gt;=0,$P106&gt;=Summary!$C$150),"X"," "),IF(AND($O106&lt;=0,$P106&lt;=-Summary!$C$150),"X"," "))</f>
        <v xml:space="preserve"> </v>
      </c>
      <c r="V106" t="str">
        <f t="shared" si="11"/>
        <v xml:space="preserve"> </v>
      </c>
    </row>
    <row r="107" spans="1:22" x14ac:dyDescent="0.25">
      <c r="A107" s="26">
        <v>8556</v>
      </c>
      <c r="B107" s="51" t="s">
        <v>17</v>
      </c>
      <c r="C107" s="6">
        <v>0</v>
      </c>
      <c r="D107" s="5">
        <v>0</v>
      </c>
      <c r="E107" s="5">
        <v>0</v>
      </c>
      <c r="F107" s="6">
        <v>0</v>
      </c>
      <c r="G107" s="5">
        <v>0</v>
      </c>
      <c r="H107" s="5">
        <v>0</v>
      </c>
      <c r="I107" s="6">
        <v>0</v>
      </c>
      <c r="J107" s="5">
        <v>0</v>
      </c>
      <c r="K107" s="5">
        <v>0</v>
      </c>
      <c r="L107" s="6">
        <v>0</v>
      </c>
      <c r="M107" s="5">
        <v>0</v>
      </c>
      <c r="N107" s="5">
        <v>0</v>
      </c>
      <c r="O107" s="6">
        <f t="shared" si="9"/>
        <v>0</v>
      </c>
      <c r="P107" s="66">
        <f t="shared" si="10"/>
        <v>0</v>
      </c>
      <c r="Q107" s="123"/>
      <c r="R107" s="62" t="s">
        <v>15</v>
      </c>
      <c r="S107" s="72" t="s">
        <v>15</v>
      </c>
      <c r="T107" s="8" t="str">
        <f>IF($C$4="High Inventory",IF(AND($O107&gt;=Summary!$C$149,$P107&gt;=0%),"X"," "),IF(AND($O107&lt;=-Summary!$C$149,$P107&lt;=0%),"X"," "))</f>
        <v xml:space="preserve"> </v>
      </c>
      <c r="U107" s="11" t="str">
        <f>IF($C$4="High Inventory",IF(AND($O107&gt;=0,$P107&gt;=Summary!$C$150),"X"," "),IF(AND($O107&lt;=0,$P107&lt;=-Summary!$C$150),"X"," "))</f>
        <v xml:space="preserve"> </v>
      </c>
      <c r="V107" t="str">
        <f t="shared" si="11"/>
        <v xml:space="preserve"> </v>
      </c>
    </row>
    <row r="108" spans="1:22" x14ac:dyDescent="0.25">
      <c r="A108" s="26">
        <v>8576</v>
      </c>
      <c r="B108" s="51" t="s">
        <v>17</v>
      </c>
      <c r="C108" s="6">
        <v>0</v>
      </c>
      <c r="D108" s="5">
        <v>0</v>
      </c>
      <c r="E108" s="5">
        <v>0</v>
      </c>
      <c r="F108" s="6">
        <v>0</v>
      </c>
      <c r="G108" s="5">
        <v>0</v>
      </c>
      <c r="H108" s="5">
        <v>0</v>
      </c>
      <c r="I108" s="6">
        <v>0</v>
      </c>
      <c r="J108" s="5">
        <v>0</v>
      </c>
      <c r="K108" s="5">
        <v>0</v>
      </c>
      <c r="L108" s="6">
        <v>0</v>
      </c>
      <c r="M108" s="5">
        <v>0</v>
      </c>
      <c r="N108" s="5">
        <v>0</v>
      </c>
      <c r="O108" s="6">
        <f t="shared" si="9"/>
        <v>0</v>
      </c>
      <c r="P108" s="66">
        <f t="shared" si="10"/>
        <v>0</v>
      </c>
      <c r="Q108" s="123"/>
      <c r="R108" s="62" t="s">
        <v>15</v>
      </c>
      <c r="S108" s="72" t="s">
        <v>15</v>
      </c>
      <c r="T108" s="8" t="str">
        <f>IF($C$4="High Inventory",IF(AND($O108&gt;=Summary!$C$149,$P108&gt;=0%),"X"," "),IF(AND($O108&lt;=-Summary!$C$149,$P108&lt;=0%),"X"," "))</f>
        <v xml:space="preserve"> </v>
      </c>
      <c r="U108" s="11" t="str">
        <f>IF($C$4="High Inventory",IF(AND($O108&gt;=0,$P108&gt;=Summary!$C$150),"X"," "),IF(AND($O108&lt;=0,$P108&lt;=-Summary!$C$150),"X"," "))</f>
        <v xml:space="preserve"> </v>
      </c>
      <c r="V108" t="str">
        <f t="shared" si="11"/>
        <v xml:space="preserve"> </v>
      </c>
    </row>
    <row r="109" spans="1:22" x14ac:dyDescent="0.25">
      <c r="A109" s="26">
        <v>8577</v>
      </c>
      <c r="B109" s="51" t="s">
        <v>17</v>
      </c>
      <c r="C109" s="6">
        <v>0</v>
      </c>
      <c r="D109" s="5">
        <v>0</v>
      </c>
      <c r="E109" s="5">
        <v>0</v>
      </c>
      <c r="F109" s="6">
        <v>0</v>
      </c>
      <c r="G109" s="5">
        <v>0</v>
      </c>
      <c r="H109" s="5">
        <v>0</v>
      </c>
      <c r="I109" s="6">
        <v>0</v>
      </c>
      <c r="J109" s="5">
        <v>0</v>
      </c>
      <c r="K109" s="5">
        <v>0</v>
      </c>
      <c r="L109" s="6">
        <v>0</v>
      </c>
      <c r="M109" s="5">
        <v>0</v>
      </c>
      <c r="N109" s="5">
        <v>0</v>
      </c>
      <c r="O109" s="6">
        <f t="shared" ref="O109:O129" si="12">K109+H109+E109</f>
        <v>0</v>
      </c>
      <c r="P109" s="66">
        <f t="shared" ref="P109:P129" si="13">O109/(J109+G109+D109+1)</f>
        <v>0</v>
      </c>
      <c r="Q109" s="123"/>
      <c r="R109" s="62" t="s">
        <v>15</v>
      </c>
      <c r="S109" s="72" t="s">
        <v>15</v>
      </c>
      <c r="T109" s="8" t="str">
        <f>IF($C$4="High Inventory",IF(AND($O109&gt;=Summary!$C$149,$P109&gt;=0%),"X"," "),IF(AND($O109&lt;=-Summary!$C$149,$P109&lt;=0%),"X"," "))</f>
        <v xml:space="preserve"> </v>
      </c>
      <c r="U109" s="11" t="str">
        <f>IF($C$4="High Inventory",IF(AND($O109&gt;=0,$P109&gt;=Summary!$C$150),"X"," "),IF(AND($O109&lt;=0,$P109&lt;=-Summary!$C$150),"X"," "))</f>
        <v xml:space="preserve"> </v>
      </c>
      <c r="V109" t="str">
        <f t="shared" ref="V109:V129" si="14">IF(S109 = "X",L109-I109," ")</f>
        <v xml:space="preserve"> </v>
      </c>
    </row>
    <row r="110" spans="1:22" x14ac:dyDescent="0.25">
      <c r="A110" s="26">
        <v>8578</v>
      </c>
      <c r="B110" s="51" t="s">
        <v>17</v>
      </c>
      <c r="C110" s="6">
        <v>0</v>
      </c>
      <c r="D110" s="5">
        <v>0</v>
      </c>
      <c r="E110" s="5">
        <v>0</v>
      </c>
      <c r="F110" s="6">
        <v>0</v>
      </c>
      <c r="G110" s="5">
        <v>0</v>
      </c>
      <c r="H110" s="5">
        <v>0</v>
      </c>
      <c r="I110" s="6">
        <v>0</v>
      </c>
      <c r="J110" s="5">
        <v>0</v>
      </c>
      <c r="K110" s="5">
        <v>0</v>
      </c>
      <c r="L110" s="6">
        <v>0</v>
      </c>
      <c r="M110" s="5">
        <v>0</v>
      </c>
      <c r="N110" s="5">
        <v>0</v>
      </c>
      <c r="O110" s="6">
        <f t="shared" si="12"/>
        <v>0</v>
      </c>
      <c r="P110" s="66">
        <f t="shared" si="13"/>
        <v>0</v>
      </c>
      <c r="Q110" s="123"/>
      <c r="R110" s="62" t="s">
        <v>15</v>
      </c>
      <c r="S110" s="72" t="s">
        <v>15</v>
      </c>
      <c r="T110" s="8" t="str">
        <f>IF($C$4="High Inventory",IF(AND($O110&gt;=Summary!$C$149,$P110&gt;=0%),"X"," "),IF(AND($O110&lt;=-Summary!$C$149,$P110&lt;=0%),"X"," "))</f>
        <v xml:space="preserve"> </v>
      </c>
      <c r="U110" s="11" t="str">
        <f>IF($C$4="High Inventory",IF(AND($O110&gt;=0,$P110&gt;=Summary!$C$150),"X"," "),IF(AND($O110&lt;=0,$P110&lt;=-Summary!$C$150),"X"," "))</f>
        <v xml:space="preserve"> </v>
      </c>
      <c r="V110" t="str">
        <f t="shared" si="14"/>
        <v xml:space="preserve"> </v>
      </c>
    </row>
    <row r="111" spans="1:22" x14ac:dyDescent="0.25">
      <c r="A111" s="26">
        <v>8579</v>
      </c>
      <c r="B111" s="51" t="s">
        <v>17</v>
      </c>
      <c r="C111" s="6">
        <v>0</v>
      </c>
      <c r="D111" s="5">
        <v>0</v>
      </c>
      <c r="E111" s="5">
        <v>0</v>
      </c>
      <c r="F111" s="6">
        <v>0</v>
      </c>
      <c r="G111" s="5">
        <v>0</v>
      </c>
      <c r="H111" s="5">
        <v>0</v>
      </c>
      <c r="I111" s="6">
        <v>0</v>
      </c>
      <c r="J111" s="5">
        <v>0</v>
      </c>
      <c r="K111" s="5">
        <v>0</v>
      </c>
      <c r="L111" s="6">
        <v>0</v>
      </c>
      <c r="M111" s="5">
        <v>0</v>
      </c>
      <c r="N111" s="5">
        <v>0</v>
      </c>
      <c r="O111" s="6">
        <f t="shared" si="12"/>
        <v>0</v>
      </c>
      <c r="P111" s="66">
        <f t="shared" si="13"/>
        <v>0</v>
      </c>
      <c r="Q111" s="123"/>
      <c r="R111" s="62" t="s">
        <v>15</v>
      </c>
      <c r="S111" s="72" t="s">
        <v>15</v>
      </c>
      <c r="T111" s="8" t="str">
        <f>IF($C$4="High Inventory",IF(AND($O111&gt;=Summary!$C$149,$P111&gt;=0%),"X"," "),IF(AND($O111&lt;=-Summary!$C$149,$P111&lt;=0%),"X"," "))</f>
        <v xml:space="preserve"> </v>
      </c>
      <c r="U111" s="11" t="str">
        <f>IF($C$4="High Inventory",IF(AND($O111&gt;=0,$P111&gt;=Summary!$C$150),"X"," "),IF(AND($O111&lt;=0,$P111&lt;=-Summary!$C$150),"X"," "))</f>
        <v xml:space="preserve"> </v>
      </c>
      <c r="V111" t="str">
        <f t="shared" si="14"/>
        <v xml:space="preserve"> </v>
      </c>
    </row>
    <row r="112" spans="1:22" x14ac:dyDescent="0.25">
      <c r="A112" s="26">
        <v>8580</v>
      </c>
      <c r="B112" s="51" t="s">
        <v>17</v>
      </c>
      <c r="C112" s="6">
        <v>0</v>
      </c>
      <c r="D112" s="5">
        <v>0</v>
      </c>
      <c r="E112" s="5">
        <v>0</v>
      </c>
      <c r="F112" s="6">
        <v>0</v>
      </c>
      <c r="G112" s="5">
        <v>0</v>
      </c>
      <c r="H112" s="5">
        <v>0</v>
      </c>
      <c r="I112" s="6">
        <v>0</v>
      </c>
      <c r="J112" s="5">
        <v>0</v>
      </c>
      <c r="K112" s="5">
        <v>0</v>
      </c>
      <c r="L112" s="6">
        <v>0</v>
      </c>
      <c r="M112" s="5">
        <v>0</v>
      </c>
      <c r="N112" s="5">
        <v>0</v>
      </c>
      <c r="O112" s="6">
        <f t="shared" si="12"/>
        <v>0</v>
      </c>
      <c r="P112" s="66">
        <f t="shared" si="13"/>
        <v>0</v>
      </c>
      <c r="Q112" s="123"/>
      <c r="R112" s="62" t="s">
        <v>15</v>
      </c>
      <c r="S112" s="72" t="s">
        <v>15</v>
      </c>
      <c r="T112" s="8" t="str">
        <f>IF($C$4="High Inventory",IF(AND($O112&gt;=Summary!$C$149,$P112&gt;=0%),"X"," "),IF(AND($O112&lt;=-Summary!$C$149,$P112&lt;=0%),"X"," "))</f>
        <v xml:space="preserve"> </v>
      </c>
      <c r="U112" s="11" t="str">
        <f>IF($C$4="High Inventory",IF(AND($O112&gt;=0,$P112&gt;=Summary!$C$150),"X"," "),IF(AND($O112&lt;=0,$P112&lt;=-Summary!$C$150),"X"," "))</f>
        <v xml:space="preserve"> </v>
      </c>
      <c r="V112" t="str">
        <f t="shared" si="14"/>
        <v xml:space="preserve"> </v>
      </c>
    </row>
    <row r="113" spans="1:22" x14ac:dyDescent="0.25">
      <c r="A113" s="26">
        <v>8916</v>
      </c>
      <c r="B113" s="51" t="s">
        <v>17</v>
      </c>
      <c r="C113" s="6">
        <v>0</v>
      </c>
      <c r="D113" s="5">
        <v>0</v>
      </c>
      <c r="E113" s="5">
        <v>0</v>
      </c>
      <c r="F113" s="6">
        <v>0</v>
      </c>
      <c r="G113" s="5">
        <v>0</v>
      </c>
      <c r="H113" s="5">
        <v>0</v>
      </c>
      <c r="I113" s="6">
        <v>0</v>
      </c>
      <c r="J113" s="5">
        <v>0</v>
      </c>
      <c r="K113" s="5">
        <v>0</v>
      </c>
      <c r="L113" s="6">
        <v>0</v>
      </c>
      <c r="M113" s="5">
        <v>0</v>
      </c>
      <c r="N113" s="5">
        <v>0</v>
      </c>
      <c r="O113" s="6">
        <f t="shared" si="12"/>
        <v>0</v>
      </c>
      <c r="P113" s="66">
        <f t="shared" si="13"/>
        <v>0</v>
      </c>
      <c r="Q113" s="123"/>
      <c r="R113" s="62" t="s">
        <v>15</v>
      </c>
      <c r="S113" s="72" t="s">
        <v>15</v>
      </c>
      <c r="T113" s="8" t="str">
        <f>IF($C$4="High Inventory",IF(AND($O113&gt;=Summary!$C$149,$P113&gt;=0%),"X"," "),IF(AND($O113&lt;=-Summary!$C$149,$P113&lt;=0%),"X"," "))</f>
        <v xml:space="preserve"> </v>
      </c>
      <c r="U113" s="11" t="str">
        <f>IF($C$4="High Inventory",IF(AND($O113&gt;=0,$P113&gt;=Summary!$C$150),"X"," "),IF(AND($O113&lt;=0,$P113&lt;=-Summary!$C$150),"X"," "))</f>
        <v xml:space="preserve"> </v>
      </c>
      <c r="V113" t="str">
        <f t="shared" si="14"/>
        <v xml:space="preserve"> </v>
      </c>
    </row>
    <row r="114" spans="1:22" x14ac:dyDescent="0.25">
      <c r="A114" s="26">
        <v>10556</v>
      </c>
      <c r="B114" s="51" t="s">
        <v>17</v>
      </c>
      <c r="C114" s="6">
        <v>0</v>
      </c>
      <c r="D114" s="5">
        <v>0</v>
      </c>
      <c r="E114" s="5">
        <v>0</v>
      </c>
      <c r="F114" s="6">
        <v>0</v>
      </c>
      <c r="G114" s="5">
        <v>0</v>
      </c>
      <c r="H114" s="5">
        <v>0</v>
      </c>
      <c r="I114" s="6">
        <v>0</v>
      </c>
      <c r="J114" s="5">
        <v>0</v>
      </c>
      <c r="K114" s="5">
        <v>0</v>
      </c>
      <c r="L114" s="6">
        <v>0</v>
      </c>
      <c r="M114" s="5">
        <v>0</v>
      </c>
      <c r="N114" s="5">
        <v>0</v>
      </c>
      <c r="O114" s="6">
        <f t="shared" si="12"/>
        <v>0</v>
      </c>
      <c r="P114" s="66">
        <f t="shared" si="13"/>
        <v>0</v>
      </c>
      <c r="Q114" s="123"/>
      <c r="R114" s="62" t="s">
        <v>15</v>
      </c>
      <c r="S114" s="72" t="s">
        <v>15</v>
      </c>
      <c r="T114" s="8" t="str">
        <f>IF($C$4="High Inventory",IF(AND($O114&gt;=Summary!$C$149,$P114&gt;=0%),"X"," "),IF(AND($O114&lt;=-Summary!$C$149,$P114&lt;=0%),"X"," "))</f>
        <v xml:space="preserve"> </v>
      </c>
      <c r="U114" s="11" t="str">
        <f>IF($C$4="High Inventory",IF(AND($O114&gt;=0,$P114&gt;=Summary!$C$150),"X"," "),IF(AND($O114&lt;=0,$P114&lt;=-Summary!$C$150),"X"," "))</f>
        <v xml:space="preserve"> </v>
      </c>
      <c r="V114" t="str">
        <f t="shared" si="14"/>
        <v xml:space="preserve"> </v>
      </c>
    </row>
    <row r="115" spans="1:22" x14ac:dyDescent="0.25">
      <c r="A115" s="26">
        <v>13556</v>
      </c>
      <c r="B115" s="51" t="s">
        <v>17</v>
      </c>
      <c r="C115" s="6">
        <v>50</v>
      </c>
      <c r="D115" s="5">
        <v>93</v>
      </c>
      <c r="E115" s="5">
        <v>-43</v>
      </c>
      <c r="F115" s="6">
        <v>50</v>
      </c>
      <c r="G115" s="5">
        <v>95</v>
      </c>
      <c r="H115" s="5">
        <v>-45</v>
      </c>
      <c r="I115" s="6">
        <v>50</v>
      </c>
      <c r="J115" s="5">
        <v>97</v>
      </c>
      <c r="K115" s="5">
        <v>-47</v>
      </c>
      <c r="L115" s="6">
        <v>50</v>
      </c>
      <c r="M115" s="5">
        <v>98</v>
      </c>
      <c r="N115" s="5">
        <v>-48</v>
      </c>
      <c r="O115" s="6">
        <f t="shared" si="12"/>
        <v>-135</v>
      </c>
      <c r="P115" s="66">
        <f t="shared" si="13"/>
        <v>-0.47202797202797203</v>
      </c>
      <c r="Q115" s="123"/>
      <c r="R115" s="62" t="s">
        <v>15</v>
      </c>
      <c r="S115" s="72" t="s">
        <v>15</v>
      </c>
      <c r="T115" s="8" t="str">
        <f>IF($C$4="High Inventory",IF(AND($O115&gt;=Summary!$C$149,$P115&gt;=0%),"X"," "),IF(AND($O115&lt;=-Summary!$C$149,$P115&lt;=0%),"X"," "))</f>
        <v xml:space="preserve"> </v>
      </c>
      <c r="U115" s="11" t="str">
        <f>IF($C$4="High Inventory",IF(AND($O115&gt;=0,$P115&gt;=Summary!$C$150),"X"," "),IF(AND($O115&lt;=0,$P115&lt;=-Summary!$C$150),"X"," "))</f>
        <v xml:space="preserve"> </v>
      </c>
      <c r="V115" t="str">
        <f t="shared" si="14"/>
        <v xml:space="preserve"> </v>
      </c>
    </row>
    <row r="116" spans="1:22" x14ac:dyDescent="0.25">
      <c r="A116" s="26">
        <v>18287</v>
      </c>
      <c r="B116" s="51" t="s">
        <v>17</v>
      </c>
      <c r="C116" s="6">
        <v>0</v>
      </c>
      <c r="D116" s="5">
        <v>0</v>
      </c>
      <c r="E116" s="5">
        <v>0</v>
      </c>
      <c r="F116" s="6">
        <v>0</v>
      </c>
      <c r="G116" s="5">
        <v>0</v>
      </c>
      <c r="H116" s="5">
        <v>0</v>
      </c>
      <c r="I116" s="6">
        <v>0</v>
      </c>
      <c r="J116" s="5">
        <v>0</v>
      </c>
      <c r="K116" s="5">
        <v>0</v>
      </c>
      <c r="L116" s="6">
        <v>0</v>
      </c>
      <c r="M116" s="5">
        <v>0</v>
      </c>
      <c r="N116" s="5">
        <v>0</v>
      </c>
      <c r="O116" s="6">
        <f t="shared" si="12"/>
        <v>0</v>
      </c>
      <c r="P116" s="66">
        <f t="shared" si="13"/>
        <v>0</v>
      </c>
      <c r="Q116" s="123"/>
      <c r="R116" s="62" t="s">
        <v>15</v>
      </c>
      <c r="S116" s="72" t="s">
        <v>15</v>
      </c>
      <c r="T116" s="8" t="str">
        <f>IF($C$4="High Inventory",IF(AND($O116&gt;=Summary!$C$149,$P116&gt;=0%),"X"," "),IF(AND($O116&lt;=-Summary!$C$149,$P116&lt;=0%),"X"," "))</f>
        <v xml:space="preserve"> </v>
      </c>
      <c r="U116" s="11" t="str">
        <f>IF($C$4="High Inventory",IF(AND($O116&gt;=0,$P116&gt;=Summary!$C$150),"X"," "),IF(AND($O116&lt;=0,$P116&lt;=-Summary!$C$150),"X"," "))</f>
        <v xml:space="preserve"> </v>
      </c>
      <c r="V116" t="str">
        <f t="shared" si="14"/>
        <v xml:space="preserve"> </v>
      </c>
    </row>
    <row r="117" spans="1:22" x14ac:dyDescent="0.25">
      <c r="A117" s="26">
        <v>18586</v>
      </c>
      <c r="B117" s="51" t="s">
        <v>17</v>
      </c>
      <c r="C117" s="6">
        <v>0</v>
      </c>
      <c r="D117" s="5">
        <v>0</v>
      </c>
      <c r="E117" s="5">
        <v>0</v>
      </c>
      <c r="F117" s="6">
        <v>0</v>
      </c>
      <c r="G117" s="5">
        <v>0</v>
      </c>
      <c r="H117" s="5">
        <v>0</v>
      </c>
      <c r="I117" s="6">
        <v>0</v>
      </c>
      <c r="J117" s="5">
        <v>0</v>
      </c>
      <c r="K117" s="5">
        <v>0</v>
      </c>
      <c r="L117" s="6">
        <v>0</v>
      </c>
      <c r="M117" s="5">
        <v>0</v>
      </c>
      <c r="N117" s="5">
        <v>0</v>
      </c>
      <c r="O117" s="6">
        <f t="shared" si="12"/>
        <v>0</v>
      </c>
      <c r="P117" s="66">
        <f t="shared" si="13"/>
        <v>0</v>
      </c>
      <c r="Q117" s="123"/>
      <c r="R117" s="62" t="s">
        <v>15</v>
      </c>
      <c r="S117" s="72" t="s">
        <v>15</v>
      </c>
      <c r="T117" s="8" t="str">
        <f>IF($C$4="High Inventory",IF(AND($O117&gt;=Summary!$C$149,$P117&gt;=0%),"X"," "),IF(AND($O117&lt;=-Summary!$C$149,$P117&lt;=0%),"X"," "))</f>
        <v xml:space="preserve"> </v>
      </c>
      <c r="U117" s="11" t="str">
        <f>IF($C$4="High Inventory",IF(AND($O117&gt;=0,$P117&gt;=Summary!$C$150),"X"," "),IF(AND($O117&lt;=0,$P117&lt;=-Summary!$C$150),"X"," "))</f>
        <v xml:space="preserve"> </v>
      </c>
      <c r="V117" t="str">
        <f t="shared" si="14"/>
        <v xml:space="preserve"> </v>
      </c>
    </row>
    <row r="118" spans="1:22" x14ac:dyDescent="0.25">
      <c r="A118" s="26">
        <v>19307</v>
      </c>
      <c r="B118" s="51" t="s">
        <v>17</v>
      </c>
      <c r="C118" s="6">
        <v>100</v>
      </c>
      <c r="D118" s="5">
        <v>0</v>
      </c>
      <c r="E118" s="5">
        <v>100</v>
      </c>
      <c r="F118" s="6">
        <v>0</v>
      </c>
      <c r="G118" s="5">
        <v>0</v>
      </c>
      <c r="H118" s="5">
        <v>0</v>
      </c>
      <c r="I118" s="6">
        <v>0</v>
      </c>
      <c r="J118" s="5">
        <v>0</v>
      </c>
      <c r="K118" s="5">
        <v>0</v>
      </c>
      <c r="L118" s="6">
        <v>0</v>
      </c>
      <c r="M118" s="5">
        <v>115</v>
      </c>
      <c r="N118" s="5">
        <v>-115</v>
      </c>
      <c r="O118" s="6">
        <f t="shared" si="12"/>
        <v>100</v>
      </c>
      <c r="P118" s="66">
        <f t="shared" si="13"/>
        <v>100</v>
      </c>
      <c r="Q118" s="123"/>
      <c r="R118" s="62" t="s">
        <v>15</v>
      </c>
      <c r="S118" s="72" t="s">
        <v>15</v>
      </c>
      <c r="T118" s="8" t="str">
        <f>IF($C$4="High Inventory",IF(AND($O118&gt;=Summary!$C$149,$P118&gt;=0%),"X"," "),IF(AND($O118&lt;=-Summary!$C$149,$P118&lt;=0%),"X"," "))</f>
        <v xml:space="preserve"> </v>
      </c>
      <c r="U118" s="11" t="str">
        <f>IF($C$4="High Inventory",IF(AND($O118&gt;=0,$P118&gt;=Summary!$C$150),"X"," "),IF(AND($O118&lt;=0,$P118&lt;=-Summary!$C$150),"X"," "))</f>
        <v>X</v>
      </c>
      <c r="V118" t="str">
        <f t="shared" si="14"/>
        <v xml:space="preserve"> </v>
      </c>
    </row>
    <row r="119" spans="1:22" x14ac:dyDescent="0.25">
      <c r="A119" s="26">
        <v>26669</v>
      </c>
      <c r="B119" s="51" t="s">
        <v>17</v>
      </c>
      <c r="C119" s="6">
        <v>0</v>
      </c>
      <c r="D119" s="5">
        <v>23</v>
      </c>
      <c r="E119" s="5">
        <v>-23</v>
      </c>
      <c r="F119" s="6">
        <v>0</v>
      </c>
      <c r="G119" s="5">
        <v>20</v>
      </c>
      <c r="H119" s="5">
        <v>-20</v>
      </c>
      <c r="I119" s="6">
        <v>0</v>
      </c>
      <c r="J119" s="5">
        <v>21</v>
      </c>
      <c r="K119" s="5">
        <v>-21</v>
      </c>
      <c r="L119" s="6">
        <v>0</v>
      </c>
      <c r="M119" s="5">
        <v>25</v>
      </c>
      <c r="N119" s="5">
        <v>-25</v>
      </c>
      <c r="O119" s="6">
        <f t="shared" si="12"/>
        <v>-64</v>
      </c>
      <c r="P119" s="66">
        <f t="shared" si="13"/>
        <v>-0.98461538461538467</v>
      </c>
      <c r="Q119" s="123"/>
      <c r="R119" s="62" t="s">
        <v>15</v>
      </c>
      <c r="S119" s="72" t="s">
        <v>15</v>
      </c>
      <c r="T119" s="8" t="str">
        <f>IF($C$4="High Inventory",IF(AND($O119&gt;=Summary!$C$149,$P119&gt;=0%),"X"," "),IF(AND($O119&lt;=-Summary!$C$149,$P119&lt;=0%),"X"," "))</f>
        <v xml:space="preserve"> </v>
      </c>
      <c r="U119" s="11" t="str">
        <f>IF($C$4="High Inventory",IF(AND($O119&gt;=0,$P119&gt;=Summary!$C$150),"X"," "),IF(AND($O119&lt;=0,$P119&lt;=-Summary!$C$150),"X"," "))</f>
        <v xml:space="preserve"> </v>
      </c>
      <c r="V119" t="str">
        <f t="shared" si="14"/>
        <v xml:space="preserve"> </v>
      </c>
    </row>
    <row r="120" spans="1:22" x14ac:dyDescent="0.25">
      <c r="A120" s="26">
        <v>26909</v>
      </c>
      <c r="B120" s="51" t="s">
        <v>17</v>
      </c>
      <c r="C120" s="6">
        <v>0</v>
      </c>
      <c r="D120" s="5">
        <v>0</v>
      </c>
      <c r="E120" s="5">
        <v>0</v>
      </c>
      <c r="F120" s="6">
        <v>0</v>
      </c>
      <c r="G120" s="5">
        <v>0</v>
      </c>
      <c r="H120" s="5">
        <v>0</v>
      </c>
      <c r="I120" s="6">
        <v>0</v>
      </c>
      <c r="J120" s="5">
        <v>0</v>
      </c>
      <c r="K120" s="5">
        <v>0</v>
      </c>
      <c r="L120" s="6">
        <v>0</v>
      </c>
      <c r="M120" s="5">
        <v>0</v>
      </c>
      <c r="N120" s="5">
        <v>0</v>
      </c>
      <c r="O120" s="6">
        <f t="shared" si="12"/>
        <v>0</v>
      </c>
      <c r="P120" s="66">
        <f t="shared" si="13"/>
        <v>0</v>
      </c>
      <c r="Q120" s="123"/>
      <c r="R120" s="62" t="s">
        <v>15</v>
      </c>
      <c r="S120" s="72" t="s">
        <v>15</v>
      </c>
      <c r="T120" s="8" t="str">
        <f>IF($C$4="High Inventory",IF(AND($O120&gt;=Summary!$C$149,$P120&gt;=0%),"X"," "),IF(AND($O120&lt;=-Summary!$C$149,$P120&lt;=0%),"X"," "))</f>
        <v xml:space="preserve"> </v>
      </c>
      <c r="U120" s="11" t="str">
        <f>IF($C$4="High Inventory",IF(AND($O120&gt;=0,$P120&gt;=Summary!$C$150),"X"," "),IF(AND($O120&lt;=0,$P120&lt;=-Summary!$C$150),"X"," "))</f>
        <v xml:space="preserve"> </v>
      </c>
      <c r="V120" t="str">
        <f t="shared" si="14"/>
        <v xml:space="preserve"> </v>
      </c>
    </row>
    <row r="121" spans="1:22" x14ac:dyDescent="0.25">
      <c r="A121" s="26">
        <v>28030</v>
      </c>
      <c r="B121" s="51" t="s">
        <v>17</v>
      </c>
      <c r="C121" s="6">
        <v>0</v>
      </c>
      <c r="D121" s="5">
        <v>28</v>
      </c>
      <c r="E121" s="5">
        <v>-28</v>
      </c>
      <c r="F121" s="6">
        <v>0</v>
      </c>
      <c r="G121" s="5">
        <v>18</v>
      </c>
      <c r="H121" s="5">
        <v>-18</v>
      </c>
      <c r="I121" s="6">
        <v>0</v>
      </c>
      <c r="J121" s="5">
        <v>16</v>
      </c>
      <c r="K121" s="5">
        <v>-16</v>
      </c>
      <c r="L121" s="6">
        <v>0</v>
      </c>
      <c r="M121" s="5">
        <v>29</v>
      </c>
      <c r="N121" s="5">
        <v>-29</v>
      </c>
      <c r="O121" s="6">
        <f t="shared" si="12"/>
        <v>-62</v>
      </c>
      <c r="P121" s="66">
        <f t="shared" si="13"/>
        <v>-0.98412698412698407</v>
      </c>
      <c r="Q121" s="123"/>
      <c r="R121" s="62" t="s">
        <v>15</v>
      </c>
      <c r="S121" s="72" t="s">
        <v>15</v>
      </c>
      <c r="T121" s="8" t="str">
        <f>IF($C$4="High Inventory",IF(AND($O121&gt;=Summary!$C$149,$P121&gt;=0%),"X"," "),IF(AND($O121&lt;=-Summary!$C$149,$P121&lt;=0%),"X"," "))</f>
        <v xml:space="preserve"> </v>
      </c>
      <c r="U121" s="11" t="str">
        <f>IF($C$4="High Inventory",IF(AND($O121&gt;=0,$P121&gt;=Summary!$C$150),"X"," "),IF(AND($O121&lt;=0,$P121&lt;=-Summary!$C$150),"X"," "))</f>
        <v xml:space="preserve"> </v>
      </c>
      <c r="V121" t="str">
        <f t="shared" si="14"/>
        <v xml:space="preserve"> </v>
      </c>
    </row>
    <row r="122" spans="1:22" x14ac:dyDescent="0.25">
      <c r="A122" s="26">
        <v>30511</v>
      </c>
      <c r="B122" s="51" t="s">
        <v>17</v>
      </c>
      <c r="C122" s="6">
        <v>180</v>
      </c>
      <c r="D122" s="5">
        <v>447</v>
      </c>
      <c r="E122" s="5">
        <v>-267</v>
      </c>
      <c r="F122" s="6">
        <v>140</v>
      </c>
      <c r="G122" s="5">
        <v>404</v>
      </c>
      <c r="H122" s="5">
        <v>-264</v>
      </c>
      <c r="I122" s="6">
        <v>140</v>
      </c>
      <c r="J122" s="5">
        <v>441</v>
      </c>
      <c r="K122" s="5">
        <v>-301</v>
      </c>
      <c r="L122" s="6">
        <v>140</v>
      </c>
      <c r="M122" s="5">
        <v>441</v>
      </c>
      <c r="N122" s="5">
        <v>-301</v>
      </c>
      <c r="O122" s="6">
        <f t="shared" si="12"/>
        <v>-832</v>
      </c>
      <c r="P122" s="66">
        <f t="shared" si="13"/>
        <v>-0.64346481051817483</v>
      </c>
      <c r="Q122" s="123"/>
      <c r="R122" s="62" t="s">
        <v>15</v>
      </c>
      <c r="S122" s="72" t="s">
        <v>15</v>
      </c>
      <c r="T122" s="8" t="str">
        <f>IF($C$4="High Inventory",IF(AND($O122&gt;=Summary!$C$149,$P122&gt;=0%),"X"," "),IF(AND($O122&lt;=-Summary!$C$149,$P122&lt;=0%),"X"," "))</f>
        <v xml:space="preserve"> </v>
      </c>
      <c r="U122" s="11" t="str">
        <f>IF($C$4="High Inventory",IF(AND($O122&gt;=0,$P122&gt;=Summary!$C$150),"X"," "),IF(AND($O122&lt;=0,$P122&lt;=-Summary!$C$150),"X"," "))</f>
        <v xml:space="preserve"> </v>
      </c>
      <c r="V122" t="str">
        <f t="shared" si="14"/>
        <v xml:space="preserve"> </v>
      </c>
    </row>
    <row r="123" spans="1:22" x14ac:dyDescent="0.25">
      <c r="A123" s="26">
        <v>30889</v>
      </c>
      <c r="B123" s="51" t="s">
        <v>17</v>
      </c>
      <c r="C123" s="6">
        <v>0</v>
      </c>
      <c r="D123" s="5">
        <v>64</v>
      </c>
      <c r="E123" s="5">
        <v>-64</v>
      </c>
      <c r="F123" s="6">
        <v>0</v>
      </c>
      <c r="G123" s="5">
        <v>64</v>
      </c>
      <c r="H123" s="5">
        <v>-64</v>
      </c>
      <c r="I123" s="6">
        <v>0</v>
      </c>
      <c r="J123" s="5">
        <v>64</v>
      </c>
      <c r="K123" s="5">
        <v>-64</v>
      </c>
      <c r="L123" s="6">
        <v>0</v>
      </c>
      <c r="M123" s="5">
        <v>64</v>
      </c>
      <c r="N123" s="5">
        <v>-64</v>
      </c>
      <c r="O123" s="6">
        <f t="shared" si="12"/>
        <v>-192</v>
      </c>
      <c r="P123" s="66">
        <f t="shared" si="13"/>
        <v>-0.99481865284974091</v>
      </c>
      <c r="Q123" s="123"/>
      <c r="R123" s="62" t="s">
        <v>15</v>
      </c>
      <c r="S123" s="72" t="s">
        <v>15</v>
      </c>
      <c r="T123" s="8" t="str">
        <f>IF($C$4="High Inventory",IF(AND($O123&gt;=Summary!$C$149,$P123&gt;=0%),"X"," "),IF(AND($O123&lt;=-Summary!$C$149,$P123&lt;=0%),"X"," "))</f>
        <v xml:space="preserve"> </v>
      </c>
      <c r="U123" s="11" t="str">
        <f>IF($C$4="High Inventory",IF(AND($O123&gt;=0,$P123&gt;=Summary!$C$150),"X"," "),IF(AND($O123&lt;=0,$P123&lt;=-Summary!$C$150),"X"," "))</f>
        <v xml:space="preserve"> </v>
      </c>
      <c r="V123" t="str">
        <f t="shared" si="14"/>
        <v xml:space="preserve"> </v>
      </c>
    </row>
    <row r="124" spans="1:22" x14ac:dyDescent="0.25">
      <c r="A124" s="26">
        <v>32594</v>
      </c>
      <c r="B124" s="51" t="s">
        <v>17</v>
      </c>
      <c r="C124" s="6">
        <v>0</v>
      </c>
      <c r="D124" s="5">
        <v>0</v>
      </c>
      <c r="E124" s="5">
        <v>0</v>
      </c>
      <c r="F124" s="6">
        <v>0</v>
      </c>
      <c r="G124" s="5">
        <v>0</v>
      </c>
      <c r="H124" s="5">
        <v>0</v>
      </c>
      <c r="I124" s="6">
        <v>0</v>
      </c>
      <c r="J124" s="5">
        <v>0</v>
      </c>
      <c r="K124" s="5">
        <v>0</v>
      </c>
      <c r="L124" s="6">
        <v>0</v>
      </c>
      <c r="M124" s="5">
        <v>0</v>
      </c>
      <c r="N124" s="5">
        <v>0</v>
      </c>
      <c r="O124" s="6">
        <f t="shared" si="12"/>
        <v>0</v>
      </c>
      <c r="P124" s="66">
        <f t="shared" si="13"/>
        <v>0</v>
      </c>
      <c r="Q124" s="123"/>
      <c r="R124" s="62" t="s">
        <v>15</v>
      </c>
      <c r="S124" s="72" t="s">
        <v>15</v>
      </c>
      <c r="T124" s="8" t="str">
        <f>IF($C$4="High Inventory",IF(AND($O124&gt;=Summary!$C$149,$P124&gt;=0%),"X"," "),IF(AND($O124&lt;=-Summary!$C$149,$P124&lt;=0%),"X"," "))</f>
        <v xml:space="preserve"> </v>
      </c>
      <c r="U124" s="11" t="str">
        <f>IF($C$4="High Inventory",IF(AND($O124&gt;=0,$P124&gt;=Summary!$C$150),"X"," "),IF(AND($O124&lt;=0,$P124&lt;=-Summary!$C$150),"X"," "))</f>
        <v xml:space="preserve"> </v>
      </c>
      <c r="V124" t="str">
        <f t="shared" si="14"/>
        <v xml:space="preserve"> </v>
      </c>
    </row>
    <row r="125" spans="1:22" x14ac:dyDescent="0.25">
      <c r="A125" s="26">
        <v>33353</v>
      </c>
      <c r="B125" s="51" t="s">
        <v>17</v>
      </c>
      <c r="C125" s="6">
        <v>0</v>
      </c>
      <c r="D125" s="5">
        <v>0</v>
      </c>
      <c r="E125" s="5">
        <v>0</v>
      </c>
      <c r="F125" s="6">
        <v>0</v>
      </c>
      <c r="G125" s="5">
        <v>0</v>
      </c>
      <c r="H125" s="5">
        <v>0</v>
      </c>
      <c r="I125" s="6">
        <v>0</v>
      </c>
      <c r="J125" s="5">
        <v>0</v>
      </c>
      <c r="K125" s="5">
        <v>0</v>
      </c>
      <c r="L125" s="6">
        <v>0</v>
      </c>
      <c r="M125" s="5">
        <v>0</v>
      </c>
      <c r="N125" s="5">
        <v>0</v>
      </c>
      <c r="O125" s="6">
        <f t="shared" si="12"/>
        <v>0</v>
      </c>
      <c r="P125" s="66">
        <f t="shared" si="13"/>
        <v>0</v>
      </c>
      <c r="Q125" s="123"/>
      <c r="R125" s="62" t="s">
        <v>15</v>
      </c>
      <c r="S125" s="72" t="s">
        <v>15</v>
      </c>
      <c r="T125" s="8" t="str">
        <f>IF($C$4="High Inventory",IF(AND($O125&gt;=Summary!$C$149,$P125&gt;=0%),"X"," "),IF(AND($O125&lt;=-Summary!$C$149,$P125&lt;=0%),"X"," "))</f>
        <v xml:space="preserve"> </v>
      </c>
      <c r="U125" s="11" t="str">
        <f>IF($C$4="High Inventory",IF(AND($O125&gt;=0,$P125&gt;=Summary!$C$150),"X"," "),IF(AND($O125&lt;=0,$P125&lt;=-Summary!$C$150),"X"," "))</f>
        <v xml:space="preserve"> </v>
      </c>
      <c r="V125" t="str">
        <f t="shared" si="14"/>
        <v xml:space="preserve"> </v>
      </c>
    </row>
    <row r="126" spans="1:22" x14ac:dyDescent="0.25">
      <c r="A126" s="26">
        <v>34866</v>
      </c>
      <c r="B126" s="51" t="s">
        <v>17</v>
      </c>
      <c r="C126" s="6">
        <v>0</v>
      </c>
      <c r="D126" s="5">
        <v>0</v>
      </c>
      <c r="E126" s="5">
        <v>0</v>
      </c>
      <c r="F126" s="6">
        <v>0</v>
      </c>
      <c r="G126" s="5">
        <v>0</v>
      </c>
      <c r="H126" s="5">
        <v>0</v>
      </c>
      <c r="I126" s="6">
        <v>0</v>
      </c>
      <c r="J126" s="5">
        <v>0</v>
      </c>
      <c r="K126" s="5">
        <v>0</v>
      </c>
      <c r="L126" s="6">
        <v>0</v>
      </c>
      <c r="M126" s="5">
        <v>0</v>
      </c>
      <c r="N126" s="5">
        <v>0</v>
      </c>
      <c r="O126" s="6">
        <f t="shared" si="12"/>
        <v>0</v>
      </c>
      <c r="P126" s="66">
        <f t="shared" si="13"/>
        <v>0</v>
      </c>
      <c r="Q126" s="123"/>
      <c r="R126" s="62" t="s">
        <v>15</v>
      </c>
      <c r="S126" s="72" t="s">
        <v>15</v>
      </c>
      <c r="T126" s="8" t="str">
        <f>IF($C$4="High Inventory",IF(AND($O126&gt;=Summary!$C$149,$P126&gt;=0%),"X"," "),IF(AND($O126&lt;=-Summary!$C$149,$P126&lt;=0%),"X"," "))</f>
        <v xml:space="preserve"> </v>
      </c>
      <c r="U126" s="11" t="str">
        <f>IF($C$4="High Inventory",IF(AND($O126&gt;=0,$P126&gt;=Summary!$C$150),"X"," "),IF(AND($O126&lt;=0,$P126&lt;=-Summary!$C$150),"X"," "))</f>
        <v xml:space="preserve"> </v>
      </c>
      <c r="V126" t="str">
        <f t="shared" si="14"/>
        <v xml:space="preserve"> </v>
      </c>
    </row>
    <row r="127" spans="1:22" x14ac:dyDescent="0.25">
      <c r="A127" s="26">
        <v>35930</v>
      </c>
      <c r="B127" s="51" t="s">
        <v>17</v>
      </c>
      <c r="C127" s="6">
        <v>200</v>
      </c>
      <c r="D127" s="5">
        <v>336</v>
      </c>
      <c r="E127" s="5">
        <v>-136</v>
      </c>
      <c r="F127" s="6">
        <v>175</v>
      </c>
      <c r="G127" s="5">
        <v>10</v>
      </c>
      <c r="H127" s="5">
        <v>165</v>
      </c>
      <c r="I127" s="6">
        <v>175</v>
      </c>
      <c r="J127" s="5">
        <v>208</v>
      </c>
      <c r="K127" s="5">
        <v>-33</v>
      </c>
      <c r="L127" s="6">
        <v>175</v>
      </c>
      <c r="M127" s="5">
        <v>397</v>
      </c>
      <c r="N127" s="5">
        <v>-222</v>
      </c>
      <c r="O127" s="6">
        <f t="shared" si="12"/>
        <v>-4</v>
      </c>
      <c r="P127" s="66">
        <f t="shared" si="13"/>
        <v>-7.2072072072072073E-3</v>
      </c>
      <c r="Q127" s="123"/>
      <c r="R127" s="62" t="s">
        <v>15</v>
      </c>
      <c r="S127" s="72" t="s">
        <v>15</v>
      </c>
      <c r="T127" s="8" t="str">
        <f>IF($C$4="High Inventory",IF(AND($O127&gt;=Summary!$C$149,$P127&gt;=0%),"X"," "),IF(AND($O127&lt;=-Summary!$C$149,$P127&lt;=0%),"X"," "))</f>
        <v xml:space="preserve"> </v>
      </c>
      <c r="U127" s="11" t="str">
        <f>IF($C$4="High Inventory",IF(AND($O127&gt;=0,$P127&gt;=Summary!$C$150),"X"," "),IF(AND($O127&lt;=0,$P127&lt;=-Summary!$C$150),"X"," "))</f>
        <v xml:space="preserve"> </v>
      </c>
      <c r="V127" t="str">
        <f t="shared" si="14"/>
        <v xml:space="preserve"> </v>
      </c>
    </row>
    <row r="128" spans="1:22" x14ac:dyDescent="0.25">
      <c r="A128" s="26">
        <v>40016</v>
      </c>
      <c r="B128" s="51" t="s">
        <v>17</v>
      </c>
      <c r="C128" s="6">
        <v>150</v>
      </c>
      <c r="D128" s="5">
        <v>23</v>
      </c>
      <c r="E128" s="5">
        <v>127</v>
      </c>
      <c r="F128" s="6">
        <v>0</v>
      </c>
      <c r="G128" s="5">
        <v>18</v>
      </c>
      <c r="H128" s="5">
        <v>-18</v>
      </c>
      <c r="I128" s="6">
        <v>0</v>
      </c>
      <c r="J128" s="5">
        <v>66</v>
      </c>
      <c r="K128" s="5">
        <v>-66</v>
      </c>
      <c r="L128" s="6">
        <v>0</v>
      </c>
      <c r="M128" s="5">
        <v>78</v>
      </c>
      <c r="N128" s="5">
        <v>-78</v>
      </c>
      <c r="O128" s="6">
        <f t="shared" si="12"/>
        <v>43</v>
      </c>
      <c r="P128" s="66">
        <f t="shared" si="13"/>
        <v>0.39814814814814814</v>
      </c>
      <c r="Q128" s="123"/>
      <c r="R128" s="62" t="s">
        <v>15</v>
      </c>
      <c r="S128" s="72" t="s">
        <v>15</v>
      </c>
      <c r="T128" s="8" t="str">
        <f>IF($C$4="High Inventory",IF(AND($O128&gt;=Summary!$C$149,$P128&gt;=0%),"X"," "),IF(AND($O128&lt;=-Summary!$C$149,$P128&lt;=0%),"X"," "))</f>
        <v xml:space="preserve"> </v>
      </c>
      <c r="U128" s="11" t="str">
        <f>IF($C$4="High Inventory",IF(AND($O128&gt;=0,$P128&gt;=Summary!$C$150),"X"," "),IF(AND($O128&lt;=0,$P128&lt;=-Summary!$C$150),"X"," "))</f>
        <v>X</v>
      </c>
      <c r="V128" t="str">
        <f t="shared" si="14"/>
        <v xml:space="preserve"> </v>
      </c>
    </row>
    <row r="129" spans="1:22" x14ac:dyDescent="0.25">
      <c r="A129" s="26">
        <v>40018</v>
      </c>
      <c r="B129" s="51" t="s">
        <v>17</v>
      </c>
      <c r="C129" s="6">
        <v>0</v>
      </c>
      <c r="D129" s="5">
        <v>985</v>
      </c>
      <c r="E129" s="5">
        <v>-985</v>
      </c>
      <c r="F129" s="6">
        <v>0</v>
      </c>
      <c r="G129" s="5">
        <v>990</v>
      </c>
      <c r="H129" s="5">
        <v>-990</v>
      </c>
      <c r="I129" s="6">
        <v>0</v>
      </c>
      <c r="J129" s="5">
        <v>2</v>
      </c>
      <c r="K129" s="5">
        <v>-2</v>
      </c>
      <c r="L129" s="6">
        <v>0</v>
      </c>
      <c r="M129" s="5">
        <v>1123</v>
      </c>
      <c r="N129" s="5">
        <v>-1123</v>
      </c>
      <c r="O129" s="6">
        <f t="shared" si="12"/>
        <v>-1977</v>
      </c>
      <c r="P129" s="66">
        <f t="shared" si="13"/>
        <v>-0.9994944388270981</v>
      </c>
      <c r="Q129" s="123"/>
      <c r="R129" s="62" t="s">
        <v>15</v>
      </c>
      <c r="S129" s="72" t="s">
        <v>15</v>
      </c>
      <c r="T129" s="8" t="str">
        <f>IF($C$4="High Inventory",IF(AND($O129&gt;=Summary!$C$149,$P129&gt;=0%),"X"," "),IF(AND($O129&lt;=-Summary!$C$149,$P129&lt;=0%),"X"," "))</f>
        <v xml:space="preserve"> </v>
      </c>
      <c r="U129" s="11" t="str">
        <f>IF($C$4="High Inventory",IF(AND($O129&gt;=0,$P129&gt;=Summary!$C$150),"X"," "),IF(AND($O129&lt;=0,$P129&lt;=-Summary!$C$150),"X"," "))</f>
        <v xml:space="preserve"> </v>
      </c>
      <c r="V129" t="str">
        <f t="shared" si="14"/>
        <v xml:space="preserve"> </v>
      </c>
    </row>
    <row r="130" spans="1:22" x14ac:dyDescent="0.25">
      <c r="A130" s="31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46"/>
      <c r="Q130" s="136"/>
      <c r="R130" s="135"/>
      <c r="S130" s="135"/>
      <c r="T130" s="135"/>
      <c r="U130" s="135"/>
    </row>
    <row r="131" spans="1:22" x14ac:dyDescent="0.25">
      <c r="A131" s="2" t="s">
        <v>18</v>
      </c>
      <c r="B131" s="2"/>
      <c r="C131" s="3"/>
      <c r="D131" s="3"/>
      <c r="E131" s="3">
        <f>SUM(E10:E130)</f>
        <v>67510</v>
      </c>
      <c r="F131" s="3"/>
      <c r="G131" s="3"/>
      <c r="H131" s="3">
        <f>SUM(H10:H130)</f>
        <v>-103924</v>
      </c>
      <c r="I131" s="3"/>
      <c r="J131" s="3"/>
      <c r="K131" s="3">
        <f>SUM(K10:K130)</f>
        <v>-71160</v>
      </c>
      <c r="L131" s="3"/>
      <c r="M131" s="3">
        <f>SUM(M10:M130)</f>
        <v>1916004</v>
      </c>
      <c r="N131" s="3">
        <f>SUM(N10:N130)</f>
        <v>-61460</v>
      </c>
      <c r="O131" s="3"/>
      <c r="P131" s="12"/>
      <c r="Q131" s="2">
        <f>COUNTIF(Q10:Q130,"X")</f>
        <v>0</v>
      </c>
      <c r="R131" s="2">
        <f>COUNTIF(R10:R130,"X")</f>
        <v>7</v>
      </c>
      <c r="S131" s="2">
        <f>COUNTIF(S10:S130,"X")</f>
        <v>0</v>
      </c>
    </row>
    <row r="132" spans="1:22" x14ac:dyDescent="0.25">
      <c r="N132" s="76">
        <f>N131/M131</f>
        <v>-3.2077177291905443E-2</v>
      </c>
      <c r="P132" s="1"/>
      <c r="R132" s="2" t="str">
        <f>IF(AND(O132&gt;=5000,P132&gt;=10%),"X"," ")</f>
        <v xml:space="preserve"> </v>
      </c>
    </row>
  </sheetData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222</vt:i4>
      </vt:variant>
    </vt:vector>
  </HeadingPairs>
  <TitlesOfParts>
    <vt:vector size="246" baseType="lpstr">
      <vt:lpstr>Summary</vt:lpstr>
      <vt:lpstr>Apr 1</vt:lpstr>
      <vt:lpstr>May 5</vt:lpstr>
      <vt:lpstr>May 6</vt:lpstr>
      <vt:lpstr>May 7</vt:lpstr>
      <vt:lpstr>May 11</vt:lpstr>
      <vt:lpstr>May 12</vt:lpstr>
      <vt:lpstr>May 13</vt:lpstr>
      <vt:lpstr>May 14</vt:lpstr>
      <vt:lpstr>May 17</vt:lpstr>
      <vt:lpstr>May 18</vt:lpstr>
      <vt:lpstr>May 19</vt:lpstr>
      <vt:lpstr>May 26</vt:lpstr>
      <vt:lpstr>May 27</vt:lpstr>
      <vt:lpstr>May 28</vt:lpstr>
      <vt:lpstr>May 30</vt:lpstr>
      <vt:lpstr>June 2</vt:lpstr>
      <vt:lpstr>June 3</vt:lpstr>
      <vt:lpstr>June 7</vt:lpstr>
      <vt:lpstr>June 9</vt:lpstr>
      <vt:lpstr>June 10</vt:lpstr>
      <vt:lpstr>June 14</vt:lpstr>
      <vt:lpstr>June 15</vt:lpstr>
      <vt:lpstr>June 30</vt:lpstr>
      <vt:lpstr>'June 10'!ctar0322</vt:lpstr>
      <vt:lpstr>'June 14'!ctar0322</vt:lpstr>
      <vt:lpstr>'June 15'!ctar0322</vt:lpstr>
      <vt:lpstr>'June 2'!ctar0322</vt:lpstr>
      <vt:lpstr>'June 3'!ctar0322</vt:lpstr>
      <vt:lpstr>'June 30'!ctar0322</vt:lpstr>
      <vt:lpstr>'June 7'!ctar0322</vt:lpstr>
      <vt:lpstr>'June 9'!ctar0322</vt:lpstr>
      <vt:lpstr>'May 13'!ctar0322</vt:lpstr>
      <vt:lpstr>'May 17'!ctar0322</vt:lpstr>
      <vt:lpstr>'May 18'!ctar0322</vt:lpstr>
      <vt:lpstr>'May 19'!ctar0322</vt:lpstr>
      <vt:lpstr>'May 26'!ctar0322</vt:lpstr>
      <vt:lpstr>'May 27'!ctar0322</vt:lpstr>
      <vt:lpstr>'May 28'!ctar0322</vt:lpstr>
      <vt:lpstr>'May 30'!ctar0322</vt:lpstr>
      <vt:lpstr>'June 10'!ctar0412</vt:lpstr>
      <vt:lpstr>'June 14'!ctar0412</vt:lpstr>
      <vt:lpstr>'June 15'!ctar0412</vt:lpstr>
      <vt:lpstr>'June 2'!ctar0412</vt:lpstr>
      <vt:lpstr>'June 3'!ctar0412</vt:lpstr>
      <vt:lpstr>'June 30'!ctar0412</vt:lpstr>
      <vt:lpstr>'June 7'!ctar0412</vt:lpstr>
      <vt:lpstr>'June 9'!ctar0412</vt:lpstr>
      <vt:lpstr>'May 11'!ctar0412</vt:lpstr>
      <vt:lpstr>'May 12'!ctar0412</vt:lpstr>
      <vt:lpstr>'May 13'!ctar0412</vt:lpstr>
      <vt:lpstr>'May 14'!ctar0412</vt:lpstr>
      <vt:lpstr>'May 17'!ctar0412</vt:lpstr>
      <vt:lpstr>'May 18'!ctar0412</vt:lpstr>
      <vt:lpstr>'May 19'!ctar0412</vt:lpstr>
      <vt:lpstr>'May 26'!ctar0412</vt:lpstr>
      <vt:lpstr>'May 27'!ctar0412</vt:lpstr>
      <vt:lpstr>'May 28'!ctar0412</vt:lpstr>
      <vt:lpstr>'May 30'!ctar0412</vt:lpstr>
      <vt:lpstr>'May 7'!ctar0412</vt:lpstr>
      <vt:lpstr>ctarday1</vt:lpstr>
      <vt:lpstr>ctarday10</vt:lpstr>
      <vt:lpstr>ctarday11</vt:lpstr>
      <vt:lpstr>ctarday12</vt:lpstr>
      <vt:lpstr>ctarday13</vt:lpstr>
      <vt:lpstr>ctarday14</vt:lpstr>
      <vt:lpstr>ctarday15</vt:lpstr>
      <vt:lpstr>ctarday16</vt:lpstr>
      <vt:lpstr>ctarday17</vt:lpstr>
      <vt:lpstr>ctarday18</vt:lpstr>
      <vt:lpstr>ctarday19</vt:lpstr>
      <vt:lpstr>ctarday2</vt:lpstr>
      <vt:lpstr>ctarday20</vt:lpstr>
      <vt:lpstr>ctarday21</vt:lpstr>
      <vt:lpstr>ctarday22</vt:lpstr>
      <vt:lpstr>ctarday23</vt:lpstr>
      <vt:lpstr>ctarday3</vt:lpstr>
      <vt:lpstr>ctarday4</vt:lpstr>
      <vt:lpstr>ctarday5</vt:lpstr>
      <vt:lpstr>ctarday6</vt:lpstr>
      <vt:lpstr>ctarday7</vt:lpstr>
      <vt:lpstr>ctarday8</vt:lpstr>
      <vt:lpstr>ctarday9</vt:lpstr>
      <vt:lpstr>'June 10'!nbaa0322</vt:lpstr>
      <vt:lpstr>'June 14'!nbaa0322</vt:lpstr>
      <vt:lpstr>'June 15'!nbaa0322</vt:lpstr>
      <vt:lpstr>'June 2'!nbaa0322</vt:lpstr>
      <vt:lpstr>'June 3'!nbaa0322</vt:lpstr>
      <vt:lpstr>'June 30'!nbaa0322</vt:lpstr>
      <vt:lpstr>'June 7'!nbaa0322</vt:lpstr>
      <vt:lpstr>'June 9'!nbaa0322</vt:lpstr>
      <vt:lpstr>'May 13'!nbaa0322</vt:lpstr>
      <vt:lpstr>'May 17'!nbaa0322</vt:lpstr>
      <vt:lpstr>'May 18'!nbaa0322</vt:lpstr>
      <vt:lpstr>'May 19'!nbaa0322</vt:lpstr>
      <vt:lpstr>'May 26'!nbaa0322</vt:lpstr>
      <vt:lpstr>'May 27'!nbaa0322</vt:lpstr>
      <vt:lpstr>'May 28'!nbaa0322</vt:lpstr>
      <vt:lpstr>'May 30'!nbaa0322</vt:lpstr>
      <vt:lpstr>'June 10'!nbaa0412</vt:lpstr>
      <vt:lpstr>'June 14'!nbaa0412</vt:lpstr>
      <vt:lpstr>'June 15'!nbaa0412</vt:lpstr>
      <vt:lpstr>'June 2'!nbaa0412</vt:lpstr>
      <vt:lpstr>'June 3'!nbaa0412</vt:lpstr>
      <vt:lpstr>'June 30'!nbaa0412</vt:lpstr>
      <vt:lpstr>'June 7'!nbaa0412</vt:lpstr>
      <vt:lpstr>'June 9'!nbaa0412</vt:lpstr>
      <vt:lpstr>'May 12'!nbaa0412</vt:lpstr>
      <vt:lpstr>'May 13'!nbaa0412</vt:lpstr>
      <vt:lpstr>'May 14'!nbaa0412</vt:lpstr>
      <vt:lpstr>'May 17'!nbaa0412</vt:lpstr>
      <vt:lpstr>'May 18'!nbaa0412</vt:lpstr>
      <vt:lpstr>'May 19'!nbaa0412</vt:lpstr>
      <vt:lpstr>'May 26'!nbaa0412</vt:lpstr>
      <vt:lpstr>'May 27'!nbaa0412</vt:lpstr>
      <vt:lpstr>'May 28'!nbaa0412</vt:lpstr>
      <vt:lpstr>'May 30'!nbaa0412</vt:lpstr>
      <vt:lpstr>'May 7'!nbaa0412</vt:lpstr>
      <vt:lpstr>nbaaday1</vt:lpstr>
      <vt:lpstr>nbaaday10</vt:lpstr>
      <vt:lpstr>nbaaday11</vt:lpstr>
      <vt:lpstr>nbaaday12</vt:lpstr>
      <vt:lpstr>nbaaday13</vt:lpstr>
      <vt:lpstr>nbaaday14</vt:lpstr>
      <vt:lpstr>nbaaday15</vt:lpstr>
      <vt:lpstr>nbaaday16</vt:lpstr>
      <vt:lpstr>nbaaday17</vt:lpstr>
      <vt:lpstr>nbaaday18</vt:lpstr>
      <vt:lpstr>nbaaday19</vt:lpstr>
      <vt:lpstr>nbaaday2</vt:lpstr>
      <vt:lpstr>nbaaday20</vt:lpstr>
      <vt:lpstr>nbaaday21</vt:lpstr>
      <vt:lpstr>nbaaday22</vt:lpstr>
      <vt:lpstr>nbaaday23</vt:lpstr>
      <vt:lpstr>nbaaday3</vt:lpstr>
      <vt:lpstr>nbaaday4</vt:lpstr>
      <vt:lpstr>nbaaday5</vt:lpstr>
      <vt:lpstr>nbaaday6</vt:lpstr>
      <vt:lpstr>nbaaday7</vt:lpstr>
      <vt:lpstr>nbaaday8</vt:lpstr>
      <vt:lpstr>nbaaday9</vt:lpstr>
      <vt:lpstr>'June 10'!ngsa0322</vt:lpstr>
      <vt:lpstr>'June 14'!ngsa0322</vt:lpstr>
      <vt:lpstr>'June 15'!ngsa0322</vt:lpstr>
      <vt:lpstr>'June 2'!ngsa0322</vt:lpstr>
      <vt:lpstr>'June 3'!ngsa0322</vt:lpstr>
      <vt:lpstr>'June 30'!ngsa0322</vt:lpstr>
      <vt:lpstr>'June 7'!ngsa0322</vt:lpstr>
      <vt:lpstr>'June 9'!ngsa0322</vt:lpstr>
      <vt:lpstr>'May 13'!ngsa0322</vt:lpstr>
      <vt:lpstr>'May 17'!ngsa0322</vt:lpstr>
      <vt:lpstr>'May 18'!ngsa0322</vt:lpstr>
      <vt:lpstr>'May 19'!ngsa0322</vt:lpstr>
      <vt:lpstr>'May 26'!ngsa0322</vt:lpstr>
      <vt:lpstr>'May 27'!ngsa0322</vt:lpstr>
      <vt:lpstr>'May 28'!ngsa0322</vt:lpstr>
      <vt:lpstr>'May 30'!ngsa0322</vt:lpstr>
      <vt:lpstr>'May 14'!ngsa0412</vt:lpstr>
      <vt:lpstr>'May 7'!ngsa0412</vt:lpstr>
      <vt:lpstr>'June 10'!ngsa1115</vt:lpstr>
      <vt:lpstr>'June 14'!ngsa1115</vt:lpstr>
      <vt:lpstr>'June 15'!ngsa1115</vt:lpstr>
      <vt:lpstr>'June 2'!ngsa1115</vt:lpstr>
      <vt:lpstr>'June 3'!ngsa1115</vt:lpstr>
      <vt:lpstr>'June 30'!ngsa1115</vt:lpstr>
      <vt:lpstr>'June 7'!ngsa1115</vt:lpstr>
      <vt:lpstr>'June 9'!ngsa1115</vt:lpstr>
      <vt:lpstr>'May 13'!ngsa1115</vt:lpstr>
      <vt:lpstr>'May 17'!ngsa1115</vt:lpstr>
      <vt:lpstr>'May 18'!ngsa1115</vt:lpstr>
      <vt:lpstr>'May 19'!ngsa1115</vt:lpstr>
      <vt:lpstr>'May 26'!ngsa1115</vt:lpstr>
      <vt:lpstr>'May 27'!ngsa1115</vt:lpstr>
      <vt:lpstr>'May 28'!ngsa1115</vt:lpstr>
      <vt:lpstr>'May 30'!ngsa1115</vt:lpstr>
      <vt:lpstr>ngsaday1</vt:lpstr>
      <vt:lpstr>ngsaday10</vt:lpstr>
      <vt:lpstr>ngsaday11</vt:lpstr>
      <vt:lpstr>ngsaday12</vt:lpstr>
      <vt:lpstr>ngsaday13</vt:lpstr>
      <vt:lpstr>ngsaday14</vt:lpstr>
      <vt:lpstr>ngsaday15</vt:lpstr>
      <vt:lpstr>ngsaday16</vt:lpstr>
      <vt:lpstr>ngsaday17</vt:lpstr>
      <vt:lpstr>ngsaday18</vt:lpstr>
      <vt:lpstr>ngsaday19</vt:lpstr>
      <vt:lpstr>ngsaday2</vt:lpstr>
      <vt:lpstr>ngsaday20</vt:lpstr>
      <vt:lpstr>ngsaday21</vt:lpstr>
      <vt:lpstr>ngsaday22</vt:lpstr>
      <vt:lpstr>ngsaday23</vt:lpstr>
      <vt:lpstr>ngsaday3</vt:lpstr>
      <vt:lpstr>ngsaday4</vt:lpstr>
      <vt:lpstr>ngsaday5</vt:lpstr>
      <vt:lpstr>ngsaday6</vt:lpstr>
      <vt:lpstr>ngsaday7</vt:lpstr>
      <vt:lpstr>ngsaday8</vt:lpstr>
      <vt:lpstr>ngsaday9</vt:lpstr>
      <vt:lpstr>'Apr 1'!Print_Area</vt:lpstr>
      <vt:lpstr>'June 10'!Print_Area</vt:lpstr>
      <vt:lpstr>'June 14'!Print_Area</vt:lpstr>
      <vt:lpstr>'June 15'!Print_Area</vt:lpstr>
      <vt:lpstr>'June 2'!Print_Area</vt:lpstr>
      <vt:lpstr>'June 3'!Print_Area</vt:lpstr>
      <vt:lpstr>'June 30'!Print_Area</vt:lpstr>
      <vt:lpstr>'June 7'!Print_Area</vt:lpstr>
      <vt:lpstr>'June 9'!Print_Area</vt:lpstr>
      <vt:lpstr>'May 11'!Print_Area</vt:lpstr>
      <vt:lpstr>'May 12'!Print_Area</vt:lpstr>
      <vt:lpstr>'May 13'!Print_Area</vt:lpstr>
      <vt:lpstr>'May 14'!Print_Area</vt:lpstr>
      <vt:lpstr>'May 17'!Print_Area</vt:lpstr>
      <vt:lpstr>'May 18'!Print_Area</vt:lpstr>
      <vt:lpstr>'May 19'!Print_Area</vt:lpstr>
      <vt:lpstr>'May 26'!Print_Area</vt:lpstr>
      <vt:lpstr>'May 27'!Print_Area</vt:lpstr>
      <vt:lpstr>'May 28'!Print_Area</vt:lpstr>
      <vt:lpstr>'May 30'!Print_Area</vt:lpstr>
      <vt:lpstr>'May 5'!Print_Area</vt:lpstr>
      <vt:lpstr>'May 6'!Print_Area</vt:lpstr>
      <vt:lpstr>'May 7'!Print_Area</vt:lpstr>
      <vt:lpstr>Summary!Print_Area</vt:lpstr>
      <vt:lpstr>'Apr 1'!Print_Titles</vt:lpstr>
      <vt:lpstr>'June 10'!Print_Titles</vt:lpstr>
      <vt:lpstr>'June 14'!Print_Titles</vt:lpstr>
      <vt:lpstr>'June 15'!Print_Titles</vt:lpstr>
      <vt:lpstr>'June 2'!Print_Titles</vt:lpstr>
      <vt:lpstr>'June 3'!Print_Titles</vt:lpstr>
      <vt:lpstr>'June 30'!Print_Titles</vt:lpstr>
      <vt:lpstr>'June 7'!Print_Titles</vt:lpstr>
      <vt:lpstr>'June 9'!Print_Titles</vt:lpstr>
      <vt:lpstr>'May 11'!Print_Titles</vt:lpstr>
      <vt:lpstr>'May 12'!Print_Titles</vt:lpstr>
      <vt:lpstr>'May 13'!Print_Titles</vt:lpstr>
      <vt:lpstr>'May 14'!Print_Titles</vt:lpstr>
      <vt:lpstr>'May 17'!Print_Titles</vt:lpstr>
      <vt:lpstr>'May 18'!Print_Titles</vt:lpstr>
      <vt:lpstr>'May 19'!Print_Titles</vt:lpstr>
      <vt:lpstr>'May 26'!Print_Titles</vt:lpstr>
      <vt:lpstr>'May 27'!Print_Titles</vt:lpstr>
      <vt:lpstr>'May 28'!Print_Titles</vt:lpstr>
      <vt:lpstr>'May 30'!Print_Titles</vt:lpstr>
      <vt:lpstr>'May 5'!Print_Titles</vt:lpstr>
      <vt:lpstr>'May 6'!Print_Titles</vt:lpstr>
      <vt:lpstr>'May 7'!Print_Titles</vt:lpstr>
      <vt:lpstr>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2001-07-31T23:22:13Z</cp:lastPrinted>
  <dcterms:created xsi:type="dcterms:W3CDTF">2000-07-03T21:04:42Z</dcterms:created>
  <dcterms:modified xsi:type="dcterms:W3CDTF">2023-09-10T16:06:20Z</dcterms:modified>
</cp:coreProperties>
</file>