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36" activeTab="1"/>
  </bookViews>
  <sheets>
    <sheet name="01 vs 02" sheetId="1" r:id="rId1"/>
    <sheet name="2002 Plan" sheetId="2" r:id="rId2"/>
    <sheet name="2001 Allocations" sheetId="3" r:id="rId3"/>
    <sheet name="ETS Allocations" sheetId="4" r:id="rId4"/>
    <sheet name="Upload" sheetId="5" r:id="rId5"/>
    <sheet name="2001 HC" sheetId="6" r:id="rId6"/>
    <sheet name="2002 HC" sheetId="7" r:id="rId7"/>
    <sheet name="Assumptions" sheetId="8" r:id="rId8"/>
  </sheets>
  <definedNames>
    <definedName name="coa">#REF!</definedName>
    <definedName name="_xlnm.Print_Area" localSheetId="1">'2002 Plan'!$A$1:$P$91</definedName>
    <definedName name="_xlnm.Print_Titles" localSheetId="1">'2002 Plan'!$1:$8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C19" i="1"/>
  <c r="F19" i="1"/>
  <c r="F20" i="1"/>
  <c r="F21" i="1"/>
  <c r="C22" i="1"/>
  <c r="D22" i="1"/>
  <c r="E22" i="1"/>
  <c r="F22" i="1"/>
  <c r="F23" i="1"/>
  <c r="F24" i="1"/>
  <c r="C25" i="1"/>
  <c r="D25" i="1"/>
  <c r="E25" i="1"/>
  <c r="F25" i="1"/>
  <c r="E29" i="1"/>
  <c r="F29" i="1"/>
  <c r="E30" i="1"/>
  <c r="F30" i="1"/>
  <c r="D31" i="1"/>
  <c r="E31" i="1"/>
  <c r="F31" i="1"/>
  <c r="E32" i="1"/>
  <c r="F32" i="1"/>
  <c r="E33" i="1"/>
  <c r="F33" i="1"/>
  <c r="D34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D43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D50" i="1"/>
  <c r="E50" i="1"/>
  <c r="F50" i="1"/>
  <c r="E51" i="1"/>
  <c r="F51" i="1"/>
  <c r="E52" i="1"/>
  <c r="F52" i="1"/>
  <c r="D53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D62" i="1"/>
  <c r="E62" i="1"/>
  <c r="F62" i="1"/>
  <c r="E63" i="1"/>
  <c r="F63" i="1"/>
  <c r="E64" i="1"/>
  <c r="F64" i="1"/>
  <c r="E65" i="1"/>
  <c r="F65" i="1"/>
  <c r="D66" i="1"/>
  <c r="E66" i="1"/>
  <c r="F66" i="1"/>
  <c r="E67" i="1"/>
  <c r="F67" i="1"/>
  <c r="E68" i="1"/>
  <c r="F68" i="1"/>
  <c r="D69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D82" i="1"/>
  <c r="E82" i="1"/>
  <c r="F82" i="1"/>
  <c r="E83" i="1"/>
  <c r="F83" i="1"/>
  <c r="E84" i="1"/>
  <c r="F84" i="1"/>
  <c r="D85" i="1"/>
  <c r="E85" i="1"/>
  <c r="F85" i="1"/>
  <c r="E86" i="1"/>
  <c r="F86" i="1"/>
  <c r="E87" i="1"/>
  <c r="F87" i="1"/>
  <c r="D88" i="1"/>
  <c r="E88" i="1"/>
  <c r="F88" i="1"/>
  <c r="E89" i="1"/>
  <c r="F89" i="1"/>
  <c r="D90" i="1"/>
  <c r="E90" i="1"/>
  <c r="F90" i="1"/>
  <c r="A92" i="1"/>
  <c r="G14" i="3"/>
  <c r="E9" i="6"/>
  <c r="I9" i="6"/>
  <c r="M9" i="6"/>
  <c r="Q9" i="6"/>
  <c r="R9" i="6"/>
  <c r="E10" i="6"/>
  <c r="I10" i="6"/>
  <c r="M10" i="6"/>
  <c r="Q10" i="6"/>
  <c r="R10" i="6"/>
  <c r="E11" i="6"/>
  <c r="I11" i="6"/>
  <c r="M11" i="6"/>
  <c r="Q11" i="6"/>
  <c r="R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J13" i="6"/>
  <c r="E14" i="6"/>
  <c r="I14" i="6"/>
  <c r="M14" i="6"/>
  <c r="Q14" i="6"/>
  <c r="R14" i="6"/>
  <c r="E15" i="6"/>
  <c r="I15" i="6"/>
  <c r="M15" i="6"/>
  <c r="Q15" i="6"/>
  <c r="R15" i="6"/>
  <c r="E16" i="6"/>
  <c r="I16" i="6"/>
  <c r="M16" i="6"/>
  <c r="Q16" i="6"/>
  <c r="R16" i="6"/>
  <c r="E17" i="6"/>
  <c r="I17" i="6"/>
  <c r="M17" i="6"/>
  <c r="Q17" i="6"/>
  <c r="R17" i="6"/>
  <c r="E18" i="6"/>
  <c r="I18" i="6"/>
  <c r="M18" i="6"/>
  <c r="Q18" i="6"/>
  <c r="R18" i="6"/>
  <c r="E19" i="6"/>
  <c r="I19" i="6"/>
  <c r="M19" i="6"/>
  <c r="Q19" i="6"/>
  <c r="R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J22" i="6"/>
  <c r="E9" i="7"/>
  <c r="I9" i="7"/>
  <c r="M9" i="7"/>
  <c r="Q9" i="7"/>
  <c r="R9" i="7"/>
  <c r="E10" i="7"/>
  <c r="I10" i="7"/>
  <c r="M10" i="7"/>
  <c r="Q10" i="7"/>
  <c r="R10" i="7"/>
  <c r="E11" i="7"/>
  <c r="I11" i="7"/>
  <c r="M11" i="7"/>
  <c r="Q11" i="7"/>
  <c r="R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P11" i="2"/>
  <c r="P12" i="2"/>
  <c r="P13" i="2"/>
  <c r="P14" i="2"/>
  <c r="P15" i="2"/>
  <c r="P16" i="2"/>
  <c r="P17" i="2"/>
  <c r="P18" i="2"/>
  <c r="P19" i="2"/>
  <c r="P20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P23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P29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P35" i="2"/>
  <c r="P36" i="2"/>
  <c r="P37" i="2"/>
  <c r="P38" i="2"/>
  <c r="P39" i="2"/>
  <c r="P40" i="2"/>
  <c r="P41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P44" i="2"/>
  <c r="P45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P48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P51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P54" i="2"/>
  <c r="P55" i="2"/>
  <c r="P56" i="2"/>
  <c r="P57" i="2"/>
  <c r="P58" i="2"/>
  <c r="P59" i="2"/>
  <c r="P60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P63" i="2"/>
  <c r="P64" i="2"/>
  <c r="P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P67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P83" i="2"/>
  <c r="P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P86" i="2"/>
  <c r="P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P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8" i="8"/>
  <c r="C1" i="5"/>
  <c r="C2" i="5"/>
  <c r="C3" i="5"/>
  <c r="A7" i="5"/>
  <c r="C7" i="5"/>
  <c r="D7" i="5"/>
  <c r="E7" i="5"/>
  <c r="F7" i="5"/>
  <c r="G7" i="5"/>
  <c r="H7" i="5"/>
  <c r="I7" i="5"/>
  <c r="J7" i="5"/>
  <c r="K7" i="5"/>
  <c r="L7" i="5"/>
  <c r="M7" i="5"/>
  <c r="N7" i="5"/>
  <c r="O7" i="5"/>
  <c r="A8" i="5"/>
  <c r="C8" i="5"/>
  <c r="D8" i="5"/>
  <c r="E8" i="5"/>
  <c r="F8" i="5"/>
  <c r="G8" i="5"/>
  <c r="H8" i="5"/>
  <c r="I8" i="5"/>
  <c r="J8" i="5"/>
  <c r="K8" i="5"/>
  <c r="L8" i="5"/>
  <c r="M8" i="5"/>
  <c r="N8" i="5"/>
  <c r="O8" i="5"/>
  <c r="A9" i="5"/>
  <c r="C9" i="5"/>
  <c r="D9" i="5"/>
  <c r="E9" i="5"/>
  <c r="F9" i="5"/>
  <c r="G9" i="5"/>
  <c r="H9" i="5"/>
  <c r="I9" i="5"/>
  <c r="J9" i="5"/>
  <c r="K9" i="5"/>
  <c r="L9" i="5"/>
  <c r="M9" i="5"/>
  <c r="N9" i="5"/>
  <c r="O9" i="5"/>
  <c r="A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A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A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A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A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A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A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A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A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A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A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A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A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A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A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A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A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A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A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A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A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A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A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A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A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A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A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A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A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A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A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A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A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A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A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A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A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A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A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A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A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A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A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O57" i="5"/>
</calcChain>
</file>

<file path=xl/sharedStrings.xml><?xml version="1.0" encoding="utf-8"?>
<sst xmlns="http://schemas.openxmlformats.org/spreadsheetml/2006/main" count="558" uniqueCount="285">
  <si>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</si>
  <si>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</si>
  <si>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</si>
  <si>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</si>
  <si>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</si>
  <si>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</si>
  <si>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</si>
  <si>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</si>
  <si>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</si>
  <si>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</si>
  <si>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Tuition Reimbursement</t>
  </si>
  <si>
    <t xml:space="preserve">  Other Employee Expenses</t>
  </si>
  <si>
    <t>Subtotal Employee Expenses</t>
  </si>
  <si>
    <t xml:space="preserve">  Relocation Expenses</t>
  </si>
  <si>
    <t>Subtotal Outside Services</t>
  </si>
  <si>
    <t xml:space="preserve">  Customer Meetings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</si>
  <si>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</si>
  <si>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</si>
  <si>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</si>
  <si>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</si>
  <si>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</si>
  <si>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</si>
  <si>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TOTAL DIRECT EXPENSES</t>
  </si>
  <si>
    <t>Corporate Rent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</si>
  <si>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</si>
  <si>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</si>
  <si>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</si>
  <si>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</si>
  <si>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</si>
  <si>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</si>
  <si>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</si>
  <si>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</si>
  <si>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</si>
  <si>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</si>
  <si>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</si>
  <si>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</si>
  <si>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</si>
  <si>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</si>
  <si>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</si>
  <si>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</si>
  <si>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</si>
  <si>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</si>
  <si>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</si>
  <si>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</si>
  <si>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</si>
  <si>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</si>
  <si>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</si>
  <si>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</si>
  <si>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</si>
  <si>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</si>
  <si>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</si>
  <si>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</si>
  <si>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</si>
  <si>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</si>
  <si>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</si>
  <si>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</si>
  <si>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</si>
  <si>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</si>
  <si>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</si>
  <si>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</si>
  <si>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</si>
  <si>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</si>
  <si>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</si>
  <si>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</si>
  <si>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</si>
  <si>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</si>
  <si>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</si>
  <si>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</si>
  <si>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Director</t>
  </si>
  <si>
    <t>Manager</t>
  </si>
  <si>
    <t>Associates</t>
  </si>
  <si>
    <t>Analysts</t>
  </si>
  <si>
    <t>Administrative Assistants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</si>
  <si>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</si>
  <si>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</si>
  <si>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</si>
  <si>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</si>
  <si>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</si>
  <si>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</si>
  <si>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</si>
  <si>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</si>
  <si>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</si>
  <si>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</si>
  <si>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</si>
  <si>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Headcount</t>
  </si>
  <si>
    <t>System Development</t>
  </si>
  <si>
    <t>E-mail to Cassie Mayeux (5-4439)</t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</si>
  <si>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</si>
  <si>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 xml:space="preserve">Tax rate for Medicare </t>
  </si>
  <si>
    <t>Analyst &amp; Associate - Billed at a flat rate.</t>
  </si>
  <si>
    <t>Merit increase rate</t>
  </si>
  <si>
    <t>52502600</t>
  </si>
  <si>
    <t xml:space="preserve">  Communications Expense</t>
  </si>
  <si>
    <t xml:space="preserve">  Employee Entertainment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</si>
  <si>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</si>
  <si>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</si>
  <si>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</si>
  <si>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</si>
  <si>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</si>
  <si>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>Subtotal Travel &amp; Entertainment</t>
  </si>
  <si>
    <t>Outside Legal</t>
  </si>
  <si>
    <t>Outside Tax</t>
  </si>
  <si>
    <t xml:space="preserve">  Recruiting</t>
  </si>
  <si>
    <t>Subtotal Recruiting &amp; Relocations</t>
  </si>
  <si>
    <t>52507000</t>
  </si>
  <si>
    <t>52507100</t>
  </si>
  <si>
    <t>52507300</t>
  </si>
  <si>
    <t>52507400</t>
  </si>
  <si>
    <t>52507600</t>
  </si>
  <si>
    <t>52507700</t>
  </si>
  <si>
    <t>Advertising &amp; Promotions</t>
  </si>
  <si>
    <t xml:space="preserve">  Depreciation</t>
  </si>
  <si>
    <t xml:space="preserve">  Amortization</t>
  </si>
  <si>
    <t>Insurance</t>
  </si>
  <si>
    <t xml:space="preserve">  Other Expenses</t>
  </si>
  <si>
    <t xml:space="preserve">  Company Membership &amp; Dues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</si>
  <si>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</si>
  <si>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</si>
  <si>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</si>
  <si>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</si>
  <si>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</si>
  <si>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</si>
  <si>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</si>
  <si>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</si>
  <si>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 xml:space="preserve">  Subscriptions &amp; Periodicals</t>
  </si>
  <si>
    <t xml:space="preserve">  Postage &amp; Freight Expense</t>
  </si>
  <si>
    <t xml:space="preserve">  Office Supplies</t>
  </si>
  <si>
    <t>President/CEO</t>
  </si>
  <si>
    <t>Managing Director</t>
  </si>
  <si>
    <t>Vice President</t>
  </si>
  <si>
    <t>Sr. Specialist</t>
  </si>
  <si>
    <t>Specialist</t>
  </si>
  <si>
    <t>Real Time Traders</t>
  </si>
  <si>
    <t>Technical</t>
  </si>
  <si>
    <t xml:space="preserve">Other </t>
  </si>
  <si>
    <t>COMPENSATION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</si>
  <si>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</si>
  <si>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80020367</t>
  </si>
  <si>
    <t>80020366</t>
  </si>
  <si>
    <t>80020402</t>
  </si>
  <si>
    <t>80020361</t>
  </si>
  <si>
    <t>80020360</t>
  </si>
  <si>
    <t xml:space="preserve">  Controllable Infrastructure</t>
  </si>
  <si>
    <t>Subtotal Controllable Infrastructure</t>
  </si>
  <si>
    <t>52003100</t>
  </si>
  <si>
    <t>52003200</t>
  </si>
  <si>
    <t>52004600</t>
  </si>
  <si>
    <t>52004700</t>
  </si>
  <si>
    <t>52004800</t>
  </si>
  <si>
    <t>52003600</t>
  </si>
  <si>
    <t>52004100</t>
  </si>
  <si>
    <t>52004400</t>
  </si>
  <si>
    <t>Third Year Analyst cost per month.(per headcount)</t>
  </si>
  <si>
    <t>Summer Associate cost per month.(per headcount)</t>
  </si>
  <si>
    <t>Associate cost per month.(per headcount)</t>
  </si>
  <si>
    <t>Tax Analyst cost per month.(per headcount)</t>
  </si>
  <si>
    <t>Summer Analyst cost per month.(per headcount)</t>
  </si>
  <si>
    <t>Analyst cost per month.(per headcount)</t>
  </si>
  <si>
    <t>Subtotal</t>
  </si>
  <si>
    <t>52001500</t>
  </si>
  <si>
    <t xml:space="preserve">  Club Dues</t>
  </si>
  <si>
    <t>Subtotal Office Supplies</t>
  </si>
  <si>
    <t>Analysts and Associates</t>
  </si>
  <si>
    <t xml:space="preserve">  Corporate IT</t>
  </si>
  <si>
    <t>Subtotal Other</t>
  </si>
  <si>
    <r>
      <t>2 0 0 2   P</t>
    </r>
    <r>
      <rPr>
        <b/>
        <sz val="18"/>
        <color indexed="8"/>
        <rFont val="Arial"/>
        <family val="2"/>
      </rPr>
      <t xml:space="preserve"> L A N vs </t>
    </r>
    <r>
      <rPr>
        <b/>
        <sz val="20"/>
        <color indexed="8"/>
        <rFont val="Arial"/>
        <family val="2"/>
      </rPr>
      <t xml:space="preserve">2 0 0 1 </t>
    </r>
    <r>
      <rPr>
        <b/>
        <sz val="22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</t>
    </r>
  </si>
  <si>
    <t>DEPARTMENT:</t>
  </si>
  <si>
    <t>HEADCOUNT SUMMARY</t>
  </si>
  <si>
    <t>July hdct</t>
  </si>
  <si>
    <t>02 Budget</t>
  </si>
  <si>
    <t>Subtotal Headcount</t>
  </si>
  <si>
    <t>01 Budget</t>
  </si>
  <si>
    <t>Research</t>
  </si>
  <si>
    <t>12775</t>
  </si>
  <si>
    <t>Vince Kaminski</t>
  </si>
  <si>
    <t>107043</t>
  </si>
  <si>
    <t>2001 Research Allocations</t>
  </si>
  <si>
    <t>Co. #</t>
  </si>
  <si>
    <t>Cost Center</t>
  </si>
  <si>
    <t>Cost Center Name</t>
  </si>
  <si>
    <t>Allocation %</t>
  </si>
  <si>
    <t>0912</t>
  </si>
  <si>
    <t>061P</t>
  </si>
  <si>
    <t>061N</t>
  </si>
  <si>
    <t>017H</t>
  </si>
  <si>
    <t>0985</t>
  </si>
  <si>
    <t>0969</t>
  </si>
  <si>
    <t>1105</t>
  </si>
  <si>
    <t>061M</t>
  </si>
  <si>
    <t>0011</t>
  </si>
  <si>
    <t>EEL - ECT NA G&amp;A Allocations</t>
  </si>
  <si>
    <t>Corporate Overhead (India)</t>
  </si>
  <si>
    <t>Corporate Allocations (South America)</t>
  </si>
  <si>
    <t>EBS - Corporate Allocations</t>
  </si>
  <si>
    <t>EES - Commodity Risk Management</t>
  </si>
  <si>
    <t>ECM - General &amp; Admin</t>
  </si>
  <si>
    <t>EGM - Research</t>
  </si>
  <si>
    <t>Accounting (Asia/Pacific)</t>
  </si>
  <si>
    <t>Corporate from ENA</t>
  </si>
  <si>
    <t>Total</t>
  </si>
  <si>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</si>
  <si>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</si>
  <si>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</si>
  <si>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</si>
  <si>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</si>
  <si>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</si>
  <si>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</si>
  <si>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</si>
  <si>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</si>
  <si>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</si>
  <si>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</si>
  <si>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</si>
  <si>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</si>
  <si>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</si>
  <si>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</si>
  <si>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</si>
  <si>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</si>
  <si>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</si>
  <si>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</si>
  <si>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</si>
  <si>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</si>
  <si>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</si>
  <si>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</si>
  <si>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</si>
  <si>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</si>
  <si>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>Team:</t>
  </si>
  <si>
    <t>Cost Center: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</si>
  <si>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</si>
  <si>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</si>
  <si>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</si>
  <si>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</si>
  <si>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</si>
  <si>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</si>
  <si>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</si>
  <si>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</si>
  <si>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</si>
  <si>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</si>
  <si>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</si>
  <si>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</si>
  <si>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</si>
  <si>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</si>
  <si>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</si>
  <si>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</si>
  <si>
    <t>Team:  Research</t>
  </si>
  <si>
    <t>Cost Center: 107043 Research</t>
  </si>
  <si>
    <t>Enron Transportation Services</t>
  </si>
  <si>
    <t>2001 Allocation from Research and Development</t>
  </si>
  <si>
    <t>Group</t>
  </si>
  <si>
    <t xml:space="preserve">Usage from Enron R&amp;D </t>
  </si>
  <si>
    <t>Time Frame</t>
  </si>
  <si>
    <t>Total Dollar Amount</t>
  </si>
  <si>
    <t>Charge Code</t>
  </si>
  <si>
    <t>Jan-March</t>
  </si>
  <si>
    <t>Jan-April</t>
  </si>
  <si>
    <t>April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</si>
  <si>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</si>
  <si>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</si>
  <si>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</si>
  <si>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</si>
  <si>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</si>
  <si>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</si>
  <si>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</si>
  <si>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Revenue Management</t>
  </si>
  <si>
    <t>Capital Project Work</t>
  </si>
  <si>
    <t>Jan-June</t>
  </si>
  <si>
    <t>up to $200,000</t>
  </si>
  <si>
    <t>Co. 179,Work Order c.000979 (Cost Center 111479)</t>
  </si>
  <si>
    <t>Jul-Dec</t>
  </si>
  <si>
    <t>up to $150,000</t>
  </si>
  <si>
    <t>To Be Determined in June 01</t>
  </si>
  <si>
    <t>TBD</t>
  </si>
  <si>
    <t>Dave Neubauer Marketing</t>
  </si>
  <si>
    <t xml:space="preserve">2 months </t>
  </si>
  <si>
    <t>Jan-Dec</t>
  </si>
  <si>
    <t>Co.#179, Split btw/ Cost Centers 111362 &amp; 111489</t>
  </si>
  <si>
    <t>Steve Harris Marketing</t>
  </si>
  <si>
    <t>1 month</t>
  </si>
  <si>
    <t>Co#060, Cost Center 111039</t>
  </si>
  <si>
    <t>Dan McCarty</t>
  </si>
  <si>
    <t xml:space="preserve">TBD </t>
  </si>
  <si>
    <t>John Goodpasture</t>
  </si>
  <si>
    <t>3 months</t>
  </si>
  <si>
    <t>To Be Determined in April 01</t>
  </si>
  <si>
    <t>up to $485,000</t>
  </si>
  <si>
    <t>Plus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</si>
</sst>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1" formatCode="#,##0.0_);\(#,##0.0\)"/>
    <numFmt numFmtId="173" formatCode="m/d/yy\ h:mm\ AM/PM"/>
    <numFmt numFmtId="174" formatCode="_(* #,##0.0_);_(* \(#,##0.0\);_(* &quot;-&quot;??_);_(@_)"/>
  </numFmts>
  <fonts count="40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i/>
      <sz val="10"/>
      <name val="Arial Narrow"/>
      <family val="2"/>
    </font>
    <font>
      <b/>
      <sz val="12"/>
      <color indexed="8"/>
      <name val="Arial Narrow"/>
      <family val="2"/>
    </font>
    <font>
      <b/>
      <sz val="20"/>
      <color indexed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7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color indexed="9"/>
      <name val="Arial Narrow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166" fontId="6" fillId="2" borderId="1">
      <alignment horizontal="center" vertical="center"/>
    </xf>
    <xf numFmtId="168" fontId="6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167" fontId="6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69" fontId="6" fillId="0" borderId="0">
      <protection locked="0"/>
    </xf>
    <xf numFmtId="169" fontId="6" fillId="0" borderId="0">
      <protection locked="0"/>
    </xf>
    <xf numFmtId="0" fontId="12" fillId="0" borderId="4" applyNumberFormat="0" applyFill="0" applyAlignment="0" applyProtection="0"/>
    <xf numFmtId="10" fontId="9" fillId="4" borderId="5" applyNumberFormat="0" applyBorder="0" applyAlignment="0" applyProtection="0"/>
    <xf numFmtId="37" fontId="13" fillId="0" borderId="0"/>
    <xf numFmtId="165" fontId="14" fillId="0" borderId="0"/>
    <xf numFmtId="0" fontId="16" fillId="0" borderId="0"/>
    <xf numFmtId="9" fontId="1" fillId="0" borderId="0" applyFont="0" applyFill="0" applyBorder="0" applyAlignment="0" applyProtection="0"/>
    <xf numFmtId="10" fontId="6" fillId="0" borderId="0" applyFont="0" applyFill="0" applyBorder="0" applyAlignment="0" applyProtection="0"/>
    <xf numFmtId="169" fontId="6" fillId="0" borderId="6">
      <protection locked="0"/>
    </xf>
    <xf numFmtId="37" fontId="9" fillId="5" borderId="0" applyNumberFormat="0" applyBorder="0" applyAlignment="0" applyProtection="0"/>
    <xf numFmtId="37" fontId="8" fillId="0" borderId="0"/>
    <xf numFmtId="37" fontId="8" fillId="3" borderId="0" applyNumberFormat="0" applyBorder="0" applyAlignment="0" applyProtection="0"/>
    <xf numFmtId="3" fontId="15" fillId="0" borderId="4" applyProtection="0"/>
  </cellStyleXfs>
  <cellXfs count="23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5" fillId="0" borderId="0" xfId="0" applyFont="1"/>
    <xf numFmtId="49" fontId="2" fillId="0" borderId="0" xfId="16" applyNumberFormat="1" applyFont="1" applyAlignment="1">
      <alignment horizontal="left" vertical="top"/>
    </xf>
    <xf numFmtId="49" fontId="2" fillId="0" borderId="0" xfId="16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6" borderId="0" xfId="0" applyNumberFormat="1" applyFont="1" applyFill="1"/>
    <xf numFmtId="0" fontId="2" fillId="0" borderId="0" xfId="0" applyNumberFormat="1" applyFont="1" applyAlignment="1">
      <alignment horizontal="right"/>
    </xf>
    <xf numFmtId="0" fontId="5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righ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0" fontId="2" fillId="3" borderId="7" xfId="0" applyFont="1" applyFill="1" applyBorder="1"/>
    <xf numFmtId="49" fontId="2" fillId="0" borderId="8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3" borderId="9" xfId="0" applyFont="1" applyFill="1" applyBorder="1" applyAlignment="1"/>
    <xf numFmtId="37" fontId="2" fillId="0" borderId="0" xfId="0" applyNumberFormat="1" applyFont="1"/>
    <xf numFmtId="0" fontId="22" fillId="3" borderId="10" xfId="0" applyNumberFormat="1" applyFont="1" applyFill="1" applyBorder="1"/>
    <xf numFmtId="0" fontId="22" fillId="3" borderId="11" xfId="0" applyNumberFormat="1" applyFont="1" applyFill="1" applyBorder="1" applyAlignment="1">
      <alignment horizontal="right"/>
    </xf>
    <xf numFmtId="0" fontId="23" fillId="3" borderId="12" xfId="16" applyFont="1" applyFill="1" applyBorder="1" applyAlignment="1">
      <alignment horizontal="right"/>
    </xf>
    <xf numFmtId="0" fontId="22" fillId="0" borderId="0" xfId="0" applyNumberFormat="1" applyFont="1"/>
    <xf numFmtId="0" fontId="23" fillId="3" borderId="7" xfId="0" applyFont="1" applyFill="1" applyBorder="1"/>
    <xf numFmtId="17" fontId="23" fillId="3" borderId="9" xfId="0" applyNumberFormat="1" applyFont="1" applyFill="1" applyBorder="1" applyAlignment="1">
      <alignment horizontal="right"/>
    </xf>
    <xf numFmtId="0" fontId="23" fillId="3" borderId="13" xfId="16" applyFont="1" applyFill="1" applyBorder="1" applyAlignment="1">
      <alignment horizontal="right"/>
    </xf>
    <xf numFmtId="0" fontId="22" fillId="0" borderId="14" xfId="0" applyFont="1" applyFill="1" applyBorder="1"/>
    <xf numFmtId="164" fontId="22" fillId="0" borderId="0" xfId="3" applyNumberFormat="1" applyFont="1" applyFill="1" applyBorder="1"/>
    <xf numFmtId="37" fontId="22" fillId="0" borderId="0" xfId="3" applyNumberFormat="1" applyFont="1" applyFill="1" applyBorder="1"/>
    <xf numFmtId="0" fontId="22" fillId="0" borderId="0" xfId="0" applyFont="1"/>
    <xf numFmtId="164" fontId="23" fillId="0" borderId="0" xfId="3" applyNumberFormat="1" applyFont="1" applyFill="1" applyBorder="1"/>
    <xf numFmtId="0" fontId="23" fillId="3" borderId="15" xfId="0" applyFont="1" applyFill="1" applyBorder="1" applyAlignment="1"/>
    <xf numFmtId="164" fontId="23" fillId="3" borderId="3" xfId="3" applyNumberFormat="1" applyFont="1" applyFill="1" applyBorder="1"/>
    <xf numFmtId="37" fontId="23" fillId="3" borderId="3" xfId="3" applyNumberFormat="1" applyFont="1" applyFill="1" applyBorder="1"/>
    <xf numFmtId="37" fontId="23" fillId="3" borderId="16" xfId="3" applyNumberFormat="1" applyFont="1" applyFill="1" applyBorder="1"/>
    <xf numFmtId="0" fontId="22" fillId="3" borderId="11" xfId="0" applyNumberFormat="1" applyFont="1" applyFill="1" applyBorder="1"/>
    <xf numFmtId="0" fontId="23" fillId="3" borderId="9" xfId="0" applyFont="1" applyFill="1" applyBorder="1"/>
    <xf numFmtId="0" fontId="22" fillId="0" borderId="0" xfId="0" applyFont="1" applyFill="1" applyBorder="1"/>
    <xf numFmtId="0" fontId="23" fillId="0" borderId="0" xfId="0" applyFont="1" applyFill="1" applyBorder="1" applyAlignment="1"/>
    <xf numFmtId="0" fontId="23" fillId="3" borderId="3" xfId="0" applyFont="1" applyFill="1" applyBorder="1" applyAlignment="1"/>
    <xf numFmtId="37" fontId="23" fillId="0" borderId="0" xfId="3" applyNumberFormat="1" applyFont="1" applyFill="1" applyBorder="1"/>
    <xf numFmtId="0" fontId="23" fillId="3" borderId="10" xfId="0" applyNumberFormat="1" applyFont="1" applyFill="1" applyBorder="1"/>
    <xf numFmtId="0" fontId="23" fillId="3" borderId="11" xfId="0" applyNumberFormat="1" applyFont="1" applyFill="1" applyBorder="1"/>
    <xf numFmtId="0" fontId="23" fillId="3" borderId="11" xfId="0" applyNumberFormat="1" applyFont="1" applyFill="1" applyBorder="1" applyAlignment="1">
      <alignment horizontal="right"/>
    </xf>
    <xf numFmtId="0" fontId="23" fillId="0" borderId="0" xfId="0" applyNumberFormat="1" applyFont="1"/>
    <xf numFmtId="3" fontId="3" fillId="0" borderId="17" xfId="0" applyNumberFormat="1" applyFont="1" applyBorder="1" applyAlignment="1">
      <alignment horizontal="center" vertical="center"/>
    </xf>
    <xf numFmtId="10" fontId="3" fillId="0" borderId="18" xfId="17" applyNumberFormat="1" applyFont="1" applyBorder="1" applyAlignment="1">
      <alignment horizontal="center" vertical="center"/>
    </xf>
    <xf numFmtId="10" fontId="3" fillId="0" borderId="19" xfId="17" applyNumberFormat="1" applyFont="1" applyBorder="1" applyAlignment="1">
      <alignment horizontal="center" vertical="center"/>
    </xf>
    <xf numFmtId="10" fontId="3" fillId="0" borderId="20" xfId="17" applyNumberFormat="1" applyFont="1" applyBorder="1" applyAlignment="1">
      <alignment horizontal="center" vertical="center"/>
    </xf>
    <xf numFmtId="10" fontId="3" fillId="0" borderId="17" xfId="17" applyNumberFormat="1" applyFont="1" applyBorder="1" applyAlignment="1">
      <alignment horizontal="center" vertical="center"/>
    </xf>
    <xf numFmtId="37" fontId="23" fillId="7" borderId="12" xfId="3" applyNumberFormat="1" applyFont="1" applyFill="1" applyBorder="1"/>
    <xf numFmtId="37" fontId="23" fillId="7" borderId="21" xfId="3" applyNumberFormat="1" applyFont="1" applyFill="1" applyBorder="1"/>
    <xf numFmtId="0" fontId="22" fillId="0" borderId="10" xfId="0" applyFont="1" applyFill="1" applyBorder="1"/>
    <xf numFmtId="0" fontId="22" fillId="0" borderId="11" xfId="0" applyFont="1" applyFill="1" applyBorder="1"/>
    <xf numFmtId="164" fontId="22" fillId="0" borderId="11" xfId="3" applyNumberFormat="1" applyFont="1" applyFill="1" applyBorder="1"/>
    <xf numFmtId="37" fontId="22" fillId="0" borderId="11" xfId="3" applyNumberFormat="1" applyFont="1" applyFill="1" applyBorder="1"/>
    <xf numFmtId="37" fontId="2" fillId="0" borderId="0" xfId="3" applyNumberFormat="1" applyFont="1" applyFill="1" applyBorder="1"/>
    <xf numFmtId="37" fontId="3" fillId="7" borderId="21" xfId="3" applyNumberFormat="1" applyFont="1" applyFill="1" applyBorder="1"/>
    <xf numFmtId="49" fontId="2" fillId="7" borderId="14" xfId="16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0" fontId="2" fillId="7" borderId="0" xfId="0" applyFont="1" applyFill="1" applyBorder="1"/>
    <xf numFmtId="37" fontId="3" fillId="7" borderId="11" xfId="3" applyNumberFormat="1" applyFont="1" applyFill="1" applyBorder="1"/>
    <xf numFmtId="37" fontId="3" fillId="7" borderId="12" xfId="3" applyNumberFormat="1" applyFont="1" applyFill="1" applyBorder="1"/>
    <xf numFmtId="0" fontId="2" fillId="7" borderId="0" xfId="0" applyFont="1" applyFill="1" applyBorder="1" applyAlignment="1"/>
    <xf numFmtId="37" fontId="2" fillId="7" borderId="0" xfId="3" applyNumberFormat="1" applyFont="1" applyFill="1" applyBorder="1"/>
    <xf numFmtId="0" fontId="3" fillId="7" borderId="0" xfId="0" applyFont="1" applyFill="1" applyBorder="1" applyAlignment="1"/>
    <xf numFmtId="37" fontId="3" fillId="3" borderId="3" xfId="3" applyNumberFormat="1" applyFont="1" applyFill="1" applyBorder="1"/>
    <xf numFmtId="37" fontId="3" fillId="3" borderId="16" xfId="3" applyNumberFormat="1" applyFont="1" applyFill="1" applyBorder="1"/>
    <xf numFmtId="0" fontId="24" fillId="0" borderId="0" xfId="0" applyFont="1"/>
    <xf numFmtId="164" fontId="2" fillId="0" borderId="0" xfId="3" applyNumberFormat="1" applyFont="1"/>
    <xf numFmtId="164" fontId="3" fillId="0" borderId="17" xfId="3" applyNumberFormat="1" applyFont="1" applyBorder="1"/>
    <xf numFmtId="0" fontId="25" fillId="0" borderId="0" xfId="0" applyFont="1"/>
    <xf numFmtId="0" fontId="26" fillId="3" borderId="10" xfId="16" applyFont="1" applyFill="1" applyBorder="1"/>
    <xf numFmtId="0" fontId="26" fillId="3" borderId="11" xfId="16" applyFont="1" applyFill="1" applyBorder="1"/>
    <xf numFmtId="0" fontId="27" fillId="3" borderId="11" xfId="0" applyNumberFormat="1" applyFont="1" applyFill="1" applyBorder="1" applyAlignment="1">
      <alignment horizontal="right"/>
    </xf>
    <xf numFmtId="0" fontId="26" fillId="3" borderId="12" xfId="16" applyFont="1" applyFill="1" applyBorder="1" applyAlignment="1">
      <alignment horizontal="right"/>
    </xf>
    <xf numFmtId="0" fontId="26" fillId="3" borderId="7" xfId="16" applyFont="1" applyFill="1" applyBorder="1"/>
    <xf numFmtId="0" fontId="26" fillId="3" borderId="9" xfId="16" applyFont="1" applyFill="1" applyBorder="1"/>
    <xf numFmtId="17" fontId="26" fillId="3" borderId="9" xfId="0" applyNumberFormat="1" applyFont="1" applyFill="1" applyBorder="1" applyAlignment="1">
      <alignment horizontal="right"/>
    </xf>
    <xf numFmtId="0" fontId="26" fillId="3" borderId="13" xfId="16" applyFont="1" applyFill="1" applyBorder="1" applyAlignment="1">
      <alignment horizontal="right"/>
    </xf>
    <xf numFmtId="0" fontId="2" fillId="0" borderId="0" xfId="16" applyNumberFormat="1" applyFont="1" applyAlignment="1">
      <alignment horizontal="left" vertical="top"/>
    </xf>
    <xf numFmtId="49" fontId="2" fillId="0" borderId="14" xfId="16" applyNumberFormat="1" applyFont="1" applyFill="1" applyBorder="1" applyAlignment="1">
      <alignment horizontal="left" vertical="top"/>
    </xf>
    <xf numFmtId="49" fontId="2" fillId="0" borderId="14" xfId="16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49" fontId="2" fillId="0" borderId="7" xfId="16" applyNumberFormat="1" applyFont="1" applyFill="1" applyBorder="1" applyAlignment="1">
      <alignment horizontal="left" vertical="top"/>
    </xf>
    <xf numFmtId="14" fontId="28" fillId="0" borderId="8" xfId="0" applyNumberFormat="1" applyFont="1" applyBorder="1"/>
    <xf numFmtId="0" fontId="2" fillId="0" borderId="0" xfId="0" applyFont="1" applyFill="1" applyBorder="1" applyAlignment="1">
      <alignment horizontal="left"/>
    </xf>
    <xf numFmtId="0" fontId="3" fillId="3" borderId="3" xfId="0" applyFont="1" applyFill="1" applyBorder="1" applyAlignment="1"/>
    <xf numFmtId="0" fontId="29" fillId="0" borderId="0" xfId="0" applyFont="1" applyFill="1" applyAlignment="1">
      <alignment horizontal="left" vertical="center"/>
    </xf>
    <xf numFmtId="49" fontId="2" fillId="0" borderId="0" xfId="0" applyNumberFormat="1" applyFont="1" applyBorder="1"/>
    <xf numFmtId="0" fontId="31" fillId="3" borderId="10" xfId="0" applyNumberFormat="1" applyFont="1" applyFill="1" applyBorder="1"/>
    <xf numFmtId="0" fontId="31" fillId="3" borderId="22" xfId="0" applyNumberFormat="1" applyFont="1" applyFill="1" applyBorder="1"/>
    <xf numFmtId="0" fontId="31" fillId="3" borderId="23" xfId="0" applyNumberFormat="1" applyFont="1" applyFill="1" applyBorder="1" applyAlignment="1">
      <alignment horizontal="right"/>
    </xf>
    <xf numFmtId="0" fontId="31" fillId="0" borderId="0" xfId="0" applyNumberFormat="1" applyFont="1"/>
    <xf numFmtId="0" fontId="32" fillId="3" borderId="7" xfId="0" applyFont="1" applyFill="1" applyBorder="1"/>
    <xf numFmtId="0" fontId="32" fillId="3" borderId="24" xfId="0" applyFont="1" applyFill="1" applyBorder="1"/>
    <xf numFmtId="17" fontId="32" fillId="3" borderId="25" xfId="0" applyNumberFormat="1" applyFont="1" applyFill="1" applyBorder="1" applyAlignment="1">
      <alignment horizontal="right"/>
    </xf>
    <xf numFmtId="17" fontId="32" fillId="3" borderId="24" xfId="0" applyNumberFormat="1" applyFont="1" applyFill="1" applyBorder="1" applyAlignment="1">
      <alignment horizontal="center"/>
    </xf>
    <xf numFmtId="17" fontId="32" fillId="3" borderId="9" xfId="0" applyNumberFormat="1" applyFont="1" applyFill="1" applyBorder="1" applyAlignment="1">
      <alignment horizontal="center"/>
    </xf>
    <xf numFmtId="17" fontId="32" fillId="3" borderId="25" xfId="0" applyNumberFormat="1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0" xfId="0" applyFont="1"/>
    <xf numFmtId="0" fontId="31" fillId="0" borderId="14" xfId="0" applyFont="1" applyFill="1" applyBorder="1"/>
    <xf numFmtId="0" fontId="31" fillId="0" borderId="26" xfId="0" applyFont="1" applyFill="1" applyBorder="1"/>
    <xf numFmtId="164" fontId="31" fillId="0" borderId="27" xfId="3" applyNumberFormat="1" applyFont="1" applyFill="1" applyBorder="1"/>
    <xf numFmtId="37" fontId="31" fillId="0" borderId="26" xfId="3" applyNumberFormat="1" applyFont="1" applyFill="1" applyBorder="1"/>
    <xf numFmtId="37" fontId="31" fillId="0" borderId="28" xfId="3" applyNumberFormat="1" applyFont="1" applyFill="1" applyBorder="1"/>
    <xf numFmtId="37" fontId="31" fillId="0" borderId="27" xfId="3" applyNumberFormat="1" applyFont="1" applyFill="1" applyBorder="1"/>
    <xf numFmtId="164" fontId="32" fillId="0" borderId="27" xfId="3" applyNumberFormat="1" applyFont="1" applyFill="1" applyBorder="1"/>
    <xf numFmtId="0" fontId="32" fillId="7" borderId="14" xfId="0" applyFont="1" applyFill="1" applyBorder="1" applyAlignment="1"/>
    <xf numFmtId="0" fontId="32" fillId="7" borderId="26" xfId="0" applyFont="1" applyFill="1" applyBorder="1" applyAlignment="1"/>
    <xf numFmtId="164" fontId="32" fillId="7" borderId="27" xfId="3" applyNumberFormat="1" applyFont="1" applyFill="1" applyBorder="1"/>
    <xf numFmtId="171" fontId="32" fillId="7" borderId="29" xfId="3" applyNumberFormat="1" applyFont="1" applyFill="1" applyBorder="1"/>
    <xf numFmtId="171" fontId="32" fillId="7" borderId="30" xfId="3" applyNumberFormat="1" applyFont="1" applyFill="1" applyBorder="1"/>
    <xf numFmtId="171" fontId="32" fillId="7" borderId="31" xfId="3" applyNumberFormat="1" applyFont="1" applyFill="1" applyBorder="1"/>
    <xf numFmtId="171" fontId="31" fillId="0" borderId="0" xfId="0" applyNumberFormat="1" applyFont="1"/>
    <xf numFmtId="171" fontId="32" fillId="3" borderId="15" xfId="0" applyNumberFormat="1" applyFont="1" applyFill="1" applyBorder="1" applyAlignment="1"/>
    <xf numFmtId="171" fontId="32" fillId="3" borderId="32" xfId="0" applyNumberFormat="1" applyFont="1" applyFill="1" applyBorder="1" applyAlignment="1"/>
    <xf numFmtId="171" fontId="32" fillId="3" borderId="33" xfId="3" applyNumberFormat="1" applyFont="1" applyFill="1" applyBorder="1"/>
    <xf numFmtId="171" fontId="32" fillId="3" borderId="32" xfId="3" applyNumberFormat="1" applyFont="1" applyFill="1" applyBorder="1"/>
    <xf numFmtId="0" fontId="32" fillId="0" borderId="0" xfId="0" applyFont="1" applyFill="1" applyBorder="1" applyAlignment="1"/>
    <xf numFmtId="164" fontId="32" fillId="0" borderId="0" xfId="3" applyNumberFormat="1" applyFont="1" applyFill="1" applyBorder="1"/>
    <xf numFmtId="37" fontId="32" fillId="0" borderId="0" xfId="3" applyNumberFormat="1" applyFont="1" applyFill="1" applyBorder="1"/>
    <xf numFmtId="0" fontId="31" fillId="0" borderId="0" xfId="0" applyFont="1" applyFill="1" applyBorder="1"/>
    <xf numFmtId="0" fontId="32" fillId="3" borderId="10" xfId="0" applyNumberFormat="1" applyFont="1" applyFill="1" applyBorder="1"/>
    <xf numFmtId="0" fontId="32" fillId="3" borderId="22" xfId="0" applyNumberFormat="1" applyFont="1" applyFill="1" applyBorder="1"/>
    <xf numFmtId="0" fontId="32" fillId="3" borderId="23" xfId="0" applyNumberFormat="1" applyFont="1" applyFill="1" applyBorder="1" applyAlignment="1">
      <alignment horizontal="right"/>
    </xf>
    <xf numFmtId="0" fontId="32" fillId="0" borderId="0" xfId="0" applyNumberFormat="1" applyFont="1"/>
    <xf numFmtId="0" fontId="32" fillId="3" borderId="34" xfId="0" applyFont="1" applyFill="1" applyBorder="1"/>
    <xf numFmtId="17" fontId="32" fillId="3" borderId="35" xfId="0" applyNumberFormat="1" applyFont="1" applyFill="1" applyBorder="1" applyAlignment="1">
      <alignment horizontal="right"/>
    </xf>
    <xf numFmtId="17" fontId="32" fillId="3" borderId="34" xfId="0" applyNumberFormat="1" applyFont="1" applyFill="1" applyBorder="1" applyAlignment="1">
      <alignment horizontal="center"/>
    </xf>
    <xf numFmtId="17" fontId="32" fillId="3" borderId="8" xfId="0" applyNumberFormat="1" applyFont="1" applyFill="1" applyBorder="1" applyAlignment="1">
      <alignment horizontal="center"/>
    </xf>
    <xf numFmtId="17" fontId="32" fillId="3" borderId="35" xfId="0" applyNumberFormat="1" applyFont="1" applyFill="1" applyBorder="1" applyAlignment="1">
      <alignment horizontal="center"/>
    </xf>
    <xf numFmtId="49" fontId="2" fillId="0" borderId="14" xfId="16" applyNumberFormat="1" applyFont="1" applyBorder="1" applyAlignment="1">
      <alignment horizontal="left" vertical="top"/>
    </xf>
    <xf numFmtId="0" fontId="2" fillId="0" borderId="26" xfId="0" applyFont="1" applyBorder="1"/>
    <xf numFmtId="0" fontId="2" fillId="0" borderId="27" xfId="0" applyFont="1" applyBorder="1"/>
    <xf numFmtId="37" fontId="2" fillId="0" borderId="26" xfId="3" applyNumberFormat="1" applyFont="1" applyFill="1" applyBorder="1"/>
    <xf numFmtId="37" fontId="2" fillId="0" borderId="28" xfId="3" applyNumberFormat="1" applyFont="1" applyFill="1" applyBorder="1"/>
    <xf numFmtId="37" fontId="2" fillId="0" borderId="27" xfId="3" applyNumberFormat="1" applyFont="1" applyFill="1" applyBorder="1"/>
    <xf numFmtId="0" fontId="3" fillId="7" borderId="26" xfId="0" applyFont="1" applyFill="1" applyBorder="1" applyAlignment="1">
      <alignment horizontal="left"/>
    </xf>
    <xf numFmtId="0" fontId="2" fillId="7" borderId="27" xfId="0" applyFont="1" applyFill="1" applyBorder="1"/>
    <xf numFmtId="37" fontId="3" fillId="7" borderId="30" xfId="3" applyNumberFormat="1" applyFont="1" applyFill="1" applyBorder="1"/>
    <xf numFmtId="37" fontId="3" fillId="7" borderId="31" xfId="3" applyNumberFormat="1" applyFont="1" applyFill="1" applyBorder="1"/>
    <xf numFmtId="0" fontId="2" fillId="7" borderId="26" xfId="0" applyFont="1" applyFill="1" applyBorder="1" applyAlignment="1"/>
    <xf numFmtId="37" fontId="2" fillId="7" borderId="26" xfId="3" applyNumberFormat="1" applyFont="1" applyFill="1" applyBorder="1"/>
    <xf numFmtId="37" fontId="2" fillId="7" borderId="28" xfId="3" applyNumberFormat="1" applyFont="1" applyFill="1" applyBorder="1"/>
    <xf numFmtId="37" fontId="2" fillId="7" borderId="27" xfId="3" applyNumberFormat="1" applyFont="1" applyFill="1" applyBorder="1"/>
    <xf numFmtId="0" fontId="2" fillId="7" borderId="26" xfId="0" applyFont="1" applyFill="1" applyBorder="1"/>
    <xf numFmtId="0" fontId="3" fillId="7" borderId="26" xfId="0" applyFont="1" applyFill="1" applyBorder="1" applyAlignment="1"/>
    <xf numFmtId="37" fontId="3" fillId="7" borderId="29" xfId="3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49" fontId="2" fillId="0" borderId="14" xfId="16" applyNumberFormat="1" applyFont="1" applyBorder="1" applyAlignment="1">
      <alignment horizontal="left"/>
    </xf>
    <xf numFmtId="37" fontId="3" fillId="7" borderId="28" xfId="3" applyNumberFormat="1" applyFont="1" applyFill="1" applyBorder="1"/>
    <xf numFmtId="37" fontId="3" fillId="7" borderId="36" xfId="3" applyNumberFormat="1" applyFont="1" applyFill="1" applyBorder="1"/>
    <xf numFmtId="0" fontId="3" fillId="0" borderId="26" xfId="0" applyFont="1" applyFill="1" applyBorder="1"/>
    <xf numFmtId="0" fontId="2" fillId="7" borderId="14" xfId="16" applyFont="1" applyFill="1" applyBorder="1"/>
    <xf numFmtId="49" fontId="2" fillId="0" borderId="7" xfId="16" applyNumberFormat="1" applyFont="1" applyBorder="1" applyAlignment="1">
      <alignment horizontal="left" vertical="top"/>
    </xf>
    <xf numFmtId="0" fontId="3" fillId="0" borderId="24" xfId="0" applyFont="1" applyFill="1" applyBorder="1" applyAlignment="1"/>
    <xf numFmtId="0" fontId="2" fillId="0" borderId="25" xfId="0" applyFont="1" applyBorder="1"/>
    <xf numFmtId="0" fontId="3" fillId="3" borderId="34" xfId="0" applyFont="1" applyFill="1" applyBorder="1" applyAlignment="1"/>
    <xf numFmtId="0" fontId="2" fillId="3" borderId="35" xfId="0" applyFont="1" applyFill="1" applyBorder="1"/>
    <xf numFmtId="37" fontId="3" fillId="3" borderId="37" xfId="3" applyNumberFormat="1" applyFont="1" applyFill="1" applyBorder="1"/>
    <xf numFmtId="0" fontId="33" fillId="0" borderId="0" xfId="0" applyFont="1"/>
    <xf numFmtId="0" fontId="32" fillId="3" borderId="14" xfId="0" applyFont="1" applyFill="1" applyBorder="1"/>
    <xf numFmtId="37" fontId="3" fillId="0" borderId="26" xfId="3" applyNumberFormat="1" applyFont="1" applyFill="1" applyBorder="1"/>
    <xf numFmtId="37" fontId="3" fillId="0" borderId="28" xfId="3" applyNumberFormat="1" applyFont="1" applyFill="1" applyBorder="1"/>
    <xf numFmtId="37" fontId="3" fillId="0" borderId="27" xfId="3" applyNumberFormat="1" applyFont="1" applyFill="1" applyBorder="1"/>
    <xf numFmtId="0" fontId="34" fillId="0" borderId="0" xfId="0" applyFont="1"/>
    <xf numFmtId="0" fontId="35" fillId="0" borderId="0" xfId="0" applyFont="1"/>
    <xf numFmtId="0" fontId="11" fillId="0" borderId="0" xfId="0" applyFont="1"/>
    <xf numFmtId="0" fontId="36" fillId="0" borderId="0" xfId="0" applyFont="1"/>
    <xf numFmtId="0" fontId="34" fillId="0" borderId="0" xfId="0" quotePrefix="1" applyFont="1"/>
    <xf numFmtId="10" fontId="34" fillId="0" borderId="0" xfId="17" applyNumberFormat="1" applyFont="1"/>
    <xf numFmtId="10" fontId="34" fillId="0" borderId="9" xfId="17" applyNumberFormat="1" applyFont="1" applyBorder="1"/>
    <xf numFmtId="6" fontId="37" fillId="8" borderId="0" xfId="0" applyNumberFormat="1" applyFont="1" applyFill="1" applyBorder="1" applyAlignment="1" applyProtection="1">
      <alignment horizontal="centerContinuous"/>
    </xf>
    <xf numFmtId="0" fontId="2" fillId="8" borderId="0" xfId="0" applyFont="1" applyFill="1" applyBorder="1" applyAlignment="1" applyProtection="1">
      <alignment horizontal="centerContinuous"/>
    </xf>
    <xf numFmtId="6" fontId="2" fillId="8" borderId="0" xfId="0" applyNumberFormat="1" applyFont="1" applyFill="1" applyBorder="1" applyAlignment="1" applyProtection="1">
      <alignment horizontal="centerContinuous"/>
    </xf>
    <xf numFmtId="0" fontId="2" fillId="0" borderId="0" xfId="0" applyFont="1" applyProtection="1"/>
    <xf numFmtId="173" fontId="37" fillId="8" borderId="0" xfId="0" applyNumberFormat="1" applyFont="1" applyFill="1" applyBorder="1" applyAlignment="1" applyProtection="1">
      <alignment horizontal="centerContinuous"/>
    </xf>
    <xf numFmtId="0" fontId="0" fillId="0" borderId="0" xfId="0" applyBorder="1"/>
    <xf numFmtId="0" fontId="35" fillId="0" borderId="0" xfId="0" applyFont="1" applyAlignment="1">
      <alignment horizontal="center"/>
    </xf>
    <xf numFmtId="0" fontId="35" fillId="3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3" borderId="8" xfId="0" applyFont="1" applyFill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41" fontId="35" fillId="0" borderId="0" xfId="0" applyNumberFormat="1" applyFont="1" applyBorder="1"/>
    <xf numFmtId="41" fontId="35" fillId="0" borderId="0" xfId="0" applyNumberFormat="1" applyFont="1" applyFill="1" applyBorder="1"/>
    <xf numFmtId="41" fontId="0" fillId="0" borderId="0" xfId="0" applyNumberFormat="1"/>
    <xf numFmtId="41" fontId="0" fillId="0" borderId="0" xfId="0" applyNumberFormat="1" applyFill="1"/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34" fillId="0" borderId="5" xfId="0" applyNumberFormat="1" applyFont="1" applyBorder="1"/>
    <xf numFmtId="41" fontId="12" fillId="0" borderId="5" xfId="0" applyNumberFormat="1" applyFont="1" applyBorder="1"/>
    <xf numFmtId="41" fontId="0" fillId="0" borderId="5" xfId="0" applyNumberFormat="1" applyBorder="1" applyProtection="1"/>
    <xf numFmtId="41" fontId="35" fillId="0" borderId="5" xfId="0" applyNumberFormat="1" applyFont="1" applyBorder="1"/>
    <xf numFmtId="41" fontId="35" fillId="3" borderId="5" xfId="0" applyNumberFormat="1" applyFont="1" applyFill="1" applyBorder="1" applyProtection="1"/>
    <xf numFmtId="41" fontId="35" fillId="0" borderId="5" xfId="0" applyNumberFormat="1" applyFont="1" applyBorder="1" applyProtection="1"/>
    <xf numFmtId="174" fontId="35" fillId="9" borderId="5" xfId="0" applyNumberFormat="1" applyFont="1" applyFill="1" applyBorder="1"/>
    <xf numFmtId="174" fontId="35" fillId="10" borderId="5" xfId="0" applyNumberFormat="1" applyFont="1" applyFill="1" applyBorder="1"/>
    <xf numFmtId="0" fontId="34" fillId="0" borderId="0" xfId="0" applyFont="1" applyAlignment="1">
      <alignment horizontal="left"/>
    </xf>
    <xf numFmtId="41" fontId="35" fillId="0" borderId="30" xfId="0" applyNumberFormat="1" applyFont="1" applyBorder="1"/>
    <xf numFmtId="41" fontId="35" fillId="0" borderId="38" xfId="0" applyNumberFormat="1" applyFont="1" applyBorder="1"/>
    <xf numFmtId="41" fontId="35" fillId="3" borderId="38" xfId="0" applyNumberFormat="1" applyFont="1" applyFill="1" applyBorder="1" applyProtection="1"/>
    <xf numFmtId="41" fontId="35" fillId="0" borderId="38" xfId="0" applyNumberFormat="1" applyFont="1" applyBorder="1" applyProtection="1"/>
    <xf numFmtId="41" fontId="35" fillId="3" borderId="5" xfId="0" applyNumberFormat="1" applyFont="1" applyFill="1" applyBorder="1"/>
    <xf numFmtId="41" fontId="35" fillId="3" borderId="30" xfId="0" applyNumberFormat="1" applyFont="1" applyFill="1" applyBorder="1"/>
    <xf numFmtId="41" fontId="35" fillId="3" borderId="38" xfId="0" applyNumberFormat="1" applyFont="1" applyFill="1" applyBorder="1"/>
    <xf numFmtId="0" fontId="34" fillId="0" borderId="2" xfId="0" applyFont="1" applyBorder="1" applyAlignment="1">
      <alignment horizontal="center"/>
    </xf>
    <xf numFmtId="0" fontId="34" fillId="0" borderId="3" xfId="0" applyFont="1" applyBorder="1"/>
    <xf numFmtId="6" fontId="34" fillId="0" borderId="0" xfId="0" applyNumberFormat="1" applyFont="1"/>
    <xf numFmtId="0" fontId="34" fillId="0" borderId="6" xfId="0" applyFont="1" applyBorder="1" applyAlignment="1">
      <alignment horizontal="right"/>
    </xf>
    <xf numFmtId="6" fontId="0" fillId="0" borderId="40" xfId="0" applyNumberFormat="1" applyBorder="1"/>
    <xf numFmtId="0" fontId="31" fillId="3" borderId="22" xfId="0" applyNumberFormat="1" applyFont="1" applyFill="1" applyBorder="1" applyAlignment="1">
      <alignment horizontal="center"/>
    </xf>
    <xf numFmtId="0" fontId="31" fillId="3" borderId="39" xfId="0" applyNumberFormat="1" applyFont="1" applyFill="1" applyBorder="1" applyAlignment="1">
      <alignment horizontal="center"/>
    </xf>
    <xf numFmtId="0" fontId="31" fillId="3" borderId="23" xfId="0" applyNumberFormat="1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Hyp-SAP COA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5720"/>
          <a:ext cx="91059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6545580" y="838200"/>
          <a:ext cx="7932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38100</xdr:rowOff>
    </xdr:from>
    <xdr:to>
      <xdr:col>0</xdr:col>
      <xdr:colOff>708660</xdr:colOff>
      <xdr:row>2</xdr:row>
      <xdr:rowOff>144780</xdr:rowOff>
    </xdr:to>
    <xdr:pic>
      <xdr:nvPicPr>
        <xdr:cNvPr id="51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810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114300</xdr:colOff>
      <xdr:row>0</xdr:row>
      <xdr:rowOff>45720</xdr:rowOff>
    </xdr:from>
    <xdr:to>
      <xdr:col>17</xdr:col>
      <xdr:colOff>762000</xdr:colOff>
      <xdr:row>2</xdr:row>
      <xdr:rowOff>152400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6240" y="4572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38100</xdr:rowOff>
    </xdr:from>
    <xdr:to>
      <xdr:col>0</xdr:col>
      <xdr:colOff>708660</xdr:colOff>
      <xdr:row>2</xdr:row>
      <xdr:rowOff>144780</xdr:rowOff>
    </xdr:to>
    <xdr:pic>
      <xdr:nvPicPr>
        <xdr:cNvPr id="61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810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114300</xdr:colOff>
      <xdr:row>0</xdr:row>
      <xdr:rowOff>45720</xdr:rowOff>
    </xdr:from>
    <xdr:to>
      <xdr:col>17</xdr:col>
      <xdr:colOff>762000</xdr:colOff>
      <xdr:row>2</xdr:row>
      <xdr:rowOff>152400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6240" y="4572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9"/>
  <sheetViews>
    <sheetView topLeftCell="B1" workbookViewId="0">
      <selection activeCell="D11" sqref="D11"/>
    </sheetView>
  </sheetViews>
  <sheetFormatPr defaultColWidth="9.33203125" defaultRowHeight="13.8"/>
  <cols>
    <col min="1" max="1" width="12" style="1" hidden="1" customWidth="1"/>
    <col min="2" max="2" width="33.44140625" style="1" customWidth="1"/>
    <col min="3" max="3" width="1.44140625" style="1" customWidth="1"/>
    <col min="4" max="6" width="18.6640625" style="1" customWidth="1"/>
    <col min="7" max="16384" width="9.33203125" style="1"/>
  </cols>
  <sheetData>
    <row r="1" spans="1:6" s="10" customFormat="1" ht="9.75" customHeight="1">
      <c r="A1" s="17"/>
      <c r="B1" s="18"/>
      <c r="C1" s="18"/>
      <c r="D1" s="18"/>
    </row>
    <row r="2" spans="1:6" s="22" customFormat="1" ht="27" customHeight="1">
      <c r="B2" s="19" t="s">
        <v>136</v>
      </c>
      <c r="C2" s="19"/>
      <c r="D2" s="19"/>
      <c r="E2" s="102"/>
      <c r="F2" s="102"/>
    </row>
    <row r="3" spans="1:6" s="22" customFormat="1" ht="27" customHeight="1">
      <c r="B3" s="19" t="s">
        <v>165</v>
      </c>
      <c r="C3" s="19"/>
      <c r="D3" s="19"/>
      <c r="E3" s="102"/>
      <c r="F3" s="102"/>
    </row>
    <row r="4" spans="1:6" s="4" customFormat="1" ht="13.5" customHeight="1">
      <c r="C4" s="5"/>
      <c r="D4" s="2"/>
    </row>
    <row r="5" spans="1:6" s="4" customFormat="1" ht="13.5" hidden="1" customHeight="1">
      <c r="B5" s="5" t="s">
        <v>55</v>
      </c>
      <c r="D5" s="103"/>
    </row>
    <row r="6" spans="1:6" s="4" customFormat="1" ht="14.25" hidden="1" customHeight="1">
      <c r="B6" s="5" t="s">
        <v>57</v>
      </c>
      <c r="D6" s="103"/>
    </row>
    <row r="7" spans="1:6" s="4" customFormat="1" ht="14.25" hidden="1" customHeight="1">
      <c r="B7" s="5" t="s">
        <v>166</v>
      </c>
      <c r="D7" s="103"/>
    </row>
    <row r="8" spans="1:6" s="4" customFormat="1" ht="14.4" thickBot="1">
      <c r="C8" s="5"/>
      <c r="D8" s="2"/>
    </row>
    <row r="9" spans="1:6" s="107" customFormat="1" ht="15.6">
      <c r="A9" s="104"/>
      <c r="B9" s="105"/>
      <c r="C9" s="106"/>
      <c r="D9" s="232" t="s">
        <v>172</v>
      </c>
      <c r="E9" s="233"/>
      <c r="F9" s="234"/>
    </row>
    <row r="10" spans="1:6" s="107" customFormat="1" ht="15.6">
      <c r="A10" s="108"/>
      <c r="B10" s="109" t="s">
        <v>167</v>
      </c>
      <c r="C10" s="110">
        <v>36892</v>
      </c>
      <c r="D10" s="111" t="s">
        <v>168</v>
      </c>
      <c r="E10" s="112" t="s">
        <v>169</v>
      </c>
      <c r="F10" s="113" t="s">
        <v>59</v>
      </c>
    </row>
    <row r="11" spans="1:6" s="107" customFormat="1" ht="15.6">
      <c r="A11" s="178"/>
      <c r="B11" s="117" t="s">
        <v>127</v>
      </c>
      <c r="C11" s="118"/>
      <c r="D11" s="119">
        <v>0</v>
      </c>
      <c r="E11" s="120">
        <v>0</v>
      </c>
      <c r="F11" s="121">
        <f>+D11-E11</f>
        <v>0</v>
      </c>
    </row>
    <row r="12" spans="1:6" s="115" customFormat="1" ht="15.6">
      <c r="A12" s="114"/>
      <c r="B12" s="117" t="s">
        <v>128</v>
      </c>
      <c r="C12" s="118">
        <v>1</v>
      </c>
      <c r="D12" s="119">
        <v>1</v>
      </c>
      <c r="E12" s="120">
        <v>1</v>
      </c>
      <c r="F12" s="121">
        <f>+D12-E12</f>
        <v>0</v>
      </c>
    </row>
    <row r="13" spans="1:6" s="115" customFormat="1" ht="15.6">
      <c r="A13" s="116"/>
      <c r="B13" s="117" t="s">
        <v>129</v>
      </c>
      <c r="C13" s="118">
        <v>1</v>
      </c>
      <c r="D13" s="119">
        <v>4</v>
      </c>
      <c r="E13" s="120">
        <v>6</v>
      </c>
      <c r="F13" s="121">
        <f>+D13-E13</f>
        <v>-2</v>
      </c>
    </row>
    <row r="14" spans="1:6" s="115" customFormat="1" ht="15.6">
      <c r="A14" s="116"/>
      <c r="B14" s="117" t="s">
        <v>68</v>
      </c>
      <c r="C14" s="118">
        <v>1</v>
      </c>
      <c r="D14" s="119">
        <v>4</v>
      </c>
      <c r="E14" s="120">
        <v>7</v>
      </c>
      <c r="F14" s="121">
        <f>+D14-E14</f>
        <v>-3</v>
      </c>
    </row>
    <row r="15" spans="1:6" s="115" customFormat="1" ht="15.6">
      <c r="A15" s="116"/>
      <c r="B15" s="117" t="s">
        <v>69</v>
      </c>
      <c r="C15" s="118">
        <v>1</v>
      </c>
      <c r="D15" s="119">
        <v>23</v>
      </c>
      <c r="E15" s="120">
        <v>28</v>
      </c>
      <c r="F15" s="121">
        <f>+D15-E15</f>
        <v>-5</v>
      </c>
    </row>
    <row r="16" spans="1:6" s="115" customFormat="1" ht="15.6">
      <c r="A16" s="116"/>
      <c r="B16" s="117" t="s">
        <v>130</v>
      </c>
      <c r="C16" s="118">
        <v>1</v>
      </c>
      <c r="D16" s="119">
        <v>5</v>
      </c>
      <c r="E16" s="120">
        <v>5</v>
      </c>
      <c r="F16" s="121">
        <f t="shared" ref="F16:F24" si="0">+D16-E16</f>
        <v>0</v>
      </c>
    </row>
    <row r="17" spans="1:6" s="115" customFormat="1" ht="15.6">
      <c r="A17" s="116"/>
      <c r="B17" s="117" t="s">
        <v>131</v>
      </c>
      <c r="C17" s="118">
        <v>1</v>
      </c>
      <c r="D17" s="119">
        <v>3</v>
      </c>
      <c r="E17" s="120">
        <v>8</v>
      </c>
      <c r="F17" s="121">
        <f t="shared" si="0"/>
        <v>-5</v>
      </c>
    </row>
    <row r="18" spans="1:6" s="115" customFormat="1" ht="15.6">
      <c r="A18" s="116"/>
      <c r="B18" s="117" t="s">
        <v>132</v>
      </c>
      <c r="C18" s="118">
        <v>1</v>
      </c>
      <c r="D18" s="119">
        <v>0</v>
      </c>
      <c r="E18" s="120">
        <v>0</v>
      </c>
      <c r="F18" s="121">
        <f t="shared" si="0"/>
        <v>0</v>
      </c>
    </row>
    <row r="19" spans="1:6" s="115" customFormat="1" ht="15.6">
      <c r="A19" s="116"/>
      <c r="B19" s="117" t="s">
        <v>72</v>
      </c>
      <c r="C19" s="122" t="e">
        <f>#REF!+#REF!+#REF!+#REF!+#REF!+#REF!+#REF!+C12+#REF!+SUM(C14:C18)</f>
        <v>#REF!</v>
      </c>
      <c r="D19" s="119">
        <v>4</v>
      </c>
      <c r="E19" s="120">
        <v>5</v>
      </c>
      <c r="F19" s="121">
        <f t="shared" si="0"/>
        <v>-1</v>
      </c>
    </row>
    <row r="20" spans="1:6" s="115" customFormat="1" ht="15.6">
      <c r="A20" s="116"/>
      <c r="B20" s="117" t="s">
        <v>133</v>
      </c>
      <c r="C20" s="122"/>
      <c r="D20" s="119">
        <v>0</v>
      </c>
      <c r="E20" s="120">
        <v>0</v>
      </c>
      <c r="F20" s="121">
        <f t="shared" si="0"/>
        <v>0</v>
      </c>
    </row>
    <row r="21" spans="1:6" s="115" customFormat="1" ht="15.6">
      <c r="A21" s="116"/>
      <c r="B21" s="117" t="s">
        <v>81</v>
      </c>
      <c r="C21" s="122"/>
      <c r="D21" s="119">
        <v>0</v>
      </c>
      <c r="E21" s="120">
        <v>0</v>
      </c>
      <c r="F21" s="121">
        <f t="shared" si="0"/>
        <v>0</v>
      </c>
    </row>
    <row r="22" spans="1:6" s="115" customFormat="1" ht="15.6">
      <c r="A22" s="123"/>
      <c r="B22" s="124" t="s">
        <v>170</v>
      </c>
      <c r="C22" s="125" t="e">
        <f>SUM(#REF!)</f>
        <v>#REF!</v>
      </c>
      <c r="D22" s="126">
        <f>SUM(D12:D21)</f>
        <v>44</v>
      </c>
      <c r="E22" s="127">
        <f>SUM(E12:E21)</f>
        <v>60</v>
      </c>
      <c r="F22" s="128">
        <f>SUM(F12:F21)</f>
        <v>-16</v>
      </c>
    </row>
    <row r="23" spans="1:6" s="115" customFormat="1" ht="15.6">
      <c r="A23" s="116"/>
      <c r="B23" s="117" t="s">
        <v>70</v>
      </c>
      <c r="C23" s="118"/>
      <c r="D23" s="119">
        <v>0</v>
      </c>
      <c r="E23" s="120">
        <v>5</v>
      </c>
      <c r="F23" s="121">
        <f t="shared" si="0"/>
        <v>-5</v>
      </c>
    </row>
    <row r="24" spans="1:6" s="115" customFormat="1" ht="15.6">
      <c r="A24" s="116"/>
      <c r="B24" s="117" t="s">
        <v>71</v>
      </c>
      <c r="C24" s="118"/>
      <c r="D24" s="119">
        <v>3</v>
      </c>
      <c r="E24" s="120">
        <v>3</v>
      </c>
      <c r="F24" s="121">
        <f t="shared" si="0"/>
        <v>0</v>
      </c>
    </row>
    <row r="25" spans="1:6" s="129" customFormat="1" ht="16.2" thickBot="1">
      <c r="A25" s="130"/>
      <c r="B25" s="131" t="s">
        <v>73</v>
      </c>
      <c r="C25" s="132" t="e">
        <f>C22+C19+#REF!</f>
        <v>#REF!</v>
      </c>
      <c r="D25" s="133">
        <f>+D22+D23+D24</f>
        <v>47</v>
      </c>
      <c r="E25" s="133">
        <f>+E22+E23+E24</f>
        <v>68</v>
      </c>
      <c r="F25" s="133">
        <f>+F22+F23+F24</f>
        <v>-21</v>
      </c>
    </row>
    <row r="26" spans="1:6" s="137" customFormat="1" ht="16.2" thickBot="1">
      <c r="A26" s="134"/>
      <c r="B26" s="134"/>
      <c r="C26" s="135"/>
      <c r="D26" s="136"/>
      <c r="E26" s="136"/>
      <c r="F26" s="136"/>
    </row>
    <row r="27" spans="1:6" s="141" customFormat="1" ht="15.6">
      <c r="A27" s="138" t="s">
        <v>60</v>
      </c>
      <c r="B27" s="139"/>
      <c r="C27" s="140"/>
      <c r="D27" s="232" t="s">
        <v>172</v>
      </c>
      <c r="E27" s="233"/>
      <c r="F27" s="234"/>
    </row>
    <row r="28" spans="1:6" s="141" customFormat="1" ht="16.2" thickBot="1">
      <c r="A28" s="108" t="s">
        <v>61</v>
      </c>
      <c r="B28" s="142" t="s">
        <v>0</v>
      </c>
      <c r="C28" s="143"/>
      <c r="D28" s="144" t="s">
        <v>171</v>
      </c>
      <c r="E28" s="145" t="s">
        <v>169</v>
      </c>
      <c r="F28" s="146" t="s">
        <v>59</v>
      </c>
    </row>
    <row r="29" spans="1:6">
      <c r="A29" s="147" t="s">
        <v>25</v>
      </c>
      <c r="B29" s="148" t="s">
        <v>1</v>
      </c>
      <c r="C29" s="149"/>
      <c r="D29" s="150">
        <v>5602395</v>
      </c>
      <c r="E29" s="151">
        <f>'2002 Plan'!P29</f>
        <v>6079843</v>
      </c>
      <c r="F29" s="152">
        <f>+D29-E29</f>
        <v>-477448</v>
      </c>
    </row>
    <row r="30" spans="1:6">
      <c r="A30" s="147" t="s">
        <v>25</v>
      </c>
      <c r="B30" s="148" t="s">
        <v>2</v>
      </c>
      <c r="C30" s="149"/>
      <c r="D30" s="150">
        <v>0</v>
      </c>
      <c r="E30" s="151">
        <f>'2002 Plan'!P30</f>
        <v>0</v>
      </c>
      <c r="F30" s="152">
        <f>+D30-E30</f>
        <v>0</v>
      </c>
    </row>
    <row r="31" spans="1:6">
      <c r="A31" s="71"/>
      <c r="B31" s="153" t="s">
        <v>3</v>
      </c>
      <c r="C31" s="154"/>
      <c r="D31" s="155">
        <f>SUM(D29:D30)</f>
        <v>5602395</v>
      </c>
      <c r="E31" s="155">
        <f>SUM(E29:E30)</f>
        <v>6079843</v>
      </c>
      <c r="F31" s="156">
        <f>SUM(F29:F30)</f>
        <v>-477448</v>
      </c>
    </row>
    <row r="32" spans="1:6">
      <c r="A32" s="71" t="s">
        <v>26</v>
      </c>
      <c r="B32" s="157" t="s">
        <v>4</v>
      </c>
      <c r="C32" s="154"/>
      <c r="D32" s="158">
        <v>890383</v>
      </c>
      <c r="E32" s="159">
        <f>'2002 Plan'!P32</f>
        <v>835665.71299999987</v>
      </c>
      <c r="F32" s="160">
        <f>+D32-E32</f>
        <v>54717.287000000128</v>
      </c>
    </row>
    <row r="33" spans="1:6">
      <c r="A33" s="71" t="s">
        <v>27</v>
      </c>
      <c r="B33" s="161" t="s">
        <v>5</v>
      </c>
      <c r="C33" s="154"/>
      <c r="D33" s="158">
        <v>450291</v>
      </c>
      <c r="E33" s="159">
        <f>'2002 Plan'!P33</f>
        <v>324968.97350000008</v>
      </c>
      <c r="F33" s="160">
        <f>+D33-E33</f>
        <v>125322.02649999992</v>
      </c>
    </row>
    <row r="34" spans="1:6">
      <c r="A34" s="71"/>
      <c r="B34" s="162" t="s">
        <v>6</v>
      </c>
      <c r="C34" s="154"/>
      <c r="D34" s="163">
        <f>SUM(D32:D33)</f>
        <v>1340674</v>
      </c>
      <c r="E34" s="155">
        <f>SUM(E32:E33)</f>
        <v>1160634.6864999998</v>
      </c>
      <c r="F34" s="156">
        <f>SUM(F32:F33)</f>
        <v>180039.31350000005</v>
      </c>
    </row>
    <row r="35" spans="1:6">
      <c r="A35" s="147" t="s">
        <v>28</v>
      </c>
      <c r="B35" s="164" t="s">
        <v>7</v>
      </c>
      <c r="C35" s="165"/>
      <c r="D35" s="150">
        <v>0</v>
      </c>
      <c r="E35" s="151">
        <f>'2002 Plan'!P35</f>
        <v>0</v>
      </c>
      <c r="F35" s="152">
        <f t="shared" ref="F35:F49" si="1">+D35-E35</f>
        <v>0</v>
      </c>
    </row>
    <row r="36" spans="1:6">
      <c r="A36" s="147"/>
      <c r="B36" s="164" t="s">
        <v>160</v>
      </c>
      <c r="C36" s="165"/>
      <c r="D36" s="150">
        <v>0</v>
      </c>
      <c r="E36" s="151">
        <f>'2002 Plan'!P36</f>
        <v>0</v>
      </c>
      <c r="F36" s="152">
        <f t="shared" si="1"/>
        <v>0</v>
      </c>
    </row>
    <row r="37" spans="1:6">
      <c r="A37" s="147" t="s">
        <v>29</v>
      </c>
      <c r="B37" s="164" t="s">
        <v>8</v>
      </c>
      <c r="C37" s="165"/>
      <c r="D37" s="150">
        <v>9000</v>
      </c>
      <c r="E37" s="151">
        <f>'2002 Plan'!P37</f>
        <v>4764</v>
      </c>
      <c r="F37" s="152">
        <f t="shared" si="1"/>
        <v>4236</v>
      </c>
    </row>
    <row r="38" spans="1:6">
      <c r="A38" s="147" t="s">
        <v>28</v>
      </c>
      <c r="B38" s="164" t="s">
        <v>9</v>
      </c>
      <c r="C38" s="165"/>
      <c r="D38" s="150">
        <v>174000</v>
      </c>
      <c r="E38" s="151">
        <f>'2002 Plan'!P38</f>
        <v>110196</v>
      </c>
      <c r="F38" s="152">
        <f t="shared" si="1"/>
        <v>63804</v>
      </c>
    </row>
    <row r="39" spans="1:6">
      <c r="A39" s="147" t="s">
        <v>30</v>
      </c>
      <c r="B39" s="164" t="s">
        <v>92</v>
      </c>
      <c r="C39" s="165"/>
      <c r="D39" s="150">
        <v>36000</v>
      </c>
      <c r="E39" s="151">
        <f>'2002 Plan'!P39</f>
        <v>26040</v>
      </c>
      <c r="F39" s="152">
        <f t="shared" si="1"/>
        <v>9960</v>
      </c>
    </row>
    <row r="40" spans="1:6">
      <c r="A40" s="147" t="s">
        <v>31</v>
      </c>
      <c r="B40" s="164" t="s">
        <v>10</v>
      </c>
      <c r="C40" s="165"/>
      <c r="D40" s="150">
        <v>0</v>
      </c>
      <c r="E40" s="151">
        <f>'2002 Plan'!P40</f>
        <v>132972</v>
      </c>
      <c r="F40" s="152">
        <f t="shared" si="1"/>
        <v>-132972</v>
      </c>
    </row>
    <row r="41" spans="1:6">
      <c r="A41" s="166" t="s">
        <v>32</v>
      </c>
      <c r="B41" s="164" t="s">
        <v>93</v>
      </c>
      <c r="C41" s="165"/>
      <c r="D41" s="150">
        <v>0</v>
      </c>
      <c r="E41" s="151">
        <f>'2002 Plan'!P41</f>
        <v>0</v>
      </c>
      <c r="F41" s="152">
        <f t="shared" si="1"/>
        <v>0</v>
      </c>
    </row>
    <row r="42" spans="1:6">
      <c r="A42" s="147" t="s">
        <v>33</v>
      </c>
      <c r="B42" s="164" t="s">
        <v>11</v>
      </c>
      <c r="C42" s="165"/>
      <c r="D42" s="150">
        <v>18000</v>
      </c>
      <c r="E42" s="151">
        <f>'2002 Plan'!P42</f>
        <v>10092</v>
      </c>
      <c r="F42" s="152">
        <f t="shared" si="1"/>
        <v>7908</v>
      </c>
    </row>
    <row r="43" spans="1:6">
      <c r="A43" s="71"/>
      <c r="B43" s="162" t="s">
        <v>12</v>
      </c>
      <c r="C43" s="154"/>
      <c r="D43" s="163">
        <f>SUM(D35:D42)</f>
        <v>237000</v>
      </c>
      <c r="E43" s="155">
        <f>SUM(E35:E42)</f>
        <v>284064</v>
      </c>
      <c r="F43" s="156">
        <f>SUM(F35:F42)</f>
        <v>-47064</v>
      </c>
    </row>
    <row r="44" spans="1:6">
      <c r="A44" s="71"/>
      <c r="B44" s="164" t="s">
        <v>94</v>
      </c>
      <c r="C44" s="154"/>
      <c r="D44" s="151">
        <v>0</v>
      </c>
      <c r="E44" s="151">
        <f>'2002 Plan'!P44</f>
        <v>308808</v>
      </c>
      <c r="F44" s="152">
        <f t="shared" si="1"/>
        <v>-308808</v>
      </c>
    </row>
    <row r="45" spans="1:6">
      <c r="A45" s="71"/>
      <c r="B45" s="164" t="s">
        <v>95</v>
      </c>
      <c r="C45" s="154"/>
      <c r="D45" s="151">
        <v>0</v>
      </c>
      <c r="E45" s="151">
        <f>'2002 Plan'!P45</f>
        <v>89556</v>
      </c>
      <c r="F45" s="152">
        <f t="shared" si="1"/>
        <v>-89556</v>
      </c>
    </row>
    <row r="46" spans="1:6">
      <c r="A46" s="71"/>
      <c r="B46" s="164" t="s">
        <v>96</v>
      </c>
      <c r="C46" s="154"/>
      <c r="D46" s="151">
        <v>0</v>
      </c>
      <c r="E46" s="151">
        <f>'2002 Plan'!P46</f>
        <v>9060</v>
      </c>
      <c r="F46" s="152">
        <f t="shared" si="1"/>
        <v>-9060</v>
      </c>
    </row>
    <row r="47" spans="1:6">
      <c r="A47" s="71"/>
      <c r="B47" s="164" t="s">
        <v>97</v>
      </c>
      <c r="C47" s="154"/>
      <c r="D47" s="151">
        <v>300000</v>
      </c>
      <c r="E47" s="151">
        <f>'2002 Plan'!P47</f>
        <v>85908</v>
      </c>
      <c r="F47" s="152">
        <f t="shared" si="1"/>
        <v>214092</v>
      </c>
    </row>
    <row r="48" spans="1:6">
      <c r="A48" s="71"/>
      <c r="B48" s="164" t="s">
        <v>98</v>
      </c>
      <c r="C48" s="154"/>
      <c r="D48" s="151">
        <v>0</v>
      </c>
      <c r="E48" s="151">
        <f>'2002 Plan'!P48</f>
        <v>100440</v>
      </c>
      <c r="F48" s="152">
        <f t="shared" si="1"/>
        <v>-100440</v>
      </c>
    </row>
    <row r="49" spans="1:6">
      <c r="A49" s="71"/>
      <c r="B49" s="164" t="s">
        <v>15</v>
      </c>
      <c r="C49" s="154"/>
      <c r="D49" s="151">
        <v>0</v>
      </c>
      <c r="E49" s="151">
        <f>'2002 Plan'!P49</f>
        <v>0</v>
      </c>
      <c r="F49" s="152">
        <f t="shared" si="1"/>
        <v>0</v>
      </c>
    </row>
    <row r="50" spans="1:6">
      <c r="A50" s="71"/>
      <c r="B50" s="162" t="s">
        <v>99</v>
      </c>
      <c r="C50" s="154"/>
      <c r="D50" s="167">
        <f>SUM(D44:D49)</f>
        <v>300000</v>
      </c>
      <c r="E50" s="167">
        <f>SUM(E44:E49)</f>
        <v>593772</v>
      </c>
      <c r="F50" s="168">
        <f>SUM(F44:F49)</f>
        <v>-293772</v>
      </c>
    </row>
    <row r="51" spans="1:6">
      <c r="A51" s="147" t="s">
        <v>34</v>
      </c>
      <c r="B51" s="164" t="s">
        <v>102</v>
      </c>
      <c r="C51" s="165"/>
      <c r="D51" s="150">
        <v>0</v>
      </c>
      <c r="E51" s="151">
        <f>'2002 Plan'!P51</f>
        <v>0</v>
      </c>
      <c r="F51" s="152">
        <f>+D51-E51</f>
        <v>0</v>
      </c>
    </row>
    <row r="52" spans="1:6">
      <c r="A52" s="147"/>
      <c r="B52" s="164" t="s">
        <v>13</v>
      </c>
      <c r="C52" s="165"/>
      <c r="D52" s="150">
        <v>0</v>
      </c>
      <c r="E52" s="151">
        <f>'2002 Plan'!P52</f>
        <v>0</v>
      </c>
      <c r="F52" s="152">
        <f>+D52-E52</f>
        <v>0</v>
      </c>
    </row>
    <row r="53" spans="1:6">
      <c r="A53" s="71"/>
      <c r="B53" s="162" t="s">
        <v>103</v>
      </c>
      <c r="C53" s="154"/>
      <c r="D53" s="155">
        <f>SUM(D51:D52)</f>
        <v>0</v>
      </c>
      <c r="E53" s="155">
        <f>SUM(E51:E52)</f>
        <v>0</v>
      </c>
      <c r="F53" s="156">
        <f>SUM(F51:F52)</f>
        <v>0</v>
      </c>
    </row>
    <row r="54" spans="1:6">
      <c r="A54" s="147" t="s">
        <v>35</v>
      </c>
      <c r="B54" s="164" t="s">
        <v>116</v>
      </c>
      <c r="C54" s="165"/>
      <c r="D54" s="150">
        <v>0</v>
      </c>
      <c r="E54" s="151">
        <f>'2002 Plan'!P54</f>
        <v>7500</v>
      </c>
      <c r="F54" s="152">
        <f t="shared" ref="F54:F61" si="2">+D54-E54</f>
        <v>-7500</v>
      </c>
    </row>
    <row r="55" spans="1:6">
      <c r="A55" s="147" t="s">
        <v>36</v>
      </c>
      <c r="B55" s="164" t="s">
        <v>117</v>
      </c>
      <c r="C55" s="165"/>
      <c r="D55" s="150">
        <v>0</v>
      </c>
      <c r="E55" s="151">
        <f>'2002 Plan'!P55</f>
        <v>0</v>
      </c>
      <c r="F55" s="152">
        <f t="shared" si="2"/>
        <v>0</v>
      </c>
    </row>
    <row r="56" spans="1:6">
      <c r="A56" s="147" t="s">
        <v>35</v>
      </c>
      <c r="B56" s="164" t="s">
        <v>118</v>
      </c>
      <c r="C56" s="165"/>
      <c r="D56" s="150">
        <v>0</v>
      </c>
      <c r="E56" s="151">
        <f>'2002 Plan'!P56</f>
        <v>0</v>
      </c>
      <c r="F56" s="152">
        <f t="shared" si="2"/>
        <v>0</v>
      </c>
    </row>
    <row r="57" spans="1:6">
      <c r="A57" s="147"/>
      <c r="B57" s="164" t="s">
        <v>119</v>
      </c>
      <c r="C57" s="165"/>
      <c r="D57" s="150">
        <v>0</v>
      </c>
      <c r="E57" s="151">
        <f>'2002 Plan'!P57</f>
        <v>0</v>
      </c>
      <c r="F57" s="152">
        <f t="shared" si="2"/>
        <v>0</v>
      </c>
    </row>
    <row r="58" spans="1:6">
      <c r="A58" s="147"/>
      <c r="B58" s="164" t="s">
        <v>120</v>
      </c>
      <c r="C58" s="165"/>
      <c r="D58" s="150">
        <v>278000</v>
      </c>
      <c r="E58" s="151">
        <f>'2002 Plan'!P58</f>
        <v>74940</v>
      </c>
      <c r="F58" s="152">
        <f t="shared" si="2"/>
        <v>203060</v>
      </c>
    </row>
    <row r="59" spans="1:6">
      <c r="A59" s="147"/>
      <c r="B59" s="164" t="s">
        <v>121</v>
      </c>
      <c r="C59" s="165"/>
      <c r="D59" s="150">
        <v>0</v>
      </c>
      <c r="E59" s="151">
        <f>'2002 Plan'!P59</f>
        <v>0</v>
      </c>
      <c r="F59" s="152">
        <f t="shared" si="2"/>
        <v>0</v>
      </c>
    </row>
    <row r="60" spans="1:6">
      <c r="A60" s="147"/>
      <c r="B60" s="164" t="s">
        <v>122</v>
      </c>
      <c r="C60" s="165"/>
      <c r="D60" s="150">
        <v>0</v>
      </c>
      <c r="E60" s="151">
        <f>'2002 Plan'!P60</f>
        <v>0</v>
      </c>
      <c r="F60" s="152">
        <f t="shared" si="2"/>
        <v>0</v>
      </c>
    </row>
    <row r="61" spans="1:6">
      <c r="A61" s="147"/>
      <c r="B61" s="164" t="s">
        <v>123</v>
      </c>
      <c r="C61" s="165"/>
      <c r="D61" s="150">
        <v>0</v>
      </c>
      <c r="E61" s="151">
        <f>'2002 Plan'!P61</f>
        <v>51240</v>
      </c>
      <c r="F61" s="152">
        <f t="shared" si="2"/>
        <v>-51240</v>
      </c>
    </row>
    <row r="62" spans="1:6">
      <c r="A62" s="71"/>
      <c r="B62" s="162" t="s">
        <v>14</v>
      </c>
      <c r="C62" s="154"/>
      <c r="D62" s="155">
        <f>SUM(D54:D61)</f>
        <v>278000</v>
      </c>
      <c r="E62" s="155">
        <f>SUM(E54:E61)</f>
        <v>133680</v>
      </c>
      <c r="F62" s="156">
        <f>SUM(F54:F61)</f>
        <v>144320</v>
      </c>
    </row>
    <row r="63" spans="1:6">
      <c r="A63" s="147" t="s">
        <v>38</v>
      </c>
      <c r="B63" s="164" t="s">
        <v>124</v>
      </c>
      <c r="C63" s="165"/>
      <c r="D63" s="150">
        <v>84000</v>
      </c>
      <c r="E63" s="151">
        <f>'2002 Plan'!P63</f>
        <v>140076</v>
      </c>
      <c r="F63" s="152">
        <f>+D63-E63</f>
        <v>-56076</v>
      </c>
    </row>
    <row r="64" spans="1:6">
      <c r="A64" s="147" t="s">
        <v>40</v>
      </c>
      <c r="B64" s="164" t="s">
        <v>125</v>
      </c>
      <c r="C64" s="165"/>
      <c r="D64" s="150">
        <v>6000</v>
      </c>
      <c r="E64" s="151">
        <f>'2002 Plan'!P64</f>
        <v>2244</v>
      </c>
      <c r="F64" s="152">
        <f>+D64-E64</f>
        <v>3756</v>
      </c>
    </row>
    <row r="65" spans="1:6">
      <c r="A65" s="147" t="s">
        <v>39</v>
      </c>
      <c r="B65" s="164" t="s">
        <v>126</v>
      </c>
      <c r="C65" s="165"/>
      <c r="D65" s="150">
        <v>37500</v>
      </c>
      <c r="E65" s="151">
        <f>'2002 Plan'!P65</f>
        <v>91296</v>
      </c>
      <c r="F65" s="152">
        <f>+D65-E65</f>
        <v>-53796</v>
      </c>
    </row>
    <row r="66" spans="1:6">
      <c r="A66" s="71"/>
      <c r="B66" s="162" t="s">
        <v>161</v>
      </c>
      <c r="C66" s="154"/>
      <c r="D66" s="155">
        <f>SUM(D63:D65)</f>
        <v>127500</v>
      </c>
      <c r="E66" s="155">
        <f>SUM(E63:E65)</f>
        <v>233616</v>
      </c>
      <c r="F66" s="156">
        <f>SUM(F63:F65)</f>
        <v>-106116</v>
      </c>
    </row>
    <row r="67" spans="1:6">
      <c r="A67" s="147" t="s">
        <v>44</v>
      </c>
      <c r="B67" s="164" t="s">
        <v>17</v>
      </c>
      <c r="C67" s="165"/>
      <c r="D67" s="150">
        <v>0</v>
      </c>
      <c r="E67" s="151">
        <f>'2002 Plan'!P67</f>
        <v>0</v>
      </c>
      <c r="F67" s="152">
        <f>+D67-E67</f>
        <v>0</v>
      </c>
    </row>
    <row r="68" spans="1:6">
      <c r="A68" s="147" t="s">
        <v>45</v>
      </c>
      <c r="B68" s="164" t="s">
        <v>18</v>
      </c>
      <c r="C68" s="165"/>
      <c r="D68" s="150">
        <v>0</v>
      </c>
      <c r="E68" s="151">
        <f>'2002 Plan'!P68</f>
        <v>0</v>
      </c>
      <c r="F68" s="152">
        <f>+D68-E68</f>
        <v>0</v>
      </c>
    </row>
    <row r="69" spans="1:6">
      <c r="A69" s="71"/>
      <c r="B69" s="162" t="s">
        <v>19</v>
      </c>
      <c r="C69" s="154"/>
      <c r="D69" s="155">
        <f>SUM(D67:D68)</f>
        <v>0</v>
      </c>
      <c r="E69" s="155">
        <f>SUM(E67:E68)</f>
        <v>0</v>
      </c>
      <c r="F69" s="155">
        <f>SUM(F67:F68)</f>
        <v>0</v>
      </c>
    </row>
    <row r="70" spans="1:6">
      <c r="A70" s="147" t="s">
        <v>41</v>
      </c>
      <c r="B70" s="169" t="s">
        <v>110</v>
      </c>
      <c r="C70" s="165"/>
      <c r="D70" s="179">
        <v>24000</v>
      </c>
      <c r="E70" s="180">
        <f>'2002 Plan'!P70</f>
        <v>11868</v>
      </c>
      <c r="F70" s="181">
        <f t="shared" ref="F70:F81" si="3">+D70-E70</f>
        <v>12132</v>
      </c>
    </row>
    <row r="71" spans="1:6">
      <c r="A71" s="147" t="s">
        <v>42</v>
      </c>
      <c r="B71" s="169" t="s">
        <v>16</v>
      </c>
      <c r="C71" s="165"/>
      <c r="D71" s="179">
        <v>0</v>
      </c>
      <c r="E71" s="180">
        <f>'2002 Plan'!P71</f>
        <v>0</v>
      </c>
      <c r="F71" s="181">
        <f t="shared" si="3"/>
        <v>0</v>
      </c>
    </row>
    <row r="72" spans="1:6">
      <c r="A72" s="147" t="s">
        <v>47</v>
      </c>
      <c r="B72" s="169" t="s">
        <v>21</v>
      </c>
      <c r="C72" s="149"/>
      <c r="D72" s="179">
        <v>0</v>
      </c>
      <c r="E72" s="180">
        <f>'2002 Plan'!P72</f>
        <v>0</v>
      </c>
      <c r="F72" s="181">
        <f t="shared" si="3"/>
        <v>0</v>
      </c>
    </row>
    <row r="73" spans="1:6">
      <c r="A73" s="147" t="s">
        <v>49</v>
      </c>
      <c r="B73" s="169" t="s">
        <v>23</v>
      </c>
      <c r="C73" s="149"/>
      <c r="D73" s="179">
        <v>540000</v>
      </c>
      <c r="E73" s="180">
        <f>'2002 Plan'!P73</f>
        <v>519360</v>
      </c>
      <c r="F73" s="181">
        <f t="shared" si="3"/>
        <v>20640</v>
      </c>
    </row>
    <row r="74" spans="1:6">
      <c r="A74" s="147" t="s">
        <v>34</v>
      </c>
      <c r="B74" s="169" t="s">
        <v>162</v>
      </c>
      <c r="C74" s="149"/>
      <c r="D74" s="179">
        <v>0</v>
      </c>
      <c r="E74" s="180">
        <f>'2002 Plan'!P74</f>
        <v>1000800</v>
      </c>
      <c r="F74" s="181">
        <f t="shared" si="3"/>
        <v>-1000800</v>
      </c>
    </row>
    <row r="75" spans="1:6">
      <c r="A75" s="147" t="s">
        <v>34</v>
      </c>
      <c r="B75" s="169" t="s">
        <v>100</v>
      </c>
      <c r="C75" s="165"/>
      <c r="D75" s="179">
        <v>0</v>
      </c>
      <c r="E75" s="180">
        <f>'2002 Plan'!P75</f>
        <v>0</v>
      </c>
      <c r="F75" s="181">
        <f t="shared" si="3"/>
        <v>0</v>
      </c>
    </row>
    <row r="76" spans="1:6">
      <c r="A76" s="147" t="s">
        <v>34</v>
      </c>
      <c r="B76" s="169" t="s">
        <v>101</v>
      </c>
      <c r="C76" s="165"/>
      <c r="D76" s="179">
        <v>0</v>
      </c>
      <c r="E76" s="180">
        <f>'2002 Plan'!P76</f>
        <v>0</v>
      </c>
      <c r="F76" s="181">
        <f t="shared" si="3"/>
        <v>0</v>
      </c>
    </row>
    <row r="77" spans="1:6">
      <c r="A77" s="147" t="s">
        <v>31</v>
      </c>
      <c r="B77" s="169" t="s">
        <v>113</v>
      </c>
      <c r="C77" s="165"/>
      <c r="D77" s="179">
        <v>0</v>
      </c>
      <c r="E77" s="180">
        <f>'2002 Plan'!P77</f>
        <v>0</v>
      </c>
      <c r="F77" s="181">
        <f t="shared" si="3"/>
        <v>0</v>
      </c>
    </row>
    <row r="78" spans="1:6">
      <c r="A78" s="147" t="s">
        <v>46</v>
      </c>
      <c r="B78" s="169" t="s">
        <v>20</v>
      </c>
      <c r="C78" s="149"/>
      <c r="D78" s="179">
        <v>269004</v>
      </c>
      <c r="E78" s="180">
        <f>'2002 Plan'!P78</f>
        <v>186552</v>
      </c>
      <c r="F78" s="181">
        <f t="shared" si="3"/>
        <v>82452</v>
      </c>
    </row>
    <row r="79" spans="1:6">
      <c r="A79" s="147" t="s">
        <v>34</v>
      </c>
      <c r="B79" s="169" t="s">
        <v>85</v>
      </c>
      <c r="C79" s="165"/>
      <c r="D79" s="179">
        <v>0</v>
      </c>
      <c r="E79" s="180">
        <f>'2002 Plan'!P79</f>
        <v>0</v>
      </c>
      <c r="F79" s="181">
        <f t="shared" si="3"/>
        <v>0</v>
      </c>
    </row>
    <row r="80" spans="1:6">
      <c r="A80" s="147" t="s">
        <v>48</v>
      </c>
      <c r="B80" s="164" t="s">
        <v>163</v>
      </c>
      <c r="C80" s="149"/>
      <c r="D80" s="150">
        <v>0</v>
      </c>
      <c r="E80" s="151">
        <f>'2002 Plan'!P80</f>
        <v>266124</v>
      </c>
      <c r="F80" s="152">
        <f t="shared" si="3"/>
        <v>-266124</v>
      </c>
    </row>
    <row r="81" spans="1:6">
      <c r="A81" s="147" t="s">
        <v>31</v>
      </c>
      <c r="B81" s="164" t="s">
        <v>142</v>
      </c>
      <c r="C81" s="165"/>
      <c r="D81" s="150">
        <v>240000</v>
      </c>
      <c r="E81" s="151">
        <f>'2002 Plan'!P81</f>
        <v>0</v>
      </c>
      <c r="F81" s="152">
        <f t="shared" si="3"/>
        <v>240000</v>
      </c>
    </row>
    <row r="82" spans="1:6">
      <c r="A82" s="147"/>
      <c r="B82" s="169" t="s">
        <v>143</v>
      </c>
      <c r="C82" s="165"/>
      <c r="D82" s="179">
        <f>SUM(D80:D81)</f>
        <v>240000</v>
      </c>
      <c r="E82" s="180">
        <f>SUM(E80:E81)</f>
        <v>266124</v>
      </c>
      <c r="F82" s="181">
        <f>SUM(F80:F81)</f>
        <v>-26124</v>
      </c>
    </row>
    <row r="83" spans="1:6">
      <c r="A83" s="147" t="s">
        <v>34</v>
      </c>
      <c r="B83" s="164" t="s">
        <v>114</v>
      </c>
      <c r="C83" s="149"/>
      <c r="D83" s="150">
        <v>267048</v>
      </c>
      <c r="E83" s="151">
        <f>'2002 Plan'!P83</f>
        <v>80772</v>
      </c>
      <c r="F83" s="152">
        <f>+D83-E83</f>
        <v>186276</v>
      </c>
    </row>
    <row r="84" spans="1:6">
      <c r="A84" s="147"/>
      <c r="B84" s="164" t="s">
        <v>115</v>
      </c>
      <c r="C84" s="149"/>
      <c r="D84" s="150">
        <v>0</v>
      </c>
      <c r="E84" s="151">
        <f>'2002 Plan'!P84</f>
        <v>0</v>
      </c>
      <c r="F84" s="152">
        <f>+D84-E84</f>
        <v>0</v>
      </c>
    </row>
    <row r="85" spans="1:6">
      <c r="A85" s="71"/>
      <c r="B85" s="162" t="s">
        <v>164</v>
      </c>
      <c r="C85" s="154"/>
      <c r="D85" s="155">
        <f>SUM(D83:D84)</f>
        <v>267048</v>
      </c>
      <c r="E85" s="155">
        <f>SUM(E83:E84)</f>
        <v>80772</v>
      </c>
      <c r="F85" s="156">
        <f>SUM(F83:F84)</f>
        <v>186276</v>
      </c>
    </row>
    <row r="86" spans="1:6">
      <c r="A86" s="147" t="s">
        <v>50</v>
      </c>
      <c r="B86" s="164" t="s">
        <v>111</v>
      </c>
      <c r="C86" s="149"/>
      <c r="D86" s="150">
        <v>0</v>
      </c>
      <c r="E86" s="151">
        <f>'2002 Plan'!P86</f>
        <v>3528</v>
      </c>
      <c r="F86" s="152">
        <f>+D86-E86</f>
        <v>-3528</v>
      </c>
    </row>
    <row r="87" spans="1:6">
      <c r="A87" s="147" t="s">
        <v>51</v>
      </c>
      <c r="B87" s="164" t="s">
        <v>112</v>
      </c>
      <c r="C87" s="149"/>
      <c r="D87" s="150">
        <v>0</v>
      </c>
      <c r="E87" s="151">
        <f>'2002 Plan'!P87</f>
        <v>0</v>
      </c>
      <c r="F87" s="152">
        <f>+D87-E87</f>
        <v>0</v>
      </c>
    </row>
    <row r="88" spans="1:6">
      <c r="A88" s="170"/>
      <c r="B88" s="162" t="s">
        <v>66</v>
      </c>
      <c r="C88" s="154"/>
      <c r="D88" s="163">
        <f>SUM(D86:D87)</f>
        <v>0</v>
      </c>
      <c r="E88" s="155">
        <f>SUM(E86:E87)</f>
        <v>3528</v>
      </c>
      <c r="F88" s="156">
        <f>SUM(F86:F87)</f>
        <v>-3528</v>
      </c>
    </row>
    <row r="89" spans="1:6">
      <c r="A89" s="171" t="s">
        <v>52</v>
      </c>
      <c r="B89" s="172" t="s">
        <v>24</v>
      </c>
      <c r="C89" s="173"/>
      <c r="D89" s="150">
        <v>0</v>
      </c>
      <c r="E89" s="151">
        <f>'2002 Plan'!P89</f>
        <v>0</v>
      </c>
      <c r="F89" s="152">
        <f>+D89-E89</f>
        <v>0</v>
      </c>
    </row>
    <row r="90" spans="1:6" ht="14.4" thickBot="1">
      <c r="A90" s="25"/>
      <c r="B90" s="174" t="s">
        <v>22</v>
      </c>
      <c r="C90" s="175"/>
      <c r="D90" s="176">
        <f>D31+D34+D43+D50+D53+D62+D66+D69+SUM(D70:D79)+D82+D85+D88+D89</f>
        <v>9225621</v>
      </c>
      <c r="E90" s="176">
        <f>E31+E34+E43+E50+E53+E62+E66+E69+SUM(E70:E79)+E82+E85+E88+E89</f>
        <v>10554613.6865</v>
      </c>
      <c r="F90" s="176">
        <f>F31+F34+F43+F50+F53+F62+F66+F69+SUM(F70:F79)+F82+F85+F88+F89</f>
        <v>-1328992.6864999998</v>
      </c>
    </row>
    <row r="91" spans="1:6">
      <c r="D91" s="31"/>
    </row>
    <row r="92" spans="1:6">
      <c r="A92" s="177" t="str">
        <f ca="1">CELL("FILENAME")</f>
        <v>O:\Fin_Ops\Finrpt\2002\2002 Plan\Research\[2002 Plan - Research.xls]ETS Allocations</v>
      </c>
      <c r="D92" s="31"/>
    </row>
    <row r="93" spans="1:6">
      <c r="D93" s="31"/>
    </row>
    <row r="94" spans="1:6">
      <c r="D94" s="31"/>
    </row>
    <row r="95" spans="1:6">
      <c r="D95" s="31"/>
    </row>
    <row r="96" spans="1:6">
      <c r="D96" s="31"/>
    </row>
    <row r="97" spans="4:4">
      <c r="D97" s="31"/>
    </row>
    <row r="98" spans="4:4">
      <c r="D98" s="31"/>
    </row>
    <row r="99" spans="4:4">
      <c r="D99" s="31"/>
    </row>
    <row r="100" spans="4:4">
      <c r="D100" s="31"/>
    </row>
    <row r="101" spans="4:4">
      <c r="D101" s="31"/>
    </row>
    <row r="102" spans="4:4">
      <c r="D102" s="31"/>
    </row>
    <row r="103" spans="4:4">
      <c r="D103" s="31"/>
    </row>
    <row r="104" spans="4:4">
      <c r="D104" s="31"/>
    </row>
    <row r="105" spans="4:4">
      <c r="D105" s="31"/>
    </row>
    <row r="106" spans="4:4">
      <c r="D106" s="31"/>
    </row>
    <row r="107" spans="4:4">
      <c r="D107" s="31"/>
    </row>
    <row r="108" spans="4:4">
      <c r="D108" s="31"/>
    </row>
    <row r="109" spans="4:4">
      <c r="D109" s="31"/>
    </row>
    <row r="110" spans="4:4">
      <c r="D110" s="31"/>
    </row>
    <row r="111" spans="4:4">
      <c r="D111" s="31"/>
    </row>
    <row r="112" spans="4:4">
      <c r="D112" s="31"/>
    </row>
    <row r="113" spans="4:4">
      <c r="D113" s="31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19" spans="4:4">
      <c r="D119" s="31"/>
    </row>
    <row r="120" spans="4:4">
      <c r="D120" s="31"/>
    </row>
    <row r="121" spans="4:4">
      <c r="D121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</sheetData>
  <mergeCells count="2">
    <mergeCell ref="D9:F9"/>
    <mergeCell ref="D27:F27"/>
  </mergeCells>
  <phoneticPr fontId="0" type="noConversion"/>
  <pageMargins left="0.75" right="0.75" top="0.71" bottom="0.63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3"/>
  <sheetViews>
    <sheetView tabSelected="1" zoomScale="80" zoomScaleNormal="80"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ColWidth="9.33203125" defaultRowHeight="13.8"/>
  <cols>
    <col min="1" max="1" width="15" style="1" customWidth="1"/>
    <col min="2" max="2" width="42.33203125" style="1" customWidth="1"/>
    <col min="3" max="3" width="1.44140625" style="1" customWidth="1"/>
    <col min="4" max="15" width="11.77734375" style="1" customWidth="1"/>
    <col min="16" max="16" width="13.44140625" style="1" customWidth="1"/>
    <col min="17" max="17" width="9.44140625" style="1" bestFit="1" customWidth="1"/>
    <col min="18" max="16384" width="9.33203125" style="1"/>
  </cols>
  <sheetData>
    <row r="1" spans="1:16" s="10" customFormat="1" ht="9.75" customHeight="1">
      <c r="A1" s="17"/>
      <c r="B1" s="18"/>
      <c r="C1" s="18"/>
      <c r="D1" s="18"/>
    </row>
    <row r="2" spans="1:16" s="22" customFormat="1" ht="27" customHeight="1">
      <c r="A2" s="19" t="s">
        <v>136</v>
      </c>
      <c r="B2" s="19"/>
      <c r="C2" s="19"/>
      <c r="D2" s="19"/>
      <c r="E2" s="20"/>
      <c r="F2" s="20"/>
      <c r="G2" s="20"/>
      <c r="H2" s="21"/>
    </row>
    <row r="3" spans="1:16" s="22" customFormat="1" ht="27" customHeight="1">
      <c r="A3" s="19" t="s">
        <v>87</v>
      </c>
      <c r="B3" s="19"/>
      <c r="C3" s="19"/>
      <c r="D3" s="19"/>
      <c r="E3" s="20"/>
      <c r="F3" s="20"/>
      <c r="G3" s="20"/>
      <c r="H3" s="21"/>
      <c r="P3" s="23" t="s">
        <v>65</v>
      </c>
    </row>
    <row r="4" spans="1:16" s="4" customFormat="1" ht="13.5" customHeight="1">
      <c r="C4" s="5"/>
      <c r="D4" s="2"/>
      <c r="G4" s="6"/>
      <c r="H4" s="6"/>
      <c r="I4" s="9"/>
    </row>
    <row r="5" spans="1:16" s="4" customFormat="1" ht="14.25" customHeight="1" thickBot="1">
      <c r="B5" s="5" t="s">
        <v>55</v>
      </c>
      <c r="D5" s="26" t="s">
        <v>173</v>
      </c>
    </row>
    <row r="6" spans="1:16" s="4" customFormat="1" ht="14.25" customHeight="1" thickBot="1">
      <c r="B6" s="5" t="s">
        <v>57</v>
      </c>
      <c r="D6" s="26" t="s">
        <v>174</v>
      </c>
    </row>
    <row r="7" spans="1:16" s="4" customFormat="1" ht="14.25" customHeight="1" thickBot="1">
      <c r="B7" s="5" t="s">
        <v>64</v>
      </c>
      <c r="D7" s="26" t="s">
        <v>175</v>
      </c>
      <c r="H7" s="6"/>
      <c r="N7" s="24" t="s">
        <v>62</v>
      </c>
      <c r="O7" s="99">
        <v>37155</v>
      </c>
    </row>
    <row r="8" spans="1:16" s="4" customFormat="1">
      <c r="C8" s="5"/>
      <c r="D8" s="2"/>
      <c r="H8" s="6"/>
      <c r="N8" s="27" t="s">
        <v>86</v>
      </c>
    </row>
    <row r="9" spans="1:16" s="35" customFormat="1" ht="13.2">
      <c r="A9" s="32"/>
      <c r="B9" s="48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 t="s">
        <v>53</v>
      </c>
    </row>
    <row r="10" spans="1:16" s="35" customFormat="1" ht="13.2">
      <c r="A10" s="36" t="s">
        <v>67</v>
      </c>
      <c r="B10" s="49"/>
      <c r="C10" s="37">
        <v>36892</v>
      </c>
      <c r="D10" s="37">
        <v>37257</v>
      </c>
      <c r="E10" s="37">
        <v>37288</v>
      </c>
      <c r="F10" s="37">
        <v>37316</v>
      </c>
      <c r="G10" s="37">
        <v>37347</v>
      </c>
      <c r="H10" s="37">
        <v>37377</v>
      </c>
      <c r="I10" s="37">
        <v>37408</v>
      </c>
      <c r="J10" s="37">
        <v>37438</v>
      </c>
      <c r="K10" s="37">
        <v>37469</v>
      </c>
      <c r="L10" s="37">
        <v>37500</v>
      </c>
      <c r="M10" s="37">
        <v>37530</v>
      </c>
      <c r="N10" s="37">
        <v>37561</v>
      </c>
      <c r="O10" s="37">
        <v>37591</v>
      </c>
      <c r="P10" s="38" t="s">
        <v>84</v>
      </c>
    </row>
    <row r="11" spans="1:16" s="42" customFormat="1" ht="13.2">
      <c r="A11" s="65" t="s">
        <v>127</v>
      </c>
      <c r="B11" s="66"/>
      <c r="C11" s="67"/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3">
        <f t="shared" ref="P11:P19" si="0">SUM(D11:O11)</f>
        <v>0</v>
      </c>
    </row>
    <row r="12" spans="1:16" s="42" customFormat="1" ht="13.2">
      <c r="A12" s="39" t="s">
        <v>128</v>
      </c>
      <c r="B12" s="50"/>
      <c r="C12" s="40"/>
      <c r="D12" s="41">
        <v>1</v>
      </c>
      <c r="E12" s="41">
        <v>1</v>
      </c>
      <c r="F12" s="41">
        <v>1</v>
      </c>
      <c r="G12" s="41">
        <v>1</v>
      </c>
      <c r="H12" s="41">
        <v>1</v>
      </c>
      <c r="I12" s="41">
        <v>1</v>
      </c>
      <c r="J12" s="41">
        <v>1</v>
      </c>
      <c r="K12" s="41">
        <v>1</v>
      </c>
      <c r="L12" s="41">
        <v>1</v>
      </c>
      <c r="M12" s="41">
        <v>1</v>
      </c>
      <c r="N12" s="41">
        <v>1</v>
      </c>
      <c r="O12" s="41">
        <v>1</v>
      </c>
      <c r="P12" s="64">
        <f t="shared" si="0"/>
        <v>12</v>
      </c>
    </row>
    <row r="13" spans="1:16" s="42" customFormat="1" ht="13.2">
      <c r="A13" s="39" t="s">
        <v>129</v>
      </c>
      <c r="B13" s="50"/>
      <c r="C13" s="40"/>
      <c r="D13" s="41">
        <v>6</v>
      </c>
      <c r="E13" s="41">
        <v>6</v>
      </c>
      <c r="F13" s="41">
        <v>6</v>
      </c>
      <c r="G13" s="41">
        <v>6</v>
      </c>
      <c r="H13" s="41">
        <v>6</v>
      </c>
      <c r="I13" s="41">
        <v>6</v>
      </c>
      <c r="J13" s="41">
        <v>6</v>
      </c>
      <c r="K13" s="41">
        <v>6</v>
      </c>
      <c r="L13" s="41">
        <v>6</v>
      </c>
      <c r="M13" s="41">
        <v>6</v>
      </c>
      <c r="N13" s="41">
        <v>6</v>
      </c>
      <c r="O13" s="41">
        <v>6</v>
      </c>
      <c r="P13" s="64">
        <f>SUM(D13:O13)</f>
        <v>72</v>
      </c>
    </row>
    <row r="14" spans="1:16" s="42" customFormat="1" ht="13.2">
      <c r="A14" s="39" t="s">
        <v>68</v>
      </c>
      <c r="B14" s="50"/>
      <c r="C14" s="40"/>
      <c r="D14" s="41">
        <v>6</v>
      </c>
      <c r="E14" s="41">
        <v>6</v>
      </c>
      <c r="F14" s="41">
        <v>6</v>
      </c>
      <c r="G14" s="41">
        <v>6</v>
      </c>
      <c r="H14" s="41">
        <v>6</v>
      </c>
      <c r="I14" s="41">
        <v>6</v>
      </c>
      <c r="J14" s="41">
        <v>7</v>
      </c>
      <c r="K14" s="41">
        <v>7</v>
      </c>
      <c r="L14" s="41">
        <v>7</v>
      </c>
      <c r="M14" s="41">
        <v>7</v>
      </c>
      <c r="N14" s="41">
        <v>7</v>
      </c>
      <c r="O14" s="41">
        <v>7</v>
      </c>
      <c r="P14" s="64">
        <f>SUM(D14:O14)</f>
        <v>78</v>
      </c>
    </row>
    <row r="15" spans="1:16" s="42" customFormat="1" ht="13.2">
      <c r="A15" s="39" t="s">
        <v>69</v>
      </c>
      <c r="B15" s="50"/>
      <c r="C15" s="40"/>
      <c r="D15" s="41">
        <v>27</v>
      </c>
      <c r="E15" s="41">
        <v>27</v>
      </c>
      <c r="F15" s="41">
        <v>27</v>
      </c>
      <c r="G15" s="41">
        <v>27</v>
      </c>
      <c r="H15" s="41">
        <v>27</v>
      </c>
      <c r="I15" s="41">
        <v>27</v>
      </c>
      <c r="J15" s="41">
        <v>28</v>
      </c>
      <c r="K15" s="41">
        <v>28</v>
      </c>
      <c r="L15" s="41">
        <v>28</v>
      </c>
      <c r="M15" s="41">
        <v>28</v>
      </c>
      <c r="N15" s="41">
        <v>28</v>
      </c>
      <c r="O15" s="41">
        <v>28</v>
      </c>
      <c r="P15" s="64">
        <f>SUM(D15:O15)</f>
        <v>330</v>
      </c>
    </row>
    <row r="16" spans="1:16" s="42" customFormat="1" ht="13.2">
      <c r="A16" s="39" t="s">
        <v>130</v>
      </c>
      <c r="B16" s="50"/>
      <c r="C16" s="40"/>
      <c r="D16" s="41">
        <v>5</v>
      </c>
      <c r="E16" s="41">
        <v>5</v>
      </c>
      <c r="F16" s="41">
        <v>5</v>
      </c>
      <c r="G16" s="41">
        <v>5</v>
      </c>
      <c r="H16" s="41">
        <v>5</v>
      </c>
      <c r="I16" s="41">
        <v>5</v>
      </c>
      <c r="J16" s="41">
        <v>5</v>
      </c>
      <c r="K16" s="41">
        <v>5</v>
      </c>
      <c r="L16" s="41">
        <v>5</v>
      </c>
      <c r="M16" s="41">
        <v>5</v>
      </c>
      <c r="N16" s="41">
        <v>5</v>
      </c>
      <c r="O16" s="41">
        <v>5</v>
      </c>
      <c r="P16" s="64">
        <f t="shared" si="0"/>
        <v>60</v>
      </c>
    </row>
    <row r="17" spans="1:16" s="42" customFormat="1" ht="13.2">
      <c r="A17" s="39" t="s">
        <v>131</v>
      </c>
      <c r="B17" s="50"/>
      <c r="C17" s="40"/>
      <c r="D17" s="41">
        <v>8</v>
      </c>
      <c r="E17" s="41">
        <v>8</v>
      </c>
      <c r="F17" s="41">
        <v>8</v>
      </c>
      <c r="G17" s="41">
        <v>8</v>
      </c>
      <c r="H17" s="41">
        <v>8</v>
      </c>
      <c r="I17" s="41">
        <v>8</v>
      </c>
      <c r="J17" s="41">
        <v>8</v>
      </c>
      <c r="K17" s="41">
        <v>8</v>
      </c>
      <c r="L17" s="41">
        <v>8</v>
      </c>
      <c r="M17" s="41">
        <v>8</v>
      </c>
      <c r="N17" s="41">
        <v>8</v>
      </c>
      <c r="O17" s="41">
        <v>8</v>
      </c>
      <c r="P17" s="64">
        <f>SUM(D17:O17)</f>
        <v>96</v>
      </c>
    </row>
    <row r="18" spans="1:16" s="42" customFormat="1" ht="13.2">
      <c r="A18" s="39" t="s">
        <v>132</v>
      </c>
      <c r="B18" s="50"/>
      <c r="C18" s="40"/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64">
        <f>SUM(D18:O18)</f>
        <v>0</v>
      </c>
    </row>
    <row r="19" spans="1:16" s="42" customFormat="1" ht="13.2">
      <c r="A19" s="39" t="s">
        <v>72</v>
      </c>
      <c r="B19" s="50"/>
      <c r="C19" s="43"/>
      <c r="D19" s="41">
        <v>5</v>
      </c>
      <c r="E19" s="41">
        <v>5</v>
      </c>
      <c r="F19" s="41">
        <v>5</v>
      </c>
      <c r="G19" s="41">
        <v>5</v>
      </c>
      <c r="H19" s="41">
        <v>5</v>
      </c>
      <c r="I19" s="41">
        <v>5</v>
      </c>
      <c r="J19" s="41">
        <v>5</v>
      </c>
      <c r="K19" s="41">
        <v>5</v>
      </c>
      <c r="L19" s="41">
        <v>5</v>
      </c>
      <c r="M19" s="41">
        <v>5</v>
      </c>
      <c r="N19" s="41">
        <v>5</v>
      </c>
      <c r="O19" s="41">
        <v>5</v>
      </c>
      <c r="P19" s="64">
        <f t="shared" si="0"/>
        <v>60</v>
      </c>
    </row>
    <row r="20" spans="1:16" s="42" customFormat="1" ht="13.2">
      <c r="A20" s="39" t="s">
        <v>133</v>
      </c>
      <c r="B20" s="50"/>
      <c r="C20" s="40">
        <v>1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64">
        <f t="shared" ref="P20:P25" si="1">SUM(D20:O20)</f>
        <v>0</v>
      </c>
    </row>
    <row r="21" spans="1:16" s="42" customFormat="1" ht="13.2">
      <c r="A21" s="39" t="s">
        <v>134</v>
      </c>
      <c r="B21" s="50"/>
      <c r="C21" s="40"/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64">
        <f t="shared" si="1"/>
        <v>0</v>
      </c>
    </row>
    <row r="22" spans="1:16" s="42" customFormat="1" ht="13.2">
      <c r="A22" s="44" t="s">
        <v>158</v>
      </c>
      <c r="B22" s="52"/>
      <c r="C22" s="45"/>
      <c r="D22" s="46">
        <f>SUM(D11:D21)</f>
        <v>58</v>
      </c>
      <c r="E22" s="46">
        <f t="shared" ref="E22:O22" si="2">SUM(E11:E21)</f>
        <v>58</v>
      </c>
      <c r="F22" s="46">
        <f t="shared" si="2"/>
        <v>58</v>
      </c>
      <c r="G22" s="46">
        <f t="shared" si="2"/>
        <v>58</v>
      </c>
      <c r="H22" s="46">
        <f t="shared" si="2"/>
        <v>58</v>
      </c>
      <c r="I22" s="46">
        <f t="shared" si="2"/>
        <v>58</v>
      </c>
      <c r="J22" s="46">
        <f t="shared" si="2"/>
        <v>60</v>
      </c>
      <c r="K22" s="46">
        <f t="shared" si="2"/>
        <v>60</v>
      </c>
      <c r="L22" s="46">
        <f t="shared" si="2"/>
        <v>60</v>
      </c>
      <c r="M22" s="46">
        <f t="shared" si="2"/>
        <v>60</v>
      </c>
      <c r="N22" s="46">
        <f t="shared" si="2"/>
        <v>60</v>
      </c>
      <c r="O22" s="46">
        <f t="shared" si="2"/>
        <v>60</v>
      </c>
      <c r="P22" s="47">
        <f t="shared" si="1"/>
        <v>708</v>
      </c>
    </row>
    <row r="23" spans="1:16" s="42" customFormat="1" ht="13.2">
      <c r="A23" s="39" t="s">
        <v>70</v>
      </c>
      <c r="B23" s="50"/>
      <c r="C23" s="40"/>
      <c r="D23" s="41">
        <v>5</v>
      </c>
      <c r="E23" s="41">
        <v>5</v>
      </c>
      <c r="F23" s="41">
        <v>5</v>
      </c>
      <c r="G23" s="41">
        <v>5</v>
      </c>
      <c r="H23" s="41">
        <v>5</v>
      </c>
      <c r="I23" s="41">
        <v>5</v>
      </c>
      <c r="J23" s="41">
        <v>5</v>
      </c>
      <c r="K23" s="41">
        <v>5</v>
      </c>
      <c r="L23" s="41">
        <v>5</v>
      </c>
      <c r="M23" s="41">
        <v>5</v>
      </c>
      <c r="N23" s="41">
        <v>5</v>
      </c>
      <c r="O23" s="41">
        <v>5</v>
      </c>
      <c r="P23" s="64">
        <f t="shared" si="1"/>
        <v>60</v>
      </c>
    </row>
    <row r="24" spans="1:16" s="42" customFormat="1" ht="13.2">
      <c r="A24" s="39" t="s">
        <v>71</v>
      </c>
      <c r="B24" s="50"/>
      <c r="C24" s="40"/>
      <c r="D24" s="41">
        <v>3</v>
      </c>
      <c r="E24" s="41">
        <v>3</v>
      </c>
      <c r="F24" s="41">
        <v>3</v>
      </c>
      <c r="G24" s="41">
        <v>3</v>
      </c>
      <c r="H24" s="41">
        <v>3</v>
      </c>
      <c r="I24" s="41">
        <v>3</v>
      </c>
      <c r="J24" s="41">
        <v>3</v>
      </c>
      <c r="K24" s="41">
        <v>3</v>
      </c>
      <c r="L24" s="41">
        <v>3</v>
      </c>
      <c r="M24" s="41">
        <v>3</v>
      </c>
      <c r="N24" s="41">
        <v>3</v>
      </c>
      <c r="O24" s="41">
        <v>3</v>
      </c>
      <c r="P24" s="64">
        <f t="shared" si="1"/>
        <v>36</v>
      </c>
    </row>
    <row r="25" spans="1:16" s="42" customFormat="1" ht="13.2">
      <c r="A25" s="44" t="s">
        <v>73</v>
      </c>
      <c r="B25" s="52"/>
      <c r="C25" s="45" t="e">
        <f>#REF!+C19+C20</f>
        <v>#REF!</v>
      </c>
      <c r="D25" s="46">
        <f>D22+SUM(D23:D24)</f>
        <v>66</v>
      </c>
      <c r="E25" s="46">
        <f t="shared" ref="E25:O25" si="3">E22+SUM(E23:E24)</f>
        <v>66</v>
      </c>
      <c r="F25" s="46">
        <f t="shared" si="3"/>
        <v>66</v>
      </c>
      <c r="G25" s="46">
        <f t="shared" si="3"/>
        <v>66</v>
      </c>
      <c r="H25" s="46">
        <f t="shared" si="3"/>
        <v>66</v>
      </c>
      <c r="I25" s="46">
        <f t="shared" si="3"/>
        <v>66</v>
      </c>
      <c r="J25" s="46">
        <f t="shared" si="3"/>
        <v>68</v>
      </c>
      <c r="K25" s="46">
        <f t="shared" si="3"/>
        <v>68</v>
      </c>
      <c r="L25" s="46">
        <f t="shared" si="3"/>
        <v>68</v>
      </c>
      <c r="M25" s="46">
        <f t="shared" si="3"/>
        <v>68</v>
      </c>
      <c r="N25" s="46">
        <f t="shared" si="3"/>
        <v>68</v>
      </c>
      <c r="O25" s="46">
        <f t="shared" si="3"/>
        <v>68</v>
      </c>
      <c r="P25" s="47">
        <f t="shared" si="1"/>
        <v>804</v>
      </c>
    </row>
    <row r="26" spans="1:16" s="50" customFormat="1" ht="13.2">
      <c r="A26" s="51"/>
      <c r="B26" s="51"/>
      <c r="C26" s="4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s="57" customFormat="1" ht="13.2">
      <c r="A27" s="54" t="s">
        <v>60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34" t="s">
        <v>53</v>
      </c>
    </row>
    <row r="28" spans="1:16" s="57" customFormat="1" ht="13.2">
      <c r="A28" s="36" t="s">
        <v>61</v>
      </c>
      <c r="B28" s="49" t="s">
        <v>0</v>
      </c>
      <c r="C28" s="37"/>
      <c r="D28" s="37">
        <v>37257</v>
      </c>
      <c r="E28" s="37">
        <v>37288</v>
      </c>
      <c r="F28" s="37">
        <v>37316</v>
      </c>
      <c r="G28" s="37">
        <v>37347</v>
      </c>
      <c r="H28" s="37">
        <v>37377</v>
      </c>
      <c r="I28" s="37">
        <v>37408</v>
      </c>
      <c r="J28" s="37">
        <v>37438</v>
      </c>
      <c r="K28" s="37">
        <v>37469</v>
      </c>
      <c r="L28" s="37">
        <v>37500</v>
      </c>
      <c r="M28" s="37">
        <v>37530</v>
      </c>
      <c r="N28" s="37">
        <v>37561</v>
      </c>
      <c r="O28" s="37">
        <v>37591</v>
      </c>
      <c r="P28" s="38" t="s">
        <v>54</v>
      </c>
    </row>
    <row r="29" spans="1:16">
      <c r="A29" s="94" t="s">
        <v>25</v>
      </c>
      <c r="B29" s="8" t="s">
        <v>1</v>
      </c>
      <c r="C29" s="7"/>
      <c r="D29" s="69">
        <v>478124</v>
      </c>
      <c r="E29" s="69">
        <v>498445</v>
      </c>
      <c r="F29" s="69">
        <v>498445</v>
      </c>
      <c r="G29" s="69">
        <v>498445</v>
      </c>
      <c r="H29" s="69">
        <v>498445</v>
      </c>
      <c r="I29" s="69">
        <v>498445</v>
      </c>
      <c r="J29" s="69">
        <v>518249</v>
      </c>
      <c r="K29" s="69">
        <v>518249</v>
      </c>
      <c r="L29" s="69">
        <v>518249</v>
      </c>
      <c r="M29" s="69">
        <v>518249</v>
      </c>
      <c r="N29" s="69">
        <v>518249</v>
      </c>
      <c r="O29" s="69">
        <v>518249</v>
      </c>
      <c r="P29" s="70">
        <f t="shared" ref="P29:P34" si="4">SUM(D29:O29)</f>
        <v>6079843</v>
      </c>
    </row>
    <row r="30" spans="1:16">
      <c r="A30" s="94" t="s">
        <v>25</v>
      </c>
      <c r="B30" s="8" t="s">
        <v>2</v>
      </c>
      <c r="C30" s="7"/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70">
        <f t="shared" si="4"/>
        <v>0</v>
      </c>
    </row>
    <row r="31" spans="1:16">
      <c r="A31" s="71"/>
      <c r="B31" s="72" t="s">
        <v>3</v>
      </c>
      <c r="C31" s="73"/>
      <c r="D31" s="74">
        <f>SUM(D29:D30)</f>
        <v>478124</v>
      </c>
      <c r="E31" s="74">
        <f t="shared" ref="E31:O31" si="5">SUM(E29:E30)</f>
        <v>498445</v>
      </c>
      <c r="F31" s="74">
        <f t="shared" si="5"/>
        <v>498445</v>
      </c>
      <c r="G31" s="74">
        <f t="shared" si="5"/>
        <v>498445</v>
      </c>
      <c r="H31" s="74">
        <f t="shared" si="5"/>
        <v>498445</v>
      </c>
      <c r="I31" s="74">
        <f t="shared" si="5"/>
        <v>498445</v>
      </c>
      <c r="J31" s="74">
        <f t="shared" si="5"/>
        <v>518249</v>
      </c>
      <c r="K31" s="74">
        <f t="shared" si="5"/>
        <v>518249</v>
      </c>
      <c r="L31" s="74">
        <f t="shared" si="5"/>
        <v>518249</v>
      </c>
      <c r="M31" s="74">
        <f t="shared" si="5"/>
        <v>518249</v>
      </c>
      <c r="N31" s="74">
        <f t="shared" si="5"/>
        <v>518249</v>
      </c>
      <c r="O31" s="74">
        <f t="shared" si="5"/>
        <v>518249</v>
      </c>
      <c r="P31" s="75">
        <f t="shared" si="4"/>
        <v>6079843</v>
      </c>
    </row>
    <row r="32" spans="1:16">
      <c r="A32" s="71" t="s">
        <v>26</v>
      </c>
      <c r="B32" s="76" t="s">
        <v>4</v>
      </c>
      <c r="C32" s="73"/>
      <c r="D32" s="77">
        <f>(D22)*(Assumptions!B2/12)+D31*(Assumptions!B8)</f>
        <v>66709.284</v>
      </c>
      <c r="E32" s="77">
        <f>(D22)*(4800/12)+E31*(0.091)</f>
        <v>68558.494999999995</v>
      </c>
      <c r="F32" s="77">
        <f t="shared" ref="F32:O32" si="6">(E22)*(4800/12)+F31*(0.091)</f>
        <v>68558.494999999995</v>
      </c>
      <c r="G32" s="77">
        <f t="shared" si="6"/>
        <v>68558.494999999995</v>
      </c>
      <c r="H32" s="77">
        <f t="shared" si="6"/>
        <v>68558.494999999995</v>
      </c>
      <c r="I32" s="77">
        <f t="shared" si="6"/>
        <v>68558.494999999995</v>
      </c>
      <c r="J32" s="77">
        <f t="shared" si="6"/>
        <v>70360.659</v>
      </c>
      <c r="K32" s="77">
        <f t="shared" si="6"/>
        <v>71160.659</v>
      </c>
      <c r="L32" s="77">
        <f t="shared" si="6"/>
        <v>71160.659</v>
      </c>
      <c r="M32" s="77">
        <f t="shared" si="6"/>
        <v>71160.659</v>
      </c>
      <c r="N32" s="77">
        <f t="shared" si="6"/>
        <v>71160.659</v>
      </c>
      <c r="O32" s="77">
        <f t="shared" si="6"/>
        <v>71160.659</v>
      </c>
      <c r="P32" s="70">
        <f t="shared" si="4"/>
        <v>835665.71299999987</v>
      </c>
    </row>
    <row r="33" spans="1:17">
      <c r="A33" s="71" t="s">
        <v>27</v>
      </c>
      <c r="B33" s="73" t="s">
        <v>5</v>
      </c>
      <c r="C33" s="73"/>
      <c r="D33" s="77">
        <f>IF(D22=0,,IF(D31/D22&lt;=Assumptions!$B$12/12,D31*Assumptions!$B$14,(D31/D22-Assumptions!$B$12/12)*Assumptions!$B$16*D22+Assumptions!$B$12/12*Assumptions!$B$14*D22))</f>
        <v>26332.589666666667</v>
      </c>
      <c r="E33" s="77">
        <f>IF(E22=0,,IF(E31/E22&lt;=Assumptions!$B$12/12,E31*Assumptions!$B$14,(E31/E22-Assumptions!$B$12/12)*Assumptions!$B$16*E22+Assumptions!$B$12/12*Assumptions!$B$14*E22))</f>
        <v>26627.244166666671</v>
      </c>
      <c r="F33" s="77">
        <f>IF(F22=0,,IF(F31/F22&lt;=Assumptions!$B$12/12,F31*Assumptions!$B$14,(F31/F22-Assumptions!$B$12/12)*Assumptions!$B$16*F22+Assumptions!$B$12/12*Assumptions!$B$14*F22))</f>
        <v>26627.244166666671</v>
      </c>
      <c r="G33" s="77">
        <f>IF(G22=0,,IF(G31/G22&lt;=Assumptions!$B$12/12,G31*Assumptions!$B$14,(G31/G22-Assumptions!$B$12/12)*Assumptions!$B$16*G22+Assumptions!$B$12/12*Assumptions!$B$14*G22))</f>
        <v>26627.244166666671</v>
      </c>
      <c r="H33" s="77">
        <f>IF(H22=0,,IF(H31/H22&lt;=Assumptions!$B$12/12,H31*Assumptions!$B$14,(H31/H22-Assumptions!$B$12/12)*Assumptions!$B$16*H22+Assumptions!$B$12/12*Assumptions!$B$14*H22))</f>
        <v>26627.244166666671</v>
      </c>
      <c r="I33" s="77">
        <f>IF(I22=0,,IF(I31/I22&lt;=Assumptions!$B$12/12,I31*Assumptions!$B$14,(I31/I22-Assumptions!$B$12/12)*Assumptions!$B$16*I22+Assumptions!$B$12/12*Assumptions!$B$14*I22))</f>
        <v>26627.244166666671</v>
      </c>
      <c r="J33" s="77">
        <f>IF(J22=0,,IF(J31/J22&lt;=Assumptions!$B$12/12,J31*Assumptions!$B$14,(J31/J22-Assumptions!$B$12/12)*Assumptions!$B$16*J22+Assumptions!$B$12/12*Assumptions!$B$14*J22))</f>
        <v>27583.360500000003</v>
      </c>
      <c r="K33" s="77">
        <f>IF(K22=0,,IF(K31/K22&lt;=Assumptions!$B$12/12,K31*Assumptions!$B$14,(K31/K22-Assumptions!$B$12/12)*Assumptions!$B$16*K22+Assumptions!$B$12/12*Assumptions!$B$14*K22))</f>
        <v>27583.360500000003</v>
      </c>
      <c r="L33" s="77">
        <f>IF(L22=0,,IF(L31/L22&lt;=Assumptions!$B$12/12,L31*Assumptions!$B$14,(L31/L22-Assumptions!$B$12/12)*Assumptions!$B$16*L22+Assumptions!$B$12/12*Assumptions!$B$14*L22))</f>
        <v>27583.360500000003</v>
      </c>
      <c r="M33" s="77">
        <f>IF(M22=0,,IF(M31/M22&lt;=Assumptions!$B$12/12,M31*Assumptions!$B$14,(M31/M22-Assumptions!$B$12/12)*Assumptions!$B$16*M22+Assumptions!$B$12/12*Assumptions!$B$14*M22))</f>
        <v>27583.360500000003</v>
      </c>
      <c r="N33" s="77">
        <f>IF(N22=0,,IF(N31/N22&lt;=Assumptions!$B$12/12,N31*Assumptions!$B$14,(N31/N22-Assumptions!$B$12/12)*Assumptions!$B$16*N22+Assumptions!$B$12/12*Assumptions!$B$14*N22))</f>
        <v>27583.360500000003</v>
      </c>
      <c r="O33" s="77">
        <f>IF(O22=0,,IF(O31/O22&lt;=Assumptions!$B$12/12,O31*Assumptions!$B$14,(O31/O22-Assumptions!$B$12/12)*Assumptions!$B$16*O22+Assumptions!$B$12/12*Assumptions!$B$14*O22))</f>
        <v>27583.360500000003</v>
      </c>
      <c r="P33" s="70">
        <f t="shared" si="4"/>
        <v>324968.97350000008</v>
      </c>
    </row>
    <row r="34" spans="1:17">
      <c r="A34" s="71"/>
      <c r="B34" s="78" t="s">
        <v>6</v>
      </c>
      <c r="C34" s="73"/>
      <c r="D34" s="74">
        <f>SUM(D32:D33)</f>
        <v>93041.873666666666</v>
      </c>
      <c r="E34" s="74">
        <f t="shared" ref="E34:O34" si="7">SUM(E32:E33)</f>
        <v>95185.739166666666</v>
      </c>
      <c r="F34" s="74">
        <f t="shared" si="7"/>
        <v>95185.739166666666</v>
      </c>
      <c r="G34" s="74">
        <f t="shared" si="7"/>
        <v>95185.739166666666</v>
      </c>
      <c r="H34" s="74">
        <f t="shared" si="7"/>
        <v>95185.739166666666</v>
      </c>
      <c r="I34" s="74">
        <f t="shared" si="7"/>
        <v>95185.739166666666</v>
      </c>
      <c r="J34" s="74">
        <f t="shared" si="7"/>
        <v>97944.019499999995</v>
      </c>
      <c r="K34" s="74">
        <f t="shared" si="7"/>
        <v>98744.019499999995</v>
      </c>
      <c r="L34" s="74">
        <f t="shared" si="7"/>
        <v>98744.019499999995</v>
      </c>
      <c r="M34" s="74">
        <f t="shared" si="7"/>
        <v>98744.019499999995</v>
      </c>
      <c r="N34" s="74">
        <f t="shared" si="7"/>
        <v>98744.019499999995</v>
      </c>
      <c r="O34" s="74">
        <f t="shared" si="7"/>
        <v>98744.019499999995</v>
      </c>
      <c r="P34" s="75">
        <f t="shared" si="4"/>
        <v>1160634.6864999996</v>
      </c>
      <c r="Q34" s="31"/>
    </row>
    <row r="35" spans="1:17">
      <c r="A35" s="94" t="s">
        <v>144</v>
      </c>
      <c r="B35" s="8" t="s">
        <v>7</v>
      </c>
      <c r="C35" s="8"/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70">
        <f t="shared" ref="P35:P43" si="8">SUM(D35:O35)</f>
        <v>0</v>
      </c>
    </row>
    <row r="36" spans="1:17">
      <c r="A36" s="94" t="s">
        <v>159</v>
      </c>
      <c r="B36" s="8" t="s">
        <v>160</v>
      </c>
      <c r="C36" s="8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 t="shared" si="8"/>
        <v>0</v>
      </c>
    </row>
    <row r="37" spans="1:17">
      <c r="A37" s="94" t="s">
        <v>29</v>
      </c>
      <c r="B37" s="8" t="s">
        <v>8</v>
      </c>
      <c r="C37" s="8"/>
      <c r="D37" s="69">
        <v>397</v>
      </c>
      <c r="E37" s="69">
        <v>397</v>
      </c>
      <c r="F37" s="69">
        <v>397</v>
      </c>
      <c r="G37" s="69">
        <v>397</v>
      </c>
      <c r="H37" s="69">
        <v>397</v>
      </c>
      <c r="I37" s="69">
        <v>397</v>
      </c>
      <c r="J37" s="69">
        <v>397</v>
      </c>
      <c r="K37" s="69">
        <v>397</v>
      </c>
      <c r="L37" s="69">
        <v>397</v>
      </c>
      <c r="M37" s="69">
        <v>397</v>
      </c>
      <c r="N37" s="69">
        <v>397</v>
      </c>
      <c r="O37" s="69">
        <v>397</v>
      </c>
      <c r="P37" s="70">
        <f t="shared" si="8"/>
        <v>4764</v>
      </c>
    </row>
    <row r="38" spans="1:17">
      <c r="A38" s="94" t="s">
        <v>28</v>
      </c>
      <c r="B38" s="8" t="s">
        <v>9</v>
      </c>
      <c r="C38" s="8"/>
      <c r="D38" s="69">
        <v>9183</v>
      </c>
      <c r="E38" s="69">
        <v>9183</v>
      </c>
      <c r="F38" s="69">
        <v>9183</v>
      </c>
      <c r="G38" s="69">
        <v>9183</v>
      </c>
      <c r="H38" s="69">
        <v>9183</v>
      </c>
      <c r="I38" s="69">
        <v>9183</v>
      </c>
      <c r="J38" s="69">
        <v>9183</v>
      </c>
      <c r="K38" s="69">
        <v>9183</v>
      </c>
      <c r="L38" s="69">
        <v>9183</v>
      </c>
      <c r="M38" s="69">
        <v>9183</v>
      </c>
      <c r="N38" s="69">
        <v>9183</v>
      </c>
      <c r="O38" s="69">
        <v>9183</v>
      </c>
      <c r="P38" s="70">
        <f t="shared" si="8"/>
        <v>110196</v>
      </c>
    </row>
    <row r="39" spans="1:17">
      <c r="A39" s="94" t="s">
        <v>30</v>
      </c>
      <c r="B39" s="8" t="s">
        <v>92</v>
      </c>
      <c r="C39" s="8"/>
      <c r="D39" s="69">
        <v>2170</v>
      </c>
      <c r="E39" s="69">
        <v>2170</v>
      </c>
      <c r="F39" s="69">
        <v>2170</v>
      </c>
      <c r="G39" s="69">
        <v>2170</v>
      </c>
      <c r="H39" s="69">
        <v>2170</v>
      </c>
      <c r="I39" s="69">
        <v>2170</v>
      </c>
      <c r="J39" s="69">
        <v>2170</v>
      </c>
      <c r="K39" s="69">
        <v>2170</v>
      </c>
      <c r="L39" s="69">
        <v>2170</v>
      </c>
      <c r="M39" s="69">
        <v>2170</v>
      </c>
      <c r="N39" s="69">
        <v>2170</v>
      </c>
      <c r="O39" s="69">
        <v>2170</v>
      </c>
      <c r="P39" s="70">
        <f t="shared" si="8"/>
        <v>26040</v>
      </c>
    </row>
    <row r="40" spans="1:17">
      <c r="A40" s="95" t="s">
        <v>32</v>
      </c>
      <c r="B40" s="8" t="s">
        <v>10</v>
      </c>
      <c r="C40" s="8"/>
      <c r="D40" s="69">
        <v>11081</v>
      </c>
      <c r="E40" s="69">
        <v>11081</v>
      </c>
      <c r="F40" s="69">
        <v>11081</v>
      </c>
      <c r="G40" s="69">
        <v>11081</v>
      </c>
      <c r="H40" s="69">
        <v>11081</v>
      </c>
      <c r="I40" s="69">
        <v>11081</v>
      </c>
      <c r="J40" s="69">
        <v>11081</v>
      </c>
      <c r="K40" s="69">
        <v>11081</v>
      </c>
      <c r="L40" s="69">
        <v>11081</v>
      </c>
      <c r="M40" s="69">
        <v>11081</v>
      </c>
      <c r="N40" s="69">
        <v>11081</v>
      </c>
      <c r="O40" s="69">
        <v>11081</v>
      </c>
      <c r="P40" s="70">
        <f>SUM(D40:O40)</f>
        <v>132972</v>
      </c>
    </row>
    <row r="41" spans="1:17">
      <c r="A41" s="94" t="s">
        <v>145</v>
      </c>
      <c r="B41" s="8" t="s">
        <v>93</v>
      </c>
      <c r="C41" s="8"/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70">
        <f t="shared" si="8"/>
        <v>0</v>
      </c>
    </row>
    <row r="42" spans="1:17">
      <c r="A42" s="94" t="s">
        <v>33</v>
      </c>
      <c r="B42" s="8" t="s">
        <v>11</v>
      </c>
      <c r="C42" s="8"/>
      <c r="D42" s="69">
        <v>841</v>
      </c>
      <c r="E42" s="69">
        <v>841</v>
      </c>
      <c r="F42" s="69">
        <v>841</v>
      </c>
      <c r="G42" s="69">
        <v>841</v>
      </c>
      <c r="H42" s="69">
        <v>841</v>
      </c>
      <c r="I42" s="69">
        <v>841</v>
      </c>
      <c r="J42" s="69">
        <v>841</v>
      </c>
      <c r="K42" s="69">
        <v>841</v>
      </c>
      <c r="L42" s="69">
        <v>841</v>
      </c>
      <c r="M42" s="69">
        <v>841</v>
      </c>
      <c r="N42" s="69">
        <v>841</v>
      </c>
      <c r="O42" s="69">
        <v>841</v>
      </c>
      <c r="P42" s="70">
        <f t="shared" si="8"/>
        <v>10092</v>
      </c>
    </row>
    <row r="43" spans="1:17">
      <c r="A43" s="71"/>
      <c r="B43" s="78" t="s">
        <v>12</v>
      </c>
      <c r="C43" s="73"/>
      <c r="D43" s="74">
        <f>SUM(D35:D42)</f>
        <v>23672</v>
      </c>
      <c r="E43" s="74">
        <f t="shared" ref="E43:O43" si="9">SUM(E35:E42)</f>
        <v>23672</v>
      </c>
      <c r="F43" s="74">
        <f t="shared" si="9"/>
        <v>23672</v>
      </c>
      <c r="G43" s="74">
        <f t="shared" si="9"/>
        <v>23672</v>
      </c>
      <c r="H43" s="74">
        <f t="shared" si="9"/>
        <v>23672</v>
      </c>
      <c r="I43" s="74">
        <f t="shared" si="9"/>
        <v>23672</v>
      </c>
      <c r="J43" s="74">
        <f t="shared" si="9"/>
        <v>23672</v>
      </c>
      <c r="K43" s="74">
        <f t="shared" si="9"/>
        <v>23672</v>
      </c>
      <c r="L43" s="74">
        <f t="shared" si="9"/>
        <v>23672</v>
      </c>
      <c r="M43" s="74">
        <f t="shared" si="9"/>
        <v>23672</v>
      </c>
      <c r="N43" s="74">
        <f t="shared" si="9"/>
        <v>23672</v>
      </c>
      <c r="O43" s="74">
        <f t="shared" si="9"/>
        <v>23672</v>
      </c>
      <c r="P43" s="75">
        <f t="shared" si="8"/>
        <v>284064</v>
      </c>
      <c r="Q43" s="31"/>
    </row>
    <row r="44" spans="1:17">
      <c r="A44" s="94" t="s">
        <v>31</v>
      </c>
      <c r="B44" s="8" t="s">
        <v>94</v>
      </c>
      <c r="C44" s="8"/>
      <c r="D44" s="69">
        <v>25734</v>
      </c>
      <c r="E44" s="69">
        <v>25734</v>
      </c>
      <c r="F44" s="69">
        <v>25734</v>
      </c>
      <c r="G44" s="69">
        <v>25734</v>
      </c>
      <c r="H44" s="69">
        <v>25734</v>
      </c>
      <c r="I44" s="69">
        <v>25734</v>
      </c>
      <c r="J44" s="69">
        <v>25734</v>
      </c>
      <c r="K44" s="69">
        <v>25734</v>
      </c>
      <c r="L44" s="69">
        <v>25734</v>
      </c>
      <c r="M44" s="69">
        <v>25734</v>
      </c>
      <c r="N44" s="69">
        <v>25734</v>
      </c>
      <c r="O44" s="69">
        <v>25734</v>
      </c>
      <c r="P44" s="70">
        <f t="shared" ref="P44:P60" si="10">SUM(D44:O44)</f>
        <v>308808</v>
      </c>
    </row>
    <row r="45" spans="1:17">
      <c r="A45" s="94" t="s">
        <v>146</v>
      </c>
      <c r="B45" s="8" t="s">
        <v>95</v>
      </c>
      <c r="C45" s="8"/>
      <c r="D45" s="69">
        <v>7463</v>
      </c>
      <c r="E45" s="69">
        <v>7463</v>
      </c>
      <c r="F45" s="69">
        <v>7463</v>
      </c>
      <c r="G45" s="69">
        <v>7463</v>
      </c>
      <c r="H45" s="69">
        <v>7463</v>
      </c>
      <c r="I45" s="69">
        <v>7463</v>
      </c>
      <c r="J45" s="69">
        <v>7463</v>
      </c>
      <c r="K45" s="69">
        <v>7463</v>
      </c>
      <c r="L45" s="69">
        <v>7463</v>
      </c>
      <c r="M45" s="69">
        <v>7463</v>
      </c>
      <c r="N45" s="69">
        <v>7463</v>
      </c>
      <c r="O45" s="69">
        <v>7463</v>
      </c>
      <c r="P45" s="70">
        <f t="shared" si="10"/>
        <v>89556</v>
      </c>
    </row>
    <row r="46" spans="1:17">
      <c r="A46" s="94" t="s">
        <v>147</v>
      </c>
      <c r="B46" s="8" t="s">
        <v>96</v>
      </c>
      <c r="C46" s="8"/>
      <c r="D46" s="69">
        <v>755</v>
      </c>
      <c r="E46" s="69">
        <v>755</v>
      </c>
      <c r="F46" s="69">
        <v>755</v>
      </c>
      <c r="G46" s="69">
        <v>755</v>
      </c>
      <c r="H46" s="69">
        <v>755</v>
      </c>
      <c r="I46" s="69">
        <v>755</v>
      </c>
      <c r="J46" s="69">
        <v>755</v>
      </c>
      <c r="K46" s="69">
        <v>755</v>
      </c>
      <c r="L46" s="69">
        <v>755</v>
      </c>
      <c r="M46" s="69">
        <v>755</v>
      </c>
      <c r="N46" s="69">
        <v>755</v>
      </c>
      <c r="O46" s="69">
        <v>755</v>
      </c>
      <c r="P46" s="70">
        <f t="shared" si="10"/>
        <v>9060</v>
      </c>
    </row>
    <row r="47" spans="1:17">
      <c r="A47" s="94" t="s">
        <v>148</v>
      </c>
      <c r="B47" s="8" t="s">
        <v>97</v>
      </c>
      <c r="C47" s="8"/>
      <c r="D47" s="69">
        <f>7044+115</f>
        <v>7159</v>
      </c>
      <c r="E47" s="69">
        <f t="shared" ref="E47:O47" si="11">7044+115</f>
        <v>7159</v>
      </c>
      <c r="F47" s="69">
        <f t="shared" si="11"/>
        <v>7159</v>
      </c>
      <c r="G47" s="69">
        <f t="shared" si="11"/>
        <v>7159</v>
      </c>
      <c r="H47" s="69">
        <f t="shared" si="11"/>
        <v>7159</v>
      </c>
      <c r="I47" s="69">
        <f t="shared" si="11"/>
        <v>7159</v>
      </c>
      <c r="J47" s="69">
        <f t="shared" si="11"/>
        <v>7159</v>
      </c>
      <c r="K47" s="69">
        <f t="shared" si="11"/>
        <v>7159</v>
      </c>
      <c r="L47" s="69">
        <f t="shared" si="11"/>
        <v>7159</v>
      </c>
      <c r="M47" s="69">
        <f t="shared" si="11"/>
        <v>7159</v>
      </c>
      <c r="N47" s="69">
        <f t="shared" si="11"/>
        <v>7159</v>
      </c>
      <c r="O47" s="69">
        <f t="shared" si="11"/>
        <v>7159</v>
      </c>
      <c r="P47" s="70">
        <f t="shared" si="10"/>
        <v>85908</v>
      </c>
    </row>
    <row r="48" spans="1:17">
      <c r="A48" s="94" t="s">
        <v>42</v>
      </c>
      <c r="B48" s="8" t="s">
        <v>98</v>
      </c>
      <c r="C48" s="8"/>
      <c r="D48" s="69">
        <v>8370</v>
      </c>
      <c r="E48" s="69">
        <v>8370</v>
      </c>
      <c r="F48" s="69">
        <v>8370</v>
      </c>
      <c r="G48" s="69">
        <v>8370</v>
      </c>
      <c r="H48" s="69">
        <v>8370</v>
      </c>
      <c r="I48" s="69">
        <v>8370</v>
      </c>
      <c r="J48" s="69">
        <v>8370</v>
      </c>
      <c r="K48" s="69">
        <v>8370</v>
      </c>
      <c r="L48" s="69">
        <v>8370</v>
      </c>
      <c r="M48" s="69">
        <v>8370</v>
      </c>
      <c r="N48" s="69">
        <v>8370</v>
      </c>
      <c r="O48" s="69">
        <v>8370</v>
      </c>
      <c r="P48" s="70">
        <f t="shared" si="10"/>
        <v>100440</v>
      </c>
    </row>
    <row r="49" spans="1:17">
      <c r="A49" s="94" t="s">
        <v>149</v>
      </c>
      <c r="B49" s="8" t="s">
        <v>15</v>
      </c>
      <c r="C49" s="8"/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70">
        <f t="shared" si="10"/>
        <v>0</v>
      </c>
    </row>
    <row r="50" spans="1:17">
      <c r="A50" s="71"/>
      <c r="B50" s="78" t="s">
        <v>99</v>
      </c>
      <c r="C50" s="73"/>
      <c r="D50" s="74">
        <f>SUM(D44:D49)</f>
        <v>49481</v>
      </c>
      <c r="E50" s="74">
        <f t="shared" ref="E50:O50" si="12">SUM(E44:E49)</f>
        <v>49481</v>
      </c>
      <c r="F50" s="74">
        <f t="shared" si="12"/>
        <v>49481</v>
      </c>
      <c r="G50" s="74">
        <f t="shared" si="12"/>
        <v>49481</v>
      </c>
      <c r="H50" s="74">
        <f t="shared" si="12"/>
        <v>49481</v>
      </c>
      <c r="I50" s="74">
        <f t="shared" si="12"/>
        <v>49481</v>
      </c>
      <c r="J50" s="74">
        <f t="shared" si="12"/>
        <v>49481</v>
      </c>
      <c r="K50" s="74">
        <f t="shared" si="12"/>
        <v>49481</v>
      </c>
      <c r="L50" s="74">
        <f t="shared" si="12"/>
        <v>49481</v>
      </c>
      <c r="M50" s="74">
        <f t="shared" si="12"/>
        <v>49481</v>
      </c>
      <c r="N50" s="74">
        <f t="shared" si="12"/>
        <v>49481</v>
      </c>
      <c r="O50" s="74">
        <f t="shared" si="12"/>
        <v>49481</v>
      </c>
      <c r="P50" s="75">
        <f t="shared" si="10"/>
        <v>593772</v>
      </c>
      <c r="Q50" s="31"/>
    </row>
    <row r="51" spans="1:17">
      <c r="A51" s="94" t="s">
        <v>150</v>
      </c>
      <c r="B51" s="8" t="s">
        <v>102</v>
      </c>
      <c r="C51" s="7"/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70">
        <f t="shared" si="10"/>
        <v>0</v>
      </c>
    </row>
    <row r="52" spans="1:17">
      <c r="A52" s="94" t="s">
        <v>151</v>
      </c>
      <c r="B52" s="8" t="s">
        <v>13</v>
      </c>
      <c r="C52" s="8"/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70">
        <f t="shared" si="10"/>
        <v>0</v>
      </c>
    </row>
    <row r="53" spans="1:17">
      <c r="A53" s="71"/>
      <c r="B53" s="78" t="s">
        <v>103</v>
      </c>
      <c r="C53" s="73"/>
      <c r="D53" s="74">
        <f>SUM(D51:D52)</f>
        <v>0</v>
      </c>
      <c r="E53" s="74">
        <f t="shared" ref="E53:O53" si="13">SUM(E51:E52)</f>
        <v>0</v>
      </c>
      <c r="F53" s="74">
        <f t="shared" si="13"/>
        <v>0</v>
      </c>
      <c r="G53" s="74">
        <f t="shared" si="13"/>
        <v>0</v>
      </c>
      <c r="H53" s="74">
        <f t="shared" si="13"/>
        <v>0</v>
      </c>
      <c r="I53" s="74">
        <f t="shared" si="13"/>
        <v>0</v>
      </c>
      <c r="J53" s="74">
        <f t="shared" si="13"/>
        <v>0</v>
      </c>
      <c r="K53" s="74">
        <f t="shared" si="13"/>
        <v>0</v>
      </c>
      <c r="L53" s="74">
        <f t="shared" si="13"/>
        <v>0</v>
      </c>
      <c r="M53" s="74">
        <f t="shared" si="13"/>
        <v>0</v>
      </c>
      <c r="N53" s="74">
        <f t="shared" si="13"/>
        <v>0</v>
      </c>
      <c r="O53" s="74">
        <f t="shared" si="13"/>
        <v>0</v>
      </c>
      <c r="P53" s="75">
        <f t="shared" si="10"/>
        <v>0</v>
      </c>
      <c r="Q53" s="31"/>
    </row>
    <row r="54" spans="1:17">
      <c r="A54" s="94" t="s">
        <v>104</v>
      </c>
      <c r="B54" s="8" t="s">
        <v>116</v>
      </c>
      <c r="C54" s="8"/>
      <c r="D54" s="69">
        <v>625</v>
      </c>
      <c r="E54" s="69">
        <v>625</v>
      </c>
      <c r="F54" s="69">
        <v>625</v>
      </c>
      <c r="G54" s="69">
        <v>625</v>
      </c>
      <c r="H54" s="69">
        <v>625</v>
      </c>
      <c r="I54" s="69">
        <v>625</v>
      </c>
      <c r="J54" s="69">
        <v>625</v>
      </c>
      <c r="K54" s="69">
        <v>625</v>
      </c>
      <c r="L54" s="69">
        <v>625</v>
      </c>
      <c r="M54" s="69">
        <v>625</v>
      </c>
      <c r="N54" s="69">
        <v>625</v>
      </c>
      <c r="O54" s="69">
        <v>625</v>
      </c>
      <c r="P54" s="70">
        <f t="shared" si="10"/>
        <v>7500</v>
      </c>
    </row>
    <row r="55" spans="1:17">
      <c r="A55" s="94" t="s">
        <v>105</v>
      </c>
      <c r="B55" s="8" t="s">
        <v>117</v>
      </c>
      <c r="C55" s="8"/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70">
        <f t="shared" si="10"/>
        <v>0</v>
      </c>
    </row>
    <row r="56" spans="1:17">
      <c r="A56" s="94" t="s">
        <v>106</v>
      </c>
      <c r="B56" s="8" t="s">
        <v>118</v>
      </c>
      <c r="C56" s="8"/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70">
        <f t="shared" si="10"/>
        <v>0</v>
      </c>
    </row>
    <row r="57" spans="1:17">
      <c r="A57" s="94" t="s">
        <v>107</v>
      </c>
      <c r="B57" s="8" t="s">
        <v>119</v>
      </c>
      <c r="C57" s="8"/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70">
        <f t="shared" si="10"/>
        <v>0</v>
      </c>
    </row>
    <row r="58" spans="1:17">
      <c r="A58" s="94" t="s">
        <v>36</v>
      </c>
      <c r="B58" s="8" t="s">
        <v>120</v>
      </c>
      <c r="C58" s="8"/>
      <c r="D58" s="69">
        <v>6245</v>
      </c>
      <c r="E58" s="69">
        <v>6245</v>
      </c>
      <c r="F58" s="69">
        <v>6245</v>
      </c>
      <c r="G58" s="69">
        <v>6245</v>
      </c>
      <c r="H58" s="69">
        <v>6245</v>
      </c>
      <c r="I58" s="69">
        <v>6245</v>
      </c>
      <c r="J58" s="69">
        <v>6245</v>
      </c>
      <c r="K58" s="69">
        <v>6245</v>
      </c>
      <c r="L58" s="69">
        <v>6245</v>
      </c>
      <c r="M58" s="69">
        <v>6245</v>
      </c>
      <c r="N58" s="69">
        <v>6245</v>
      </c>
      <c r="O58" s="69">
        <v>6245</v>
      </c>
      <c r="P58" s="70">
        <f t="shared" si="10"/>
        <v>74940</v>
      </c>
    </row>
    <row r="59" spans="1:17">
      <c r="A59" s="94" t="s">
        <v>108</v>
      </c>
      <c r="B59" s="8" t="s">
        <v>121</v>
      </c>
      <c r="C59" s="8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 t="shared" si="10"/>
        <v>0</v>
      </c>
    </row>
    <row r="60" spans="1:17">
      <c r="A60" s="94" t="s">
        <v>109</v>
      </c>
      <c r="B60" s="8" t="s">
        <v>122</v>
      </c>
      <c r="C60" s="8"/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 t="shared" si="10"/>
        <v>0</v>
      </c>
    </row>
    <row r="61" spans="1:17">
      <c r="A61" s="94" t="s">
        <v>35</v>
      </c>
      <c r="B61" s="8" t="s">
        <v>123</v>
      </c>
      <c r="C61" s="8"/>
      <c r="D61" s="69">
        <v>4270</v>
      </c>
      <c r="E61" s="69">
        <v>4270</v>
      </c>
      <c r="F61" s="69">
        <v>4270</v>
      </c>
      <c r="G61" s="69">
        <v>4270</v>
      </c>
      <c r="H61" s="69">
        <v>4270</v>
      </c>
      <c r="I61" s="69">
        <v>4270</v>
      </c>
      <c r="J61" s="69">
        <v>4270</v>
      </c>
      <c r="K61" s="69">
        <v>4270</v>
      </c>
      <c r="L61" s="69">
        <v>4270</v>
      </c>
      <c r="M61" s="69">
        <v>4270</v>
      </c>
      <c r="N61" s="69">
        <v>4270</v>
      </c>
      <c r="O61" s="69">
        <v>4270</v>
      </c>
      <c r="P61" s="70">
        <f t="shared" ref="P61:P83" si="14">SUM(D61:O61)</f>
        <v>51240</v>
      </c>
    </row>
    <row r="62" spans="1:17">
      <c r="A62" s="71"/>
      <c r="B62" s="78" t="s">
        <v>14</v>
      </c>
      <c r="C62" s="73"/>
      <c r="D62" s="74">
        <f>SUM(D54:D61)</f>
        <v>11140</v>
      </c>
      <c r="E62" s="74">
        <f t="shared" ref="E62:O62" si="15">SUM(E54:E61)</f>
        <v>11140</v>
      </c>
      <c r="F62" s="74">
        <f t="shared" si="15"/>
        <v>11140</v>
      </c>
      <c r="G62" s="74">
        <f t="shared" si="15"/>
        <v>11140</v>
      </c>
      <c r="H62" s="74">
        <f t="shared" si="15"/>
        <v>11140</v>
      </c>
      <c r="I62" s="74">
        <f t="shared" si="15"/>
        <v>11140</v>
      </c>
      <c r="J62" s="74">
        <f t="shared" si="15"/>
        <v>11140</v>
      </c>
      <c r="K62" s="74">
        <f t="shared" si="15"/>
        <v>11140</v>
      </c>
      <c r="L62" s="74">
        <f t="shared" si="15"/>
        <v>11140</v>
      </c>
      <c r="M62" s="74">
        <f t="shared" si="15"/>
        <v>11140</v>
      </c>
      <c r="N62" s="74">
        <f t="shared" si="15"/>
        <v>11140</v>
      </c>
      <c r="O62" s="74">
        <f t="shared" si="15"/>
        <v>11140</v>
      </c>
      <c r="P62" s="75">
        <f t="shared" si="14"/>
        <v>133680</v>
      </c>
      <c r="Q62" s="31"/>
    </row>
    <row r="63" spans="1:17">
      <c r="A63" s="94" t="s">
        <v>38</v>
      </c>
      <c r="B63" s="8" t="s">
        <v>124</v>
      </c>
      <c r="C63" s="8"/>
      <c r="D63" s="69">
        <v>11673</v>
      </c>
      <c r="E63" s="69">
        <v>11673</v>
      </c>
      <c r="F63" s="69">
        <v>11673</v>
      </c>
      <c r="G63" s="69">
        <v>11673</v>
      </c>
      <c r="H63" s="69">
        <v>11673</v>
      </c>
      <c r="I63" s="69">
        <v>11673</v>
      </c>
      <c r="J63" s="69">
        <v>11673</v>
      </c>
      <c r="K63" s="69">
        <v>11673</v>
      </c>
      <c r="L63" s="69">
        <v>11673</v>
      </c>
      <c r="M63" s="69">
        <v>11673</v>
      </c>
      <c r="N63" s="69">
        <v>11673</v>
      </c>
      <c r="O63" s="69">
        <v>11673</v>
      </c>
      <c r="P63" s="70">
        <f>SUM(D63:O63)</f>
        <v>140076</v>
      </c>
    </row>
    <row r="64" spans="1:17">
      <c r="A64" s="94" t="s">
        <v>40</v>
      </c>
      <c r="B64" s="8" t="s">
        <v>125</v>
      </c>
      <c r="C64" s="8"/>
      <c r="D64" s="69">
        <v>187</v>
      </c>
      <c r="E64" s="69">
        <v>187</v>
      </c>
      <c r="F64" s="69">
        <v>187</v>
      </c>
      <c r="G64" s="69">
        <v>187</v>
      </c>
      <c r="H64" s="69">
        <v>187</v>
      </c>
      <c r="I64" s="69">
        <v>187</v>
      </c>
      <c r="J64" s="69">
        <v>187</v>
      </c>
      <c r="K64" s="69">
        <v>187</v>
      </c>
      <c r="L64" s="69">
        <v>187</v>
      </c>
      <c r="M64" s="69">
        <v>187</v>
      </c>
      <c r="N64" s="69">
        <v>187</v>
      </c>
      <c r="O64" s="69">
        <v>187</v>
      </c>
      <c r="P64" s="70">
        <f>SUM(D64:O64)</f>
        <v>2244</v>
      </c>
    </row>
    <row r="65" spans="1:17">
      <c r="A65" s="94" t="s">
        <v>39</v>
      </c>
      <c r="B65" s="8" t="s">
        <v>126</v>
      </c>
      <c r="C65" s="8"/>
      <c r="D65" s="69">
        <v>7608</v>
      </c>
      <c r="E65" s="69">
        <v>7608</v>
      </c>
      <c r="F65" s="69">
        <v>7608</v>
      </c>
      <c r="G65" s="69">
        <v>7608</v>
      </c>
      <c r="H65" s="69">
        <v>7608</v>
      </c>
      <c r="I65" s="69">
        <v>7608</v>
      </c>
      <c r="J65" s="69">
        <v>7608</v>
      </c>
      <c r="K65" s="69">
        <v>7608</v>
      </c>
      <c r="L65" s="69">
        <v>7608</v>
      </c>
      <c r="M65" s="69">
        <v>7608</v>
      </c>
      <c r="N65" s="69">
        <v>7608</v>
      </c>
      <c r="O65" s="69">
        <v>7608</v>
      </c>
      <c r="P65" s="70">
        <f t="shared" si="14"/>
        <v>91296</v>
      </c>
    </row>
    <row r="66" spans="1:17">
      <c r="A66" s="71"/>
      <c r="B66" s="78" t="s">
        <v>161</v>
      </c>
      <c r="C66" s="73"/>
      <c r="D66" s="74">
        <f>SUM(D63:D65)</f>
        <v>19468</v>
      </c>
      <c r="E66" s="74">
        <f t="shared" ref="E66:O66" si="16">SUM(E63:E65)</f>
        <v>19468</v>
      </c>
      <c r="F66" s="74">
        <f t="shared" si="16"/>
        <v>19468</v>
      </c>
      <c r="G66" s="74">
        <f t="shared" si="16"/>
        <v>19468</v>
      </c>
      <c r="H66" s="74">
        <f t="shared" si="16"/>
        <v>19468</v>
      </c>
      <c r="I66" s="74">
        <f t="shared" si="16"/>
        <v>19468</v>
      </c>
      <c r="J66" s="74">
        <f t="shared" si="16"/>
        <v>19468</v>
      </c>
      <c r="K66" s="74">
        <f t="shared" si="16"/>
        <v>19468</v>
      </c>
      <c r="L66" s="74">
        <f t="shared" si="16"/>
        <v>19468</v>
      </c>
      <c r="M66" s="74">
        <f t="shared" si="16"/>
        <v>19468</v>
      </c>
      <c r="N66" s="74">
        <f t="shared" si="16"/>
        <v>19468</v>
      </c>
      <c r="O66" s="74">
        <f t="shared" si="16"/>
        <v>19468</v>
      </c>
      <c r="P66" s="75">
        <f t="shared" si="14"/>
        <v>233616</v>
      </c>
      <c r="Q66" s="31"/>
    </row>
    <row r="67" spans="1:17">
      <c r="A67" s="94" t="s">
        <v>44</v>
      </c>
      <c r="B67" s="8" t="s">
        <v>17</v>
      </c>
      <c r="C67" s="8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 t="shared" si="14"/>
        <v>0</v>
      </c>
    </row>
    <row r="68" spans="1:17">
      <c r="A68" s="94" t="s">
        <v>45</v>
      </c>
      <c r="B68" s="8" t="s">
        <v>18</v>
      </c>
      <c r="C68" s="8"/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 t="shared" si="14"/>
        <v>0</v>
      </c>
    </row>
    <row r="69" spans="1:17">
      <c r="A69" s="71"/>
      <c r="B69" s="78" t="s">
        <v>19</v>
      </c>
      <c r="C69" s="73"/>
      <c r="D69" s="74">
        <f>SUM(D67:D68)</f>
        <v>0</v>
      </c>
      <c r="E69" s="74">
        <f t="shared" ref="E69:O69" si="17">SUM(E67:E68)</f>
        <v>0</v>
      </c>
      <c r="F69" s="74">
        <f t="shared" si="17"/>
        <v>0</v>
      </c>
      <c r="G69" s="74">
        <f t="shared" si="17"/>
        <v>0</v>
      </c>
      <c r="H69" s="74">
        <f t="shared" si="17"/>
        <v>0</v>
      </c>
      <c r="I69" s="74">
        <f t="shared" si="17"/>
        <v>0</v>
      </c>
      <c r="J69" s="74">
        <f t="shared" si="17"/>
        <v>0</v>
      </c>
      <c r="K69" s="74">
        <f t="shared" si="17"/>
        <v>0</v>
      </c>
      <c r="L69" s="74">
        <f t="shared" si="17"/>
        <v>0</v>
      </c>
      <c r="M69" s="74">
        <f t="shared" si="17"/>
        <v>0</v>
      </c>
      <c r="N69" s="74">
        <f t="shared" si="17"/>
        <v>0</v>
      </c>
      <c r="O69" s="74">
        <f t="shared" si="17"/>
        <v>0</v>
      </c>
      <c r="P69" s="75">
        <f t="shared" si="14"/>
        <v>0</v>
      </c>
      <c r="Q69" s="31"/>
    </row>
    <row r="70" spans="1:17">
      <c r="A70" s="94" t="s">
        <v>41</v>
      </c>
      <c r="B70" s="97" t="s">
        <v>110</v>
      </c>
      <c r="C70" s="7"/>
      <c r="D70" s="69">
        <v>989</v>
      </c>
      <c r="E70" s="69">
        <v>989</v>
      </c>
      <c r="F70" s="69">
        <v>989</v>
      </c>
      <c r="G70" s="69">
        <v>989</v>
      </c>
      <c r="H70" s="69">
        <v>989</v>
      </c>
      <c r="I70" s="69">
        <v>989</v>
      </c>
      <c r="J70" s="69">
        <v>989</v>
      </c>
      <c r="K70" s="69">
        <v>989</v>
      </c>
      <c r="L70" s="69">
        <v>989</v>
      </c>
      <c r="M70" s="69">
        <v>989</v>
      </c>
      <c r="N70" s="69">
        <v>989</v>
      </c>
      <c r="O70" s="69">
        <v>989</v>
      </c>
      <c r="P70" s="70">
        <f t="shared" si="14"/>
        <v>11868</v>
      </c>
    </row>
    <row r="71" spans="1:17">
      <c r="A71" s="94" t="s">
        <v>43</v>
      </c>
      <c r="B71" s="28" t="s">
        <v>16</v>
      </c>
      <c r="C71" s="7"/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70">
        <f t="shared" si="14"/>
        <v>0</v>
      </c>
    </row>
    <row r="72" spans="1:17">
      <c r="A72" s="94" t="s">
        <v>47</v>
      </c>
      <c r="B72" s="96" t="s">
        <v>21</v>
      </c>
      <c r="C72" s="7"/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70">
        <f t="shared" si="14"/>
        <v>0</v>
      </c>
    </row>
    <row r="73" spans="1:17">
      <c r="A73" s="94" t="s">
        <v>49</v>
      </c>
      <c r="B73" s="96" t="s">
        <v>23</v>
      </c>
      <c r="C73" s="7"/>
      <c r="D73" s="69">
        <v>43280</v>
      </c>
      <c r="E73" s="69">
        <v>43280</v>
      </c>
      <c r="F73" s="69">
        <v>43280</v>
      </c>
      <c r="G73" s="69">
        <v>43280</v>
      </c>
      <c r="H73" s="69">
        <v>43280</v>
      </c>
      <c r="I73" s="69">
        <v>43280</v>
      </c>
      <c r="J73" s="69">
        <v>43280</v>
      </c>
      <c r="K73" s="69">
        <v>43280</v>
      </c>
      <c r="L73" s="69">
        <v>43280</v>
      </c>
      <c r="M73" s="69">
        <v>43280</v>
      </c>
      <c r="N73" s="69">
        <v>43280</v>
      </c>
      <c r="O73" s="69">
        <v>43280</v>
      </c>
      <c r="P73" s="70">
        <f t="shared" si="14"/>
        <v>519360</v>
      </c>
    </row>
    <row r="74" spans="1:17">
      <c r="A74" s="94" t="s">
        <v>91</v>
      </c>
      <c r="B74" s="96" t="s">
        <v>162</v>
      </c>
      <c r="C74" s="8"/>
      <c r="D74" s="69">
        <v>83400</v>
      </c>
      <c r="E74" s="69">
        <v>83400</v>
      </c>
      <c r="F74" s="69">
        <v>83400</v>
      </c>
      <c r="G74" s="69">
        <v>83400</v>
      </c>
      <c r="H74" s="69">
        <v>83400</v>
      </c>
      <c r="I74" s="69">
        <v>83400</v>
      </c>
      <c r="J74" s="69">
        <v>83400</v>
      </c>
      <c r="K74" s="69">
        <v>83400</v>
      </c>
      <c r="L74" s="69">
        <v>83400</v>
      </c>
      <c r="M74" s="69">
        <v>83400</v>
      </c>
      <c r="N74" s="69">
        <v>83400</v>
      </c>
      <c r="O74" s="69">
        <v>83400</v>
      </c>
      <c r="P74" s="70">
        <f t="shared" si="14"/>
        <v>1000800</v>
      </c>
    </row>
    <row r="75" spans="1:17">
      <c r="A75" s="94" t="s">
        <v>138</v>
      </c>
      <c r="B75" s="96" t="s">
        <v>100</v>
      </c>
      <c r="C75" s="8"/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4"/>
        <v>0</v>
      </c>
    </row>
    <row r="76" spans="1:17">
      <c r="A76" s="94" t="s">
        <v>139</v>
      </c>
      <c r="B76" s="96" t="s">
        <v>101</v>
      </c>
      <c r="C76" s="7"/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4"/>
        <v>0</v>
      </c>
    </row>
    <row r="77" spans="1:17">
      <c r="A77" s="94" t="s">
        <v>137</v>
      </c>
      <c r="B77" s="96" t="s">
        <v>113</v>
      </c>
      <c r="C77" s="7"/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4"/>
        <v>0</v>
      </c>
    </row>
    <row r="78" spans="1:17">
      <c r="A78" s="94" t="s">
        <v>46</v>
      </c>
      <c r="B78" s="96" t="s">
        <v>20</v>
      </c>
      <c r="C78" s="7"/>
      <c r="D78" s="69">
        <v>15546</v>
      </c>
      <c r="E78" s="69">
        <v>15546</v>
      </c>
      <c r="F78" s="69">
        <v>15546</v>
      </c>
      <c r="G78" s="69">
        <v>15546</v>
      </c>
      <c r="H78" s="69">
        <v>15546</v>
      </c>
      <c r="I78" s="69">
        <v>15546</v>
      </c>
      <c r="J78" s="69">
        <v>15546</v>
      </c>
      <c r="K78" s="69">
        <v>15546</v>
      </c>
      <c r="L78" s="69">
        <v>15546</v>
      </c>
      <c r="M78" s="69">
        <v>15546</v>
      </c>
      <c r="N78" s="69">
        <v>15546</v>
      </c>
      <c r="O78" s="69">
        <v>15546</v>
      </c>
      <c r="P78" s="70">
        <f t="shared" si="14"/>
        <v>186552</v>
      </c>
    </row>
    <row r="79" spans="1:17">
      <c r="A79" s="94" t="s">
        <v>140</v>
      </c>
      <c r="B79" s="96" t="s">
        <v>85</v>
      </c>
      <c r="C79" s="7"/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4"/>
        <v>0</v>
      </c>
    </row>
    <row r="80" spans="1:17">
      <c r="A80" s="94" t="s">
        <v>48</v>
      </c>
      <c r="B80" s="100" t="s">
        <v>163</v>
      </c>
      <c r="C80" s="7"/>
      <c r="D80" s="69">
        <v>22177</v>
      </c>
      <c r="E80" s="69">
        <v>22177</v>
      </c>
      <c r="F80" s="69">
        <v>22177</v>
      </c>
      <c r="G80" s="69">
        <v>22177</v>
      </c>
      <c r="H80" s="69">
        <v>22177</v>
      </c>
      <c r="I80" s="69">
        <v>22177</v>
      </c>
      <c r="J80" s="69">
        <v>22177</v>
      </c>
      <c r="K80" s="69">
        <v>22177</v>
      </c>
      <c r="L80" s="69">
        <v>22177</v>
      </c>
      <c r="M80" s="69">
        <v>22177</v>
      </c>
      <c r="N80" s="69">
        <v>22177</v>
      </c>
      <c r="O80" s="69">
        <v>22177</v>
      </c>
      <c r="P80" s="70">
        <f t="shared" si="14"/>
        <v>266124</v>
      </c>
    </row>
    <row r="81" spans="1:17">
      <c r="A81" s="94" t="s">
        <v>141</v>
      </c>
      <c r="B81" s="100" t="s">
        <v>142</v>
      </c>
      <c r="C81" s="7"/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70">
        <f t="shared" si="14"/>
        <v>0</v>
      </c>
    </row>
    <row r="82" spans="1:17">
      <c r="A82" s="71"/>
      <c r="B82" s="78" t="s">
        <v>143</v>
      </c>
      <c r="C82" s="73"/>
      <c r="D82" s="74">
        <f>SUM(D80:D81)</f>
        <v>22177</v>
      </c>
      <c r="E82" s="74">
        <f t="shared" ref="E82:O82" si="18">SUM(E80:E81)</f>
        <v>22177</v>
      </c>
      <c r="F82" s="74">
        <f t="shared" si="18"/>
        <v>22177</v>
      </c>
      <c r="G82" s="74">
        <f t="shared" si="18"/>
        <v>22177</v>
      </c>
      <c r="H82" s="74">
        <f t="shared" si="18"/>
        <v>22177</v>
      </c>
      <c r="I82" s="74">
        <f t="shared" si="18"/>
        <v>22177</v>
      </c>
      <c r="J82" s="74">
        <f t="shared" si="18"/>
        <v>22177</v>
      </c>
      <c r="K82" s="74">
        <f t="shared" si="18"/>
        <v>22177</v>
      </c>
      <c r="L82" s="74">
        <f t="shared" si="18"/>
        <v>22177</v>
      </c>
      <c r="M82" s="74">
        <f t="shared" si="18"/>
        <v>22177</v>
      </c>
      <c r="N82" s="74">
        <f t="shared" si="18"/>
        <v>22177</v>
      </c>
      <c r="O82" s="74">
        <f t="shared" si="18"/>
        <v>22177</v>
      </c>
      <c r="P82" s="75">
        <f t="shared" si="14"/>
        <v>266124</v>
      </c>
      <c r="Q82" s="31"/>
    </row>
    <row r="83" spans="1:17">
      <c r="A83" s="94" t="s">
        <v>34</v>
      </c>
      <c r="B83" s="8" t="s">
        <v>114</v>
      </c>
      <c r="C83" s="8"/>
      <c r="D83" s="69">
        <v>6731</v>
      </c>
      <c r="E83" s="69">
        <v>6731</v>
      </c>
      <c r="F83" s="69">
        <v>6731</v>
      </c>
      <c r="G83" s="69">
        <v>6731</v>
      </c>
      <c r="H83" s="69">
        <v>6731</v>
      </c>
      <c r="I83" s="69">
        <v>6731</v>
      </c>
      <c r="J83" s="69">
        <v>6731</v>
      </c>
      <c r="K83" s="69">
        <v>6731</v>
      </c>
      <c r="L83" s="69">
        <v>6731</v>
      </c>
      <c r="M83" s="69">
        <v>6731</v>
      </c>
      <c r="N83" s="69">
        <v>6731</v>
      </c>
      <c r="O83" s="69">
        <v>6731</v>
      </c>
      <c r="P83" s="70">
        <f t="shared" si="14"/>
        <v>80772</v>
      </c>
    </row>
    <row r="84" spans="1:17">
      <c r="A84" s="94" t="s">
        <v>37</v>
      </c>
      <c r="B84" s="8" t="s">
        <v>115</v>
      </c>
      <c r="C84" s="7"/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70">
        <f t="shared" ref="P84:P90" si="19">SUM(D84:O84)</f>
        <v>0</v>
      </c>
    </row>
    <row r="85" spans="1:17">
      <c r="A85" s="71"/>
      <c r="B85" s="78" t="s">
        <v>164</v>
      </c>
      <c r="C85" s="73"/>
      <c r="D85" s="74">
        <f>SUM(D83:D84)</f>
        <v>6731</v>
      </c>
      <c r="E85" s="74">
        <f t="shared" ref="E85:O85" si="20">SUM(E83:E84)</f>
        <v>6731</v>
      </c>
      <c r="F85" s="74">
        <f t="shared" si="20"/>
        <v>6731</v>
      </c>
      <c r="G85" s="74">
        <f t="shared" si="20"/>
        <v>6731</v>
      </c>
      <c r="H85" s="74">
        <f t="shared" si="20"/>
        <v>6731</v>
      </c>
      <c r="I85" s="74">
        <f t="shared" si="20"/>
        <v>6731</v>
      </c>
      <c r="J85" s="74">
        <f t="shared" si="20"/>
        <v>6731</v>
      </c>
      <c r="K85" s="74">
        <f t="shared" si="20"/>
        <v>6731</v>
      </c>
      <c r="L85" s="74">
        <f t="shared" si="20"/>
        <v>6731</v>
      </c>
      <c r="M85" s="74">
        <f t="shared" si="20"/>
        <v>6731</v>
      </c>
      <c r="N85" s="74">
        <f t="shared" si="20"/>
        <v>6731</v>
      </c>
      <c r="O85" s="74">
        <f t="shared" si="20"/>
        <v>6731</v>
      </c>
      <c r="P85" s="75">
        <f t="shared" si="19"/>
        <v>80772</v>
      </c>
      <c r="Q85" s="31"/>
    </row>
    <row r="86" spans="1:17">
      <c r="A86" s="94" t="s">
        <v>50</v>
      </c>
      <c r="B86" s="8" t="s">
        <v>111</v>
      </c>
      <c r="C86" s="8"/>
      <c r="D86" s="69">
        <v>294</v>
      </c>
      <c r="E86" s="69">
        <v>294</v>
      </c>
      <c r="F86" s="69">
        <v>294</v>
      </c>
      <c r="G86" s="69">
        <v>294</v>
      </c>
      <c r="H86" s="69">
        <v>294</v>
      </c>
      <c r="I86" s="69">
        <v>294</v>
      </c>
      <c r="J86" s="69">
        <v>294</v>
      </c>
      <c r="K86" s="69">
        <v>294</v>
      </c>
      <c r="L86" s="69">
        <v>294</v>
      </c>
      <c r="M86" s="69">
        <v>294</v>
      </c>
      <c r="N86" s="69">
        <v>294</v>
      </c>
      <c r="O86" s="69">
        <v>294</v>
      </c>
      <c r="P86" s="70">
        <f t="shared" si="19"/>
        <v>3528</v>
      </c>
    </row>
    <row r="87" spans="1:17">
      <c r="A87" s="94" t="s">
        <v>51</v>
      </c>
      <c r="B87" s="8" t="s">
        <v>112</v>
      </c>
      <c r="C87" s="7"/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70">
        <f t="shared" si="19"/>
        <v>0</v>
      </c>
    </row>
    <row r="88" spans="1:17">
      <c r="A88" s="71"/>
      <c r="B88" s="78" t="s">
        <v>66</v>
      </c>
      <c r="C88" s="73"/>
      <c r="D88" s="74">
        <f>SUM(D86:D87)</f>
        <v>294</v>
      </c>
      <c r="E88" s="74">
        <f t="shared" ref="E88:O88" si="21">SUM(E86:E87)</f>
        <v>294</v>
      </c>
      <c r="F88" s="74">
        <f t="shared" si="21"/>
        <v>294</v>
      </c>
      <c r="G88" s="74">
        <f t="shared" si="21"/>
        <v>294</v>
      </c>
      <c r="H88" s="74">
        <f t="shared" si="21"/>
        <v>294</v>
      </c>
      <c r="I88" s="74">
        <f t="shared" si="21"/>
        <v>294</v>
      </c>
      <c r="J88" s="74">
        <f t="shared" si="21"/>
        <v>294</v>
      </c>
      <c r="K88" s="74">
        <f t="shared" si="21"/>
        <v>294</v>
      </c>
      <c r="L88" s="74">
        <f t="shared" si="21"/>
        <v>294</v>
      </c>
      <c r="M88" s="74">
        <f t="shared" si="21"/>
        <v>294</v>
      </c>
      <c r="N88" s="74">
        <f t="shared" si="21"/>
        <v>294</v>
      </c>
      <c r="O88" s="74">
        <f t="shared" si="21"/>
        <v>294</v>
      </c>
      <c r="P88" s="75">
        <f t="shared" si="19"/>
        <v>3528</v>
      </c>
      <c r="Q88" s="31"/>
    </row>
    <row r="89" spans="1:17">
      <c r="A89" s="98" t="s">
        <v>52</v>
      </c>
      <c r="B89" s="29" t="s">
        <v>24</v>
      </c>
      <c r="C89" s="8"/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70">
        <f t="shared" si="19"/>
        <v>0</v>
      </c>
    </row>
    <row r="90" spans="1:17">
      <c r="A90" s="25"/>
      <c r="B90" s="30" t="s">
        <v>22</v>
      </c>
      <c r="C90" s="101"/>
      <c r="D90" s="79">
        <f>D31+D34+D43+D50+D53+D62+D66+D69+SUM(D70:D79)+D82+D85+D88+D89</f>
        <v>847343.87366666668</v>
      </c>
      <c r="E90" s="79">
        <f t="shared" ref="E90:O90" si="22">E31+E34+E43+E50+E53+E62+E66+E69+SUM(E70:E79)+E82+E85+E88+E89</f>
        <v>869808.73916666664</v>
      </c>
      <c r="F90" s="79">
        <f t="shared" si="22"/>
        <v>869808.73916666664</v>
      </c>
      <c r="G90" s="79">
        <f t="shared" si="22"/>
        <v>869808.73916666664</v>
      </c>
      <c r="H90" s="79">
        <f t="shared" si="22"/>
        <v>869808.73916666664</v>
      </c>
      <c r="I90" s="79">
        <f t="shared" si="22"/>
        <v>869808.73916666664</v>
      </c>
      <c r="J90" s="79">
        <f t="shared" si="22"/>
        <v>892371.01949999994</v>
      </c>
      <c r="K90" s="79">
        <f t="shared" si="22"/>
        <v>893171.01949999994</v>
      </c>
      <c r="L90" s="79">
        <f t="shared" si="22"/>
        <v>893171.01949999994</v>
      </c>
      <c r="M90" s="79">
        <f t="shared" si="22"/>
        <v>893171.01949999994</v>
      </c>
      <c r="N90" s="79">
        <f t="shared" si="22"/>
        <v>893171.01949999994</v>
      </c>
      <c r="O90" s="79">
        <f t="shared" si="22"/>
        <v>893171.01949999994</v>
      </c>
      <c r="P90" s="80">
        <f t="shared" si="19"/>
        <v>10554613.686500002</v>
      </c>
    </row>
    <row r="91" spans="1:17">
      <c r="C91" s="8"/>
    </row>
    <row r="93" spans="1:17">
      <c r="C93" s="7"/>
    </row>
  </sheetData>
  <phoneticPr fontId="0" type="noConversion"/>
  <printOptions horizontalCentered="1"/>
  <pageMargins left="0.1" right="0.1" top="0.17" bottom="0.19" header="0" footer="0"/>
  <pageSetup scale="48" fitToHeight="2" orientation="landscape" verticalDpi="300" r:id="rId1"/>
  <headerFooter alignWithMargins="0">
    <oddFooter>&amp;L&amp;"Arial Narrow,Regular"&amp;8&amp;D
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5" sqref="A15"/>
    </sheetView>
  </sheetViews>
  <sheetFormatPr defaultColWidth="9.33203125" defaultRowHeight="13.2"/>
  <cols>
    <col min="1" max="1" width="9.33203125" style="182"/>
    <col min="2" max="2" width="1.77734375" style="182" customWidth="1"/>
    <col min="3" max="3" width="12.6640625" style="182" bestFit="1" customWidth="1"/>
    <col min="4" max="4" width="1.77734375" style="182" customWidth="1"/>
    <col min="5" max="5" width="39.33203125" style="182" bestFit="1" customWidth="1"/>
    <col min="6" max="6" width="1.77734375" style="182" customWidth="1"/>
    <col min="7" max="7" width="13.44140625" style="182" bestFit="1" customWidth="1"/>
    <col min="8" max="16384" width="9.33203125" style="182"/>
  </cols>
  <sheetData>
    <row r="1" spans="1:7" ht="15.6">
      <c r="A1" s="184" t="s">
        <v>176</v>
      </c>
    </row>
    <row r="3" spans="1:7">
      <c r="A3" s="185" t="s">
        <v>177</v>
      </c>
      <c r="C3" s="185" t="s">
        <v>178</v>
      </c>
      <c r="E3" s="185" t="s">
        <v>179</v>
      </c>
      <c r="G3" s="185" t="s">
        <v>180</v>
      </c>
    </row>
    <row r="5" spans="1:7">
      <c r="A5" s="186" t="s">
        <v>181</v>
      </c>
      <c r="C5" s="182">
        <v>100663</v>
      </c>
      <c r="E5" s="182" t="s">
        <v>190</v>
      </c>
      <c r="G5" s="187">
        <v>2.4E-2</v>
      </c>
    </row>
    <row r="6" spans="1:7">
      <c r="A6" s="186" t="s">
        <v>182</v>
      </c>
      <c r="C6" s="182">
        <v>102247</v>
      </c>
      <c r="E6" s="182" t="s">
        <v>191</v>
      </c>
      <c r="G6" s="187">
        <v>1.2E-2</v>
      </c>
    </row>
    <row r="7" spans="1:7">
      <c r="A7" s="186" t="s">
        <v>183</v>
      </c>
      <c r="C7" s="182">
        <v>102564</v>
      </c>
      <c r="E7" s="182" t="s">
        <v>192</v>
      </c>
      <c r="G7" s="187">
        <v>1.2E-2</v>
      </c>
    </row>
    <row r="8" spans="1:7">
      <c r="A8" s="186" t="s">
        <v>184</v>
      </c>
      <c r="C8" s="182">
        <v>104151</v>
      </c>
      <c r="E8" s="182" t="s">
        <v>193</v>
      </c>
      <c r="G8" s="187">
        <v>0.13700000000000001</v>
      </c>
    </row>
    <row r="9" spans="1:7">
      <c r="A9" s="186" t="s">
        <v>185</v>
      </c>
      <c r="C9" s="182">
        <v>105168</v>
      </c>
      <c r="E9" s="182" t="s">
        <v>194</v>
      </c>
      <c r="G9" s="187">
        <v>0.13500000000000001</v>
      </c>
    </row>
    <row r="10" spans="1:7">
      <c r="A10" s="186" t="s">
        <v>186</v>
      </c>
      <c r="C10" s="182">
        <v>106196</v>
      </c>
      <c r="E10" s="182" t="s">
        <v>195</v>
      </c>
      <c r="G10" s="187">
        <v>0.01</v>
      </c>
    </row>
    <row r="11" spans="1:7">
      <c r="A11" s="186" t="s">
        <v>187</v>
      </c>
      <c r="C11" s="182">
        <v>120484</v>
      </c>
      <c r="E11" s="182" t="s">
        <v>196</v>
      </c>
      <c r="G11" s="187">
        <v>0.17499999999999999</v>
      </c>
    </row>
    <row r="12" spans="1:7">
      <c r="A12" s="186" t="s">
        <v>188</v>
      </c>
      <c r="C12" s="182">
        <v>140052</v>
      </c>
      <c r="E12" s="182" t="s">
        <v>197</v>
      </c>
      <c r="G12" s="187">
        <v>1.2E-2</v>
      </c>
    </row>
    <row r="13" spans="1:7">
      <c r="A13" s="186" t="s">
        <v>189</v>
      </c>
      <c r="C13" s="182">
        <v>140067</v>
      </c>
      <c r="E13" s="182" t="s">
        <v>198</v>
      </c>
      <c r="G13" s="188">
        <v>8.09E-2</v>
      </c>
    </row>
    <row r="14" spans="1:7">
      <c r="A14" s="182" t="s">
        <v>199</v>
      </c>
      <c r="G14" s="187">
        <f>SUM(G5:G13)</f>
        <v>0.59789999999999999</v>
      </c>
    </row>
    <row r="15" spans="1:7">
      <c r="G15" s="18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workbookViewId="0"/>
  </sheetViews>
  <sheetFormatPr defaultColWidth="9.33203125" defaultRowHeight="13.2"/>
  <cols>
    <col min="1" max="1" width="26" style="182" customWidth="1"/>
    <col min="2" max="2" width="24.77734375" style="182" bestFit="1" customWidth="1"/>
    <col min="3" max="3" width="12.6640625" style="182" bestFit="1" customWidth="1"/>
    <col min="4" max="4" width="20.44140625" style="182" bestFit="1" customWidth="1"/>
    <col min="5" max="5" width="52.77734375" style="182" bestFit="1" customWidth="1"/>
    <col min="6" max="6" width="10.77734375" style="182" bestFit="1" customWidth="1"/>
    <col min="7" max="12" width="9.77734375" style="182" bestFit="1" customWidth="1"/>
    <col min="13" max="13" width="10.6640625" style="182" bestFit="1" customWidth="1"/>
    <col min="14" max="14" width="9.77734375" style="182" bestFit="1" customWidth="1"/>
    <col min="15" max="15" width="10.44140625" style="182" bestFit="1" customWidth="1"/>
    <col min="16" max="16" width="10.109375" style="182" bestFit="1" customWidth="1"/>
    <col min="17" max="17" width="10.6640625" style="182" bestFit="1" customWidth="1"/>
    <col min="18" max="16384" width="9.33203125" style="182"/>
  </cols>
  <sheetData>
    <row r="1" spans="1:17">
      <c r="A1" s="182" t="s">
        <v>245</v>
      </c>
    </row>
    <row r="2" spans="1:17">
      <c r="A2" s="182" t="s">
        <v>246</v>
      </c>
    </row>
    <row r="3" spans="1:17" ht="13.8" thickBot="1"/>
    <row r="4" spans="1:17" s="228" customFormat="1" ht="13.8" thickBot="1">
      <c r="A4" s="227" t="s">
        <v>247</v>
      </c>
      <c r="B4" s="227" t="s">
        <v>248</v>
      </c>
      <c r="C4" s="227" t="s">
        <v>249</v>
      </c>
      <c r="D4" s="227" t="s">
        <v>250</v>
      </c>
      <c r="E4" s="227" t="s">
        <v>251</v>
      </c>
      <c r="F4" s="227" t="s">
        <v>252</v>
      </c>
      <c r="G4" s="227" t="s">
        <v>253</v>
      </c>
      <c r="H4" s="227" t="s">
        <v>254</v>
      </c>
      <c r="I4" s="227" t="s">
        <v>208</v>
      </c>
      <c r="J4" s="227" t="s">
        <v>255</v>
      </c>
      <c r="K4" s="227" t="s">
        <v>256</v>
      </c>
      <c r="L4" s="227" t="s">
        <v>257</v>
      </c>
      <c r="M4" s="227" t="s">
        <v>258</v>
      </c>
      <c r="N4" s="227" t="s">
        <v>259</v>
      </c>
      <c r="O4" s="227" t="s">
        <v>260</v>
      </c>
      <c r="P4" s="227" t="s">
        <v>261</v>
      </c>
      <c r="Q4" s="227" t="s">
        <v>199</v>
      </c>
    </row>
    <row r="5" spans="1:17">
      <c r="A5" s="182" t="s">
        <v>262</v>
      </c>
      <c r="B5" s="182" t="s">
        <v>263</v>
      </c>
      <c r="C5" s="182" t="s">
        <v>264</v>
      </c>
      <c r="D5" s="182" t="s">
        <v>265</v>
      </c>
      <c r="E5" s="182" t="s">
        <v>266</v>
      </c>
      <c r="F5" s="229">
        <v>90000</v>
      </c>
      <c r="G5" s="229">
        <v>0</v>
      </c>
      <c r="H5" s="229">
        <v>30000</v>
      </c>
      <c r="I5" s="229">
        <v>30000</v>
      </c>
      <c r="J5" s="229">
        <v>30000</v>
      </c>
      <c r="K5" s="229">
        <v>20000</v>
      </c>
      <c r="L5" s="229">
        <v>0</v>
      </c>
      <c r="M5" s="229">
        <v>0</v>
      </c>
      <c r="N5" s="229">
        <v>0</v>
      </c>
      <c r="O5" s="229">
        <v>0</v>
      </c>
      <c r="P5" s="229">
        <v>0</v>
      </c>
      <c r="Q5" s="229">
        <v>200000</v>
      </c>
    </row>
    <row r="6" spans="1:17">
      <c r="A6" s="182" t="s">
        <v>262</v>
      </c>
      <c r="B6" s="182" t="s">
        <v>263</v>
      </c>
      <c r="C6" s="182" t="s">
        <v>267</v>
      </c>
      <c r="D6" s="182" t="s">
        <v>268</v>
      </c>
      <c r="E6" s="182" t="s">
        <v>269</v>
      </c>
      <c r="F6" s="229">
        <v>0</v>
      </c>
      <c r="G6" s="229">
        <v>0</v>
      </c>
      <c r="H6" s="229">
        <v>0</v>
      </c>
      <c r="I6" s="229">
        <v>0</v>
      </c>
      <c r="J6" s="229">
        <v>0</v>
      </c>
      <c r="K6" s="182" t="s">
        <v>270</v>
      </c>
      <c r="L6" s="182" t="s">
        <v>270</v>
      </c>
      <c r="M6" s="182" t="s">
        <v>270</v>
      </c>
      <c r="N6" s="182" t="s">
        <v>270</v>
      </c>
      <c r="O6" s="182" t="s">
        <v>270</v>
      </c>
      <c r="P6" s="182" t="s">
        <v>270</v>
      </c>
      <c r="Q6" s="229">
        <v>150000</v>
      </c>
    </row>
    <row r="7" spans="1:17">
      <c r="A7" s="182" t="s">
        <v>271</v>
      </c>
      <c r="B7" s="182" t="s">
        <v>272</v>
      </c>
      <c r="C7" s="182" t="s">
        <v>273</v>
      </c>
      <c r="D7" s="229">
        <v>50000</v>
      </c>
      <c r="E7" s="182" t="s">
        <v>274</v>
      </c>
      <c r="F7" s="229">
        <v>12500</v>
      </c>
      <c r="G7" s="229">
        <v>0</v>
      </c>
      <c r="H7" s="229">
        <v>4000</v>
      </c>
      <c r="I7" s="229">
        <v>4000</v>
      </c>
      <c r="J7" s="229">
        <v>4500</v>
      </c>
      <c r="K7" s="229">
        <v>4500</v>
      </c>
      <c r="L7" s="229">
        <v>4500</v>
      </c>
      <c r="M7" s="229">
        <v>4000</v>
      </c>
      <c r="N7" s="229">
        <v>4000</v>
      </c>
      <c r="O7" s="229">
        <v>4000</v>
      </c>
      <c r="P7" s="229">
        <v>4000</v>
      </c>
      <c r="Q7" s="229">
        <v>50000</v>
      </c>
    </row>
    <row r="8" spans="1:17">
      <c r="A8" s="182" t="s">
        <v>275</v>
      </c>
      <c r="B8" s="182" t="s">
        <v>276</v>
      </c>
      <c r="C8" s="182" t="s">
        <v>273</v>
      </c>
      <c r="D8" s="229">
        <v>20000</v>
      </c>
      <c r="E8" s="182" t="s">
        <v>277</v>
      </c>
      <c r="F8" s="229">
        <v>5000</v>
      </c>
      <c r="G8" s="229">
        <v>0</v>
      </c>
      <c r="H8" s="229">
        <v>1600</v>
      </c>
      <c r="I8" s="229">
        <v>1600</v>
      </c>
      <c r="J8" s="229">
        <v>1800</v>
      </c>
      <c r="K8" s="229">
        <v>1800</v>
      </c>
      <c r="L8" s="229">
        <v>1800</v>
      </c>
      <c r="M8" s="229">
        <v>1600</v>
      </c>
      <c r="N8" s="229">
        <v>1600</v>
      </c>
      <c r="O8" s="229">
        <v>1600</v>
      </c>
      <c r="P8" s="229">
        <v>1600</v>
      </c>
      <c r="Q8" s="229">
        <v>20000</v>
      </c>
    </row>
    <row r="9" spans="1:17">
      <c r="A9" s="182" t="s">
        <v>278</v>
      </c>
      <c r="B9" s="182" t="s">
        <v>279</v>
      </c>
      <c r="D9" s="182" t="s">
        <v>270</v>
      </c>
      <c r="E9" s="182" t="s">
        <v>270</v>
      </c>
      <c r="F9" s="182" t="s">
        <v>270</v>
      </c>
      <c r="G9" s="182" t="s">
        <v>270</v>
      </c>
      <c r="H9" s="182" t="s">
        <v>270</v>
      </c>
      <c r="I9" s="182" t="s">
        <v>270</v>
      </c>
      <c r="J9" s="182" t="s">
        <v>270</v>
      </c>
      <c r="K9" s="182" t="s">
        <v>270</v>
      </c>
      <c r="L9" s="182" t="s">
        <v>270</v>
      </c>
      <c r="M9" s="182" t="s">
        <v>270</v>
      </c>
      <c r="N9" s="182" t="s">
        <v>270</v>
      </c>
      <c r="O9" s="182" t="s">
        <v>270</v>
      </c>
      <c r="P9" s="182" t="s">
        <v>270</v>
      </c>
      <c r="Q9" s="182" t="s">
        <v>270</v>
      </c>
    </row>
    <row r="10" spans="1:17">
      <c r="A10" s="182" t="s">
        <v>280</v>
      </c>
      <c r="B10" s="182" t="s">
        <v>281</v>
      </c>
      <c r="C10" s="182" t="s">
        <v>273</v>
      </c>
      <c r="D10" s="229">
        <v>65000</v>
      </c>
      <c r="E10" s="182" t="s">
        <v>282</v>
      </c>
      <c r="F10" s="229">
        <v>0</v>
      </c>
      <c r="G10" s="229">
        <v>21700</v>
      </c>
      <c r="H10" s="229">
        <v>0</v>
      </c>
      <c r="I10" s="229">
        <v>5400</v>
      </c>
      <c r="J10" s="229">
        <v>5400</v>
      </c>
      <c r="K10" s="229">
        <v>5400</v>
      </c>
      <c r="L10" s="229">
        <v>5400</v>
      </c>
      <c r="M10" s="229">
        <v>5400</v>
      </c>
      <c r="N10" s="229">
        <v>5400</v>
      </c>
      <c r="O10" s="229">
        <v>5400</v>
      </c>
      <c r="P10" s="229">
        <v>5500</v>
      </c>
      <c r="Q10" s="229">
        <v>65000</v>
      </c>
    </row>
    <row r="11" spans="1:17" ht="13.8" thickBot="1">
      <c r="D11" s="230" t="s">
        <v>283</v>
      </c>
      <c r="F11" s="231">
        <v>107500</v>
      </c>
      <c r="G11" s="231">
        <v>21700</v>
      </c>
      <c r="H11" s="231">
        <v>35600</v>
      </c>
      <c r="I11" s="231">
        <v>41000</v>
      </c>
      <c r="J11" s="231">
        <v>41700</v>
      </c>
      <c r="K11" s="231">
        <v>31700</v>
      </c>
      <c r="L11" s="231">
        <v>11700</v>
      </c>
      <c r="M11" s="231">
        <v>11000</v>
      </c>
      <c r="N11" s="231">
        <v>11000</v>
      </c>
      <c r="O11" s="231">
        <v>11000</v>
      </c>
      <c r="P11" s="231">
        <v>11100</v>
      </c>
      <c r="Q11" s="231">
        <v>485000</v>
      </c>
    </row>
    <row r="12" spans="1:17" ht="13.8" thickTop="1">
      <c r="D12" s="182" t="s">
        <v>284</v>
      </c>
      <c r="G12" s="182" t="s">
        <v>284</v>
      </c>
      <c r="H12" s="182" t="s">
        <v>284</v>
      </c>
      <c r="I12" s="182" t="s">
        <v>284</v>
      </c>
      <c r="J12" s="182" t="s">
        <v>284</v>
      </c>
      <c r="K12" s="182" t="s">
        <v>284</v>
      </c>
      <c r="L12" s="182" t="s">
        <v>284</v>
      </c>
      <c r="M12" s="182" t="s">
        <v>284</v>
      </c>
      <c r="N12" s="182" t="s">
        <v>284</v>
      </c>
      <c r="O12" s="182" t="s">
        <v>284</v>
      </c>
      <c r="P12" s="182" t="s">
        <v>284</v>
      </c>
      <c r="Q12" s="182" t="s">
        <v>284</v>
      </c>
    </row>
  </sheetData>
  <phoneticPr fontId="0" type="noConversion"/>
  <pageMargins left="0.2" right="0.2" top="1" bottom="1" header="0.5" footer="0.5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7"/>
  <sheetViews>
    <sheetView workbookViewId="0"/>
  </sheetViews>
  <sheetFormatPr defaultColWidth="9.33203125" defaultRowHeight="13.8"/>
  <cols>
    <col min="1" max="1" width="12.44140625" style="1" customWidth="1"/>
    <col min="2" max="2" width="20.33203125" style="1" bestFit="1" customWidth="1"/>
    <col min="3" max="14" width="9.6640625" style="1" customWidth="1"/>
    <col min="15" max="15" width="10.6640625" style="1" customWidth="1"/>
    <col min="16" max="16384" width="9.33203125" style="1"/>
  </cols>
  <sheetData>
    <row r="1" spans="1:16" s="4" customFormat="1">
      <c r="A1" s="24" t="s">
        <v>55</v>
      </c>
      <c r="C1" s="2" t="str">
        <f>+'2002 Plan'!D5</f>
        <v>12775</v>
      </c>
      <c r="D1" s="2"/>
      <c r="G1" s="6"/>
    </row>
    <row r="2" spans="1:16" s="4" customFormat="1">
      <c r="A2" s="24" t="s">
        <v>57</v>
      </c>
      <c r="C2" s="2" t="str">
        <f>+'2002 Plan'!D6</f>
        <v>Vince Kaminski</v>
      </c>
      <c r="D2" s="2"/>
      <c r="G2" s="6"/>
      <c r="H2" s="6"/>
      <c r="N2" s="24"/>
    </row>
    <row r="3" spans="1:16" s="4" customFormat="1">
      <c r="A3" s="24" t="s">
        <v>56</v>
      </c>
      <c r="C3" s="2" t="str">
        <f>+'2002 Plan'!D7</f>
        <v>107043</v>
      </c>
      <c r="D3" s="2"/>
      <c r="H3" s="6"/>
      <c r="P3" s="16"/>
    </row>
    <row r="4" spans="1:16" s="4" customFormat="1">
      <c r="C4" s="5"/>
      <c r="D4" s="2"/>
      <c r="H4" s="6"/>
    </row>
    <row r="5" spans="1:16" s="4" customFormat="1">
      <c r="A5" s="85" t="s">
        <v>60</v>
      </c>
      <c r="B5" s="86" t="s">
        <v>60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8" t="s">
        <v>53</v>
      </c>
    </row>
    <row r="6" spans="1:16" s="4" customFormat="1">
      <c r="A6" s="89" t="s">
        <v>63</v>
      </c>
      <c r="B6" s="90" t="s">
        <v>61</v>
      </c>
      <c r="C6" s="91">
        <v>37257</v>
      </c>
      <c r="D6" s="91">
        <v>37288</v>
      </c>
      <c r="E6" s="91">
        <v>37316</v>
      </c>
      <c r="F6" s="91">
        <v>37347</v>
      </c>
      <c r="G6" s="91">
        <v>37377</v>
      </c>
      <c r="H6" s="91">
        <v>37408</v>
      </c>
      <c r="I6" s="91">
        <v>37438</v>
      </c>
      <c r="J6" s="91">
        <v>37469</v>
      </c>
      <c r="K6" s="91">
        <v>37500</v>
      </c>
      <c r="L6" s="91">
        <v>37530</v>
      </c>
      <c r="M6" s="91">
        <v>37561</v>
      </c>
      <c r="N6" s="91">
        <v>37591</v>
      </c>
      <c r="O6" s="92" t="s">
        <v>54</v>
      </c>
    </row>
    <row r="7" spans="1:16">
      <c r="A7" s="11" t="str">
        <f>+'2002 Plan'!$D$7</f>
        <v>107043</v>
      </c>
      <c r="B7" s="11" t="s">
        <v>25</v>
      </c>
      <c r="C7" s="13">
        <f>+'2002 Plan'!D29+'2002 Plan'!D30</f>
        <v>478124</v>
      </c>
      <c r="D7" s="13">
        <f>+'2002 Plan'!E29+'2002 Plan'!E30</f>
        <v>498445</v>
      </c>
      <c r="E7" s="13">
        <f>+'2002 Plan'!F29+'2002 Plan'!F30</f>
        <v>498445</v>
      </c>
      <c r="F7" s="13">
        <f>+'2002 Plan'!G29+'2002 Plan'!G30</f>
        <v>498445</v>
      </c>
      <c r="G7" s="13">
        <f>+'2002 Plan'!H29+'2002 Plan'!H30</f>
        <v>498445</v>
      </c>
      <c r="H7" s="13">
        <f>+'2002 Plan'!I29+'2002 Plan'!I30</f>
        <v>498445</v>
      </c>
      <c r="I7" s="13">
        <f>+'2002 Plan'!J29+'2002 Plan'!J30</f>
        <v>518249</v>
      </c>
      <c r="J7" s="13">
        <f>+'2002 Plan'!K29+'2002 Plan'!K30</f>
        <v>518249</v>
      </c>
      <c r="K7" s="13">
        <f>+'2002 Plan'!L29+'2002 Plan'!L30</f>
        <v>518249</v>
      </c>
      <c r="L7" s="13">
        <f>+'2002 Plan'!M29+'2002 Plan'!M30</f>
        <v>518249</v>
      </c>
      <c r="M7" s="13">
        <f>+'2002 Plan'!N29+'2002 Plan'!N30</f>
        <v>518249</v>
      </c>
      <c r="N7" s="13">
        <f>+'2002 Plan'!O29+'2002 Plan'!O30</f>
        <v>518249</v>
      </c>
      <c r="O7" s="13">
        <f>+'2002 Plan'!P29+'2002 Plan'!P30</f>
        <v>6079843</v>
      </c>
    </row>
    <row r="8" spans="1:16">
      <c r="A8" s="11" t="str">
        <f>+'2002 Plan'!$D$7</f>
        <v>107043</v>
      </c>
      <c r="B8" s="11" t="s">
        <v>26</v>
      </c>
      <c r="C8" s="13">
        <f>+'2002 Plan'!D32</f>
        <v>66709.284</v>
      </c>
      <c r="D8" s="13">
        <f>+'2002 Plan'!E32</f>
        <v>68558.494999999995</v>
      </c>
      <c r="E8" s="13">
        <f>+'2002 Plan'!F32</f>
        <v>68558.494999999995</v>
      </c>
      <c r="F8" s="13">
        <f>+'2002 Plan'!G32</f>
        <v>68558.494999999995</v>
      </c>
      <c r="G8" s="13">
        <f>+'2002 Plan'!H32</f>
        <v>68558.494999999995</v>
      </c>
      <c r="H8" s="13">
        <f>+'2002 Plan'!I32</f>
        <v>68558.494999999995</v>
      </c>
      <c r="I8" s="13">
        <f>+'2002 Plan'!J32</f>
        <v>70360.659</v>
      </c>
      <c r="J8" s="13">
        <f>+'2002 Plan'!K32</f>
        <v>71160.659</v>
      </c>
      <c r="K8" s="13">
        <f>+'2002 Plan'!L32</f>
        <v>71160.659</v>
      </c>
      <c r="L8" s="13">
        <f>+'2002 Plan'!M32</f>
        <v>71160.659</v>
      </c>
      <c r="M8" s="13">
        <f>+'2002 Plan'!N32</f>
        <v>71160.659</v>
      </c>
      <c r="N8" s="13">
        <f>+'2002 Plan'!O32</f>
        <v>71160.659</v>
      </c>
      <c r="O8" s="13">
        <f>+'2002 Plan'!P32</f>
        <v>835665.71299999987</v>
      </c>
    </row>
    <row r="9" spans="1:16">
      <c r="A9" s="11" t="str">
        <f>+'2002 Plan'!$D$7</f>
        <v>107043</v>
      </c>
      <c r="B9" s="12" t="s">
        <v>32</v>
      </c>
      <c r="C9" s="13">
        <f>+'2002 Plan'!D40</f>
        <v>11081</v>
      </c>
      <c r="D9" s="13">
        <f>+'2002 Plan'!E40</f>
        <v>11081</v>
      </c>
      <c r="E9" s="13">
        <f>+'2002 Plan'!F40</f>
        <v>11081</v>
      </c>
      <c r="F9" s="13">
        <f>+'2002 Plan'!G40</f>
        <v>11081</v>
      </c>
      <c r="G9" s="13">
        <f>+'2002 Plan'!H40</f>
        <v>11081</v>
      </c>
      <c r="H9" s="13">
        <f>+'2002 Plan'!I40</f>
        <v>11081</v>
      </c>
      <c r="I9" s="13">
        <f>+'2002 Plan'!J40</f>
        <v>11081</v>
      </c>
      <c r="J9" s="13">
        <f>+'2002 Plan'!K40</f>
        <v>11081</v>
      </c>
      <c r="K9" s="13">
        <f>+'2002 Plan'!L40</f>
        <v>11081</v>
      </c>
      <c r="L9" s="13">
        <f>+'2002 Plan'!M40</f>
        <v>11081</v>
      </c>
      <c r="M9" s="13">
        <f>+'2002 Plan'!N40</f>
        <v>11081</v>
      </c>
      <c r="N9" s="13">
        <f>+'2002 Plan'!O40</f>
        <v>11081</v>
      </c>
      <c r="O9" s="13">
        <f>+'2002 Plan'!P40</f>
        <v>132972</v>
      </c>
    </row>
    <row r="10" spans="1:16">
      <c r="A10" s="11" t="str">
        <f>+'2002 Plan'!$D$7</f>
        <v>107043</v>
      </c>
      <c r="B10" s="11" t="s">
        <v>33</v>
      </c>
      <c r="C10" s="13">
        <f>+'2002 Plan'!D42</f>
        <v>841</v>
      </c>
      <c r="D10" s="13">
        <f>+'2002 Plan'!E42</f>
        <v>841</v>
      </c>
      <c r="E10" s="13">
        <f>+'2002 Plan'!F42</f>
        <v>841</v>
      </c>
      <c r="F10" s="13">
        <f>+'2002 Plan'!G42</f>
        <v>841</v>
      </c>
      <c r="G10" s="13">
        <f>+'2002 Plan'!H42</f>
        <v>841</v>
      </c>
      <c r="H10" s="13">
        <f>+'2002 Plan'!I42</f>
        <v>841</v>
      </c>
      <c r="I10" s="13">
        <f>+'2002 Plan'!J42</f>
        <v>841</v>
      </c>
      <c r="J10" s="13">
        <f>+'2002 Plan'!K42</f>
        <v>841</v>
      </c>
      <c r="K10" s="13">
        <f>+'2002 Plan'!L42</f>
        <v>841</v>
      </c>
      <c r="L10" s="13">
        <f>+'2002 Plan'!M42</f>
        <v>841</v>
      </c>
      <c r="M10" s="13">
        <f>+'2002 Plan'!N42</f>
        <v>841</v>
      </c>
      <c r="N10" s="13">
        <f>+'2002 Plan'!O42</f>
        <v>841</v>
      </c>
      <c r="O10" s="13">
        <f>+'2002 Plan'!P42</f>
        <v>10092</v>
      </c>
    </row>
    <row r="11" spans="1:16">
      <c r="A11" s="11" t="str">
        <f>+'2002 Plan'!$D$7</f>
        <v>107043</v>
      </c>
      <c r="B11" s="11" t="s">
        <v>28</v>
      </c>
      <c r="C11" s="13">
        <f>+'2002 Plan'!D38</f>
        <v>9183</v>
      </c>
      <c r="D11" s="13">
        <f>+'2002 Plan'!E38</f>
        <v>9183</v>
      </c>
      <c r="E11" s="13">
        <f>+'2002 Plan'!F38</f>
        <v>9183</v>
      </c>
      <c r="F11" s="13">
        <f>+'2002 Plan'!G38</f>
        <v>9183</v>
      </c>
      <c r="G11" s="13">
        <f>+'2002 Plan'!H38</f>
        <v>9183</v>
      </c>
      <c r="H11" s="13">
        <f>+'2002 Plan'!I38</f>
        <v>9183</v>
      </c>
      <c r="I11" s="13">
        <f>+'2002 Plan'!J38</f>
        <v>9183</v>
      </c>
      <c r="J11" s="13">
        <f>+'2002 Plan'!K38</f>
        <v>9183</v>
      </c>
      <c r="K11" s="13">
        <f>+'2002 Plan'!L38</f>
        <v>9183</v>
      </c>
      <c r="L11" s="13">
        <f>+'2002 Plan'!M38</f>
        <v>9183</v>
      </c>
      <c r="M11" s="13">
        <f>+'2002 Plan'!N38</f>
        <v>9183</v>
      </c>
      <c r="N11" s="13">
        <f>+'2002 Plan'!O38</f>
        <v>9183</v>
      </c>
      <c r="O11" s="13">
        <f>+'2002 Plan'!P38</f>
        <v>110196</v>
      </c>
    </row>
    <row r="12" spans="1:16">
      <c r="A12" s="11" t="str">
        <f>+'2002 Plan'!$D$7</f>
        <v>107043</v>
      </c>
      <c r="B12" s="11" t="s">
        <v>42</v>
      </c>
      <c r="C12" s="13">
        <f>+'2002 Plan'!D48</f>
        <v>8370</v>
      </c>
      <c r="D12" s="13">
        <f>+'2002 Plan'!E48</f>
        <v>8370</v>
      </c>
      <c r="E12" s="13">
        <f>+'2002 Plan'!F48</f>
        <v>8370</v>
      </c>
      <c r="F12" s="13">
        <f>+'2002 Plan'!G48</f>
        <v>8370</v>
      </c>
      <c r="G12" s="13">
        <f>+'2002 Plan'!H48</f>
        <v>8370</v>
      </c>
      <c r="H12" s="13">
        <f>+'2002 Plan'!I48</f>
        <v>8370</v>
      </c>
      <c r="I12" s="13">
        <f>+'2002 Plan'!J48</f>
        <v>8370</v>
      </c>
      <c r="J12" s="13">
        <f>+'2002 Plan'!K48</f>
        <v>8370</v>
      </c>
      <c r="K12" s="13">
        <f>+'2002 Plan'!L48</f>
        <v>8370</v>
      </c>
      <c r="L12" s="13">
        <f>+'2002 Plan'!M48</f>
        <v>8370</v>
      </c>
      <c r="M12" s="13">
        <f>+'2002 Plan'!N48</f>
        <v>8370</v>
      </c>
      <c r="N12" s="13">
        <f>+'2002 Plan'!O48</f>
        <v>8370</v>
      </c>
      <c r="O12" s="13">
        <f>+'2002 Plan'!P48</f>
        <v>100440</v>
      </c>
    </row>
    <row r="13" spans="1:16">
      <c r="A13" s="11" t="str">
        <f>+'2002 Plan'!$D$7</f>
        <v>107043</v>
      </c>
      <c r="B13" s="11" t="s">
        <v>29</v>
      </c>
      <c r="C13" s="13">
        <f>+'2002 Plan'!D37</f>
        <v>397</v>
      </c>
      <c r="D13" s="13">
        <f>+'2002 Plan'!E37</f>
        <v>397</v>
      </c>
      <c r="E13" s="13">
        <f>+'2002 Plan'!F37</f>
        <v>397</v>
      </c>
      <c r="F13" s="13">
        <f>+'2002 Plan'!G37</f>
        <v>397</v>
      </c>
      <c r="G13" s="13">
        <f>+'2002 Plan'!H37</f>
        <v>397</v>
      </c>
      <c r="H13" s="13">
        <f>+'2002 Plan'!I37</f>
        <v>397</v>
      </c>
      <c r="I13" s="13">
        <f>+'2002 Plan'!J37</f>
        <v>397</v>
      </c>
      <c r="J13" s="13">
        <f>+'2002 Plan'!K37</f>
        <v>397</v>
      </c>
      <c r="K13" s="13">
        <f>+'2002 Plan'!L37</f>
        <v>397</v>
      </c>
      <c r="L13" s="13">
        <f>+'2002 Plan'!M37</f>
        <v>397</v>
      </c>
      <c r="M13" s="13">
        <f>+'2002 Plan'!N37</f>
        <v>397</v>
      </c>
      <c r="N13" s="13">
        <f>+'2002 Plan'!O37</f>
        <v>397</v>
      </c>
      <c r="O13" s="13">
        <f>+'2002 Plan'!P37</f>
        <v>4764</v>
      </c>
    </row>
    <row r="14" spans="1:16">
      <c r="A14" s="11" t="str">
        <f>+'2002 Plan'!$D$7</f>
        <v>107043</v>
      </c>
      <c r="B14" s="11" t="s">
        <v>31</v>
      </c>
      <c r="C14" s="13">
        <f>+'2002 Plan'!D44</f>
        <v>25734</v>
      </c>
      <c r="D14" s="13">
        <f>+'2002 Plan'!E44</f>
        <v>25734</v>
      </c>
      <c r="E14" s="13">
        <f>+'2002 Plan'!F44</f>
        <v>25734</v>
      </c>
      <c r="F14" s="13">
        <f>+'2002 Plan'!G44</f>
        <v>25734</v>
      </c>
      <c r="G14" s="13">
        <f>+'2002 Plan'!H44</f>
        <v>25734</v>
      </c>
      <c r="H14" s="13">
        <f>+'2002 Plan'!I44</f>
        <v>25734</v>
      </c>
      <c r="I14" s="13">
        <f>+'2002 Plan'!J44</f>
        <v>25734</v>
      </c>
      <c r="J14" s="13">
        <f>+'2002 Plan'!K44</f>
        <v>25734</v>
      </c>
      <c r="K14" s="13">
        <f>+'2002 Plan'!L44</f>
        <v>25734</v>
      </c>
      <c r="L14" s="13">
        <f>+'2002 Plan'!M44</f>
        <v>25734</v>
      </c>
      <c r="M14" s="13">
        <f>+'2002 Plan'!N44</f>
        <v>25734</v>
      </c>
      <c r="N14" s="13">
        <f>+'2002 Plan'!O44</f>
        <v>25734</v>
      </c>
      <c r="O14" s="13">
        <f>+'2002 Plan'!P44</f>
        <v>308808</v>
      </c>
    </row>
    <row r="15" spans="1:16">
      <c r="A15" s="11" t="str">
        <f>+'2002 Plan'!$D$7</f>
        <v>107043</v>
      </c>
      <c r="B15" s="11" t="s">
        <v>41</v>
      </c>
      <c r="C15" s="13">
        <f>+'2002 Plan'!D70</f>
        <v>989</v>
      </c>
      <c r="D15" s="13">
        <f>+'2002 Plan'!E70</f>
        <v>989</v>
      </c>
      <c r="E15" s="13">
        <f>+'2002 Plan'!F70</f>
        <v>989</v>
      </c>
      <c r="F15" s="13">
        <f>+'2002 Plan'!G70</f>
        <v>989</v>
      </c>
      <c r="G15" s="13">
        <f>+'2002 Plan'!H70</f>
        <v>989</v>
      </c>
      <c r="H15" s="13">
        <f>+'2002 Plan'!I70</f>
        <v>989</v>
      </c>
      <c r="I15" s="13">
        <f>+'2002 Plan'!J70</f>
        <v>989</v>
      </c>
      <c r="J15" s="13">
        <f>+'2002 Plan'!K70</f>
        <v>989</v>
      </c>
      <c r="K15" s="13">
        <f>+'2002 Plan'!L70</f>
        <v>989</v>
      </c>
      <c r="L15" s="13">
        <f>+'2002 Plan'!M70</f>
        <v>989</v>
      </c>
      <c r="M15" s="13">
        <f>+'2002 Plan'!N70</f>
        <v>989</v>
      </c>
      <c r="N15" s="13">
        <f>+'2002 Plan'!O70</f>
        <v>989</v>
      </c>
      <c r="O15" s="13">
        <f>+'2002 Plan'!P70</f>
        <v>11868</v>
      </c>
    </row>
    <row r="16" spans="1:16">
      <c r="A16" s="11" t="str">
        <f>+'2002 Plan'!$D$7</f>
        <v>107043</v>
      </c>
      <c r="B16" s="11" t="s">
        <v>48</v>
      </c>
      <c r="C16" s="13">
        <f>+'2002 Plan'!D80</f>
        <v>22177</v>
      </c>
      <c r="D16" s="13">
        <f>+'2002 Plan'!E80</f>
        <v>22177</v>
      </c>
      <c r="E16" s="13">
        <f>+'2002 Plan'!F80</f>
        <v>22177</v>
      </c>
      <c r="F16" s="13">
        <f>+'2002 Plan'!G80</f>
        <v>22177</v>
      </c>
      <c r="G16" s="13">
        <f>+'2002 Plan'!H80</f>
        <v>22177</v>
      </c>
      <c r="H16" s="13">
        <f>+'2002 Plan'!I80</f>
        <v>22177</v>
      </c>
      <c r="I16" s="13">
        <f>+'2002 Plan'!J80</f>
        <v>22177</v>
      </c>
      <c r="J16" s="13">
        <f>+'2002 Plan'!K80</f>
        <v>22177</v>
      </c>
      <c r="K16" s="13">
        <f>+'2002 Plan'!L80</f>
        <v>22177</v>
      </c>
      <c r="L16" s="13">
        <f>+'2002 Plan'!M80</f>
        <v>22177</v>
      </c>
      <c r="M16" s="13">
        <f>+'2002 Plan'!N80</f>
        <v>22177</v>
      </c>
      <c r="N16" s="13">
        <f>+'2002 Plan'!O80</f>
        <v>22177</v>
      </c>
      <c r="O16" s="13">
        <f>+'2002 Plan'!P80</f>
        <v>266124</v>
      </c>
    </row>
    <row r="17" spans="1:15">
      <c r="A17" s="11" t="str">
        <f>+'2002 Plan'!$D$7</f>
        <v>107043</v>
      </c>
      <c r="B17" s="11" t="s">
        <v>49</v>
      </c>
      <c r="C17" s="13">
        <f>+'2002 Plan'!D73</f>
        <v>43280</v>
      </c>
      <c r="D17" s="13">
        <f>+'2002 Plan'!E73</f>
        <v>43280</v>
      </c>
      <c r="E17" s="13">
        <f>+'2002 Plan'!F73</f>
        <v>43280</v>
      </c>
      <c r="F17" s="13">
        <f>+'2002 Plan'!G73</f>
        <v>43280</v>
      </c>
      <c r="G17" s="13">
        <f>+'2002 Plan'!H73</f>
        <v>43280</v>
      </c>
      <c r="H17" s="13">
        <f>+'2002 Plan'!I73</f>
        <v>43280</v>
      </c>
      <c r="I17" s="13">
        <f>+'2002 Plan'!J73</f>
        <v>43280</v>
      </c>
      <c r="J17" s="13">
        <f>+'2002 Plan'!K73</f>
        <v>43280</v>
      </c>
      <c r="K17" s="13">
        <f>+'2002 Plan'!L73</f>
        <v>43280</v>
      </c>
      <c r="L17" s="13">
        <f>+'2002 Plan'!M73</f>
        <v>43280</v>
      </c>
      <c r="M17" s="13">
        <f>+'2002 Plan'!N73</f>
        <v>43280</v>
      </c>
      <c r="N17" s="13">
        <f>+'2002 Plan'!O73</f>
        <v>43280</v>
      </c>
      <c r="O17" s="13">
        <f>+'2002 Plan'!P73</f>
        <v>519360</v>
      </c>
    </row>
    <row r="18" spans="1:15">
      <c r="A18" s="11" t="str">
        <f>+'2002 Plan'!$D$7</f>
        <v>107043</v>
      </c>
      <c r="B18" s="11" t="s">
        <v>91</v>
      </c>
      <c r="C18" s="13">
        <f>+'2002 Plan'!D74</f>
        <v>83400</v>
      </c>
      <c r="D18" s="13">
        <f>+'2002 Plan'!E74</f>
        <v>83400</v>
      </c>
      <c r="E18" s="13">
        <f>+'2002 Plan'!F74</f>
        <v>83400</v>
      </c>
      <c r="F18" s="13">
        <f>+'2002 Plan'!G74</f>
        <v>83400</v>
      </c>
      <c r="G18" s="13">
        <f>+'2002 Plan'!H74</f>
        <v>83400</v>
      </c>
      <c r="H18" s="13">
        <f>+'2002 Plan'!I74</f>
        <v>83400</v>
      </c>
      <c r="I18" s="13">
        <f>+'2002 Plan'!J74</f>
        <v>83400</v>
      </c>
      <c r="J18" s="13">
        <f>+'2002 Plan'!K74</f>
        <v>83400</v>
      </c>
      <c r="K18" s="13">
        <f>+'2002 Plan'!L74</f>
        <v>83400</v>
      </c>
      <c r="L18" s="13">
        <f>+'2002 Plan'!M74</f>
        <v>83400</v>
      </c>
      <c r="M18" s="13">
        <f>+'2002 Plan'!N74</f>
        <v>83400</v>
      </c>
      <c r="N18" s="13">
        <f>+'2002 Plan'!O74</f>
        <v>83400</v>
      </c>
      <c r="O18" s="13">
        <f>+'2002 Plan'!P74</f>
        <v>1000800</v>
      </c>
    </row>
    <row r="19" spans="1:15">
      <c r="A19" s="11" t="str">
        <f>+'2002 Plan'!$D$7</f>
        <v>107043</v>
      </c>
      <c r="B19" s="11" t="s">
        <v>30</v>
      </c>
      <c r="C19" s="13">
        <f>+'2002 Plan'!D39</f>
        <v>2170</v>
      </c>
      <c r="D19" s="13">
        <f>+'2002 Plan'!E39</f>
        <v>2170</v>
      </c>
      <c r="E19" s="13">
        <f>+'2002 Plan'!F39</f>
        <v>2170</v>
      </c>
      <c r="F19" s="13">
        <f>+'2002 Plan'!G39</f>
        <v>2170</v>
      </c>
      <c r="G19" s="13">
        <f>+'2002 Plan'!H39</f>
        <v>2170</v>
      </c>
      <c r="H19" s="13">
        <f>+'2002 Plan'!I39</f>
        <v>2170</v>
      </c>
      <c r="I19" s="13">
        <f>+'2002 Plan'!J39</f>
        <v>2170</v>
      </c>
      <c r="J19" s="13">
        <f>+'2002 Plan'!K39</f>
        <v>2170</v>
      </c>
      <c r="K19" s="13">
        <f>+'2002 Plan'!L39</f>
        <v>2170</v>
      </c>
      <c r="L19" s="13">
        <f>+'2002 Plan'!M39</f>
        <v>2170</v>
      </c>
      <c r="M19" s="13">
        <f>+'2002 Plan'!N39</f>
        <v>2170</v>
      </c>
      <c r="N19" s="13">
        <f>+'2002 Plan'!O39</f>
        <v>2170</v>
      </c>
      <c r="O19" s="13">
        <f>+'2002 Plan'!P39</f>
        <v>26040</v>
      </c>
    </row>
    <row r="20" spans="1:15">
      <c r="A20" s="11" t="str">
        <f>+'2002 Plan'!$D$7</f>
        <v>107043</v>
      </c>
      <c r="B20" s="11" t="s">
        <v>37</v>
      </c>
      <c r="C20" s="13">
        <f>+'2002 Plan'!D84</f>
        <v>0</v>
      </c>
      <c r="D20" s="13">
        <f>+'2002 Plan'!E84</f>
        <v>0</v>
      </c>
      <c r="E20" s="13">
        <f>+'2002 Plan'!F84</f>
        <v>0</v>
      </c>
      <c r="F20" s="13">
        <f>+'2002 Plan'!G84</f>
        <v>0</v>
      </c>
      <c r="G20" s="13">
        <f>+'2002 Plan'!H84</f>
        <v>0</v>
      </c>
      <c r="H20" s="13">
        <f>+'2002 Plan'!I84</f>
        <v>0</v>
      </c>
      <c r="I20" s="13">
        <f>+'2002 Plan'!J84</f>
        <v>0</v>
      </c>
      <c r="J20" s="13">
        <f>+'2002 Plan'!K84</f>
        <v>0</v>
      </c>
      <c r="K20" s="13">
        <f>+'2002 Plan'!L84</f>
        <v>0</v>
      </c>
      <c r="L20" s="13">
        <f>+'2002 Plan'!M84</f>
        <v>0</v>
      </c>
      <c r="M20" s="13">
        <f>+'2002 Plan'!N84</f>
        <v>0</v>
      </c>
      <c r="N20" s="13">
        <f>+'2002 Plan'!O84</f>
        <v>0</v>
      </c>
      <c r="O20" s="13">
        <f>+'2002 Plan'!P84</f>
        <v>0</v>
      </c>
    </row>
    <row r="21" spans="1:15">
      <c r="A21" s="11" t="str">
        <f>+'2002 Plan'!$D$7</f>
        <v>107043</v>
      </c>
      <c r="B21" s="11" t="s">
        <v>43</v>
      </c>
      <c r="C21" s="13">
        <f>+'2002 Plan'!D71</f>
        <v>0</v>
      </c>
      <c r="D21" s="13">
        <f>+'2002 Plan'!E71</f>
        <v>0</v>
      </c>
      <c r="E21" s="13">
        <f>+'2002 Plan'!F71</f>
        <v>0</v>
      </c>
      <c r="F21" s="13">
        <f>+'2002 Plan'!G71</f>
        <v>0</v>
      </c>
      <c r="G21" s="13">
        <f>+'2002 Plan'!H71</f>
        <v>0</v>
      </c>
      <c r="H21" s="13">
        <f>+'2002 Plan'!I71</f>
        <v>0</v>
      </c>
      <c r="I21" s="13">
        <f>+'2002 Plan'!J71</f>
        <v>0</v>
      </c>
      <c r="J21" s="13">
        <f>+'2002 Plan'!K71</f>
        <v>0</v>
      </c>
      <c r="K21" s="13">
        <f>+'2002 Plan'!L71</f>
        <v>0</v>
      </c>
      <c r="L21" s="13">
        <f>+'2002 Plan'!M71</f>
        <v>0</v>
      </c>
      <c r="M21" s="13">
        <f>+'2002 Plan'!N71</f>
        <v>0</v>
      </c>
      <c r="N21" s="13">
        <f>+'2002 Plan'!O71</f>
        <v>0</v>
      </c>
      <c r="O21" s="13">
        <f>+'2002 Plan'!P71</f>
        <v>0</v>
      </c>
    </row>
    <row r="22" spans="1:15">
      <c r="A22" s="11" t="str">
        <f>+'2002 Plan'!$D$7</f>
        <v>107043</v>
      </c>
      <c r="B22" s="11" t="s">
        <v>46</v>
      </c>
      <c r="C22" s="13">
        <f>+'2002 Plan'!D78</f>
        <v>15546</v>
      </c>
      <c r="D22" s="13">
        <f>+'2002 Plan'!E78</f>
        <v>15546</v>
      </c>
      <c r="E22" s="13">
        <f>+'2002 Plan'!F78</f>
        <v>15546</v>
      </c>
      <c r="F22" s="13">
        <f>+'2002 Plan'!G78</f>
        <v>15546</v>
      </c>
      <c r="G22" s="13">
        <f>+'2002 Plan'!H78</f>
        <v>15546</v>
      </c>
      <c r="H22" s="13">
        <f>+'2002 Plan'!I78</f>
        <v>15546</v>
      </c>
      <c r="I22" s="13">
        <f>+'2002 Plan'!J78</f>
        <v>15546</v>
      </c>
      <c r="J22" s="13">
        <f>+'2002 Plan'!K78</f>
        <v>15546</v>
      </c>
      <c r="K22" s="13">
        <f>+'2002 Plan'!L78</f>
        <v>15546</v>
      </c>
      <c r="L22" s="13">
        <f>+'2002 Plan'!M78</f>
        <v>15546</v>
      </c>
      <c r="M22" s="13">
        <f>+'2002 Plan'!N78</f>
        <v>15546</v>
      </c>
      <c r="N22" s="13">
        <f>+'2002 Plan'!O78</f>
        <v>15546</v>
      </c>
      <c r="O22" s="13">
        <f>+'2002 Plan'!P78</f>
        <v>186552</v>
      </c>
    </row>
    <row r="23" spans="1:15">
      <c r="A23" s="11" t="str">
        <f>+'2002 Plan'!$D$7</f>
        <v>107043</v>
      </c>
      <c r="B23" s="11" t="s">
        <v>104</v>
      </c>
      <c r="C23" s="13">
        <f>+'2002 Plan'!D54</f>
        <v>625</v>
      </c>
      <c r="D23" s="13">
        <f>+'2002 Plan'!E54</f>
        <v>625</v>
      </c>
      <c r="E23" s="13">
        <f>+'2002 Plan'!F54</f>
        <v>625</v>
      </c>
      <c r="F23" s="13">
        <f>+'2002 Plan'!G54</f>
        <v>625</v>
      </c>
      <c r="G23" s="13">
        <f>+'2002 Plan'!H54</f>
        <v>625</v>
      </c>
      <c r="H23" s="13">
        <f>+'2002 Plan'!I54</f>
        <v>625</v>
      </c>
      <c r="I23" s="13">
        <f>+'2002 Plan'!J54</f>
        <v>625</v>
      </c>
      <c r="J23" s="13">
        <f>+'2002 Plan'!K54</f>
        <v>625</v>
      </c>
      <c r="K23" s="13">
        <f>+'2002 Plan'!L54</f>
        <v>625</v>
      </c>
      <c r="L23" s="13">
        <f>+'2002 Plan'!M54</f>
        <v>625</v>
      </c>
      <c r="M23" s="13">
        <f>+'2002 Plan'!N54</f>
        <v>625</v>
      </c>
      <c r="N23" s="13">
        <f>+'2002 Plan'!O54</f>
        <v>625</v>
      </c>
      <c r="O23" s="13">
        <f>+'2002 Plan'!P54</f>
        <v>7500</v>
      </c>
    </row>
    <row r="24" spans="1:15">
      <c r="A24" s="11" t="str">
        <f>+'2002 Plan'!$D$7</f>
        <v>107043</v>
      </c>
      <c r="B24" s="11" t="s">
        <v>105</v>
      </c>
      <c r="C24" s="13">
        <f>+'2002 Plan'!D55</f>
        <v>0</v>
      </c>
      <c r="D24" s="13">
        <f>+'2002 Plan'!E55</f>
        <v>0</v>
      </c>
      <c r="E24" s="13">
        <f>+'2002 Plan'!F55</f>
        <v>0</v>
      </c>
      <c r="F24" s="13">
        <f>+'2002 Plan'!G55</f>
        <v>0</v>
      </c>
      <c r="G24" s="13">
        <f>+'2002 Plan'!H55</f>
        <v>0</v>
      </c>
      <c r="H24" s="13">
        <f>+'2002 Plan'!I55</f>
        <v>0</v>
      </c>
      <c r="I24" s="13">
        <f>+'2002 Plan'!J55</f>
        <v>0</v>
      </c>
      <c r="J24" s="13">
        <f>+'2002 Plan'!K55</f>
        <v>0</v>
      </c>
      <c r="K24" s="13">
        <f>+'2002 Plan'!L55</f>
        <v>0</v>
      </c>
      <c r="L24" s="13">
        <f>+'2002 Plan'!M55</f>
        <v>0</v>
      </c>
      <c r="M24" s="13">
        <f>+'2002 Plan'!N55</f>
        <v>0</v>
      </c>
      <c r="N24" s="13">
        <f>+'2002 Plan'!O55</f>
        <v>0</v>
      </c>
      <c r="O24" s="13">
        <f>+'2002 Plan'!P55</f>
        <v>0</v>
      </c>
    </row>
    <row r="25" spans="1:15">
      <c r="A25" s="11" t="str">
        <f>+'2002 Plan'!$D$7</f>
        <v>107043</v>
      </c>
      <c r="B25" s="11" t="s">
        <v>106</v>
      </c>
      <c r="C25" s="13">
        <f>+'2002 Plan'!D56</f>
        <v>0</v>
      </c>
      <c r="D25" s="13">
        <f>+'2002 Plan'!E56</f>
        <v>0</v>
      </c>
      <c r="E25" s="13">
        <f>+'2002 Plan'!F56</f>
        <v>0</v>
      </c>
      <c r="F25" s="13">
        <f>+'2002 Plan'!G56</f>
        <v>0</v>
      </c>
      <c r="G25" s="13">
        <f>+'2002 Plan'!H56</f>
        <v>0</v>
      </c>
      <c r="H25" s="13">
        <f>+'2002 Plan'!I56</f>
        <v>0</v>
      </c>
      <c r="I25" s="13">
        <f>+'2002 Plan'!J56</f>
        <v>0</v>
      </c>
      <c r="J25" s="13">
        <f>+'2002 Plan'!K56</f>
        <v>0</v>
      </c>
      <c r="K25" s="13">
        <f>+'2002 Plan'!L56</f>
        <v>0</v>
      </c>
      <c r="L25" s="13">
        <f>+'2002 Plan'!M56</f>
        <v>0</v>
      </c>
      <c r="M25" s="13">
        <f>+'2002 Plan'!N56</f>
        <v>0</v>
      </c>
      <c r="N25" s="13">
        <f>+'2002 Plan'!O56</f>
        <v>0</v>
      </c>
      <c r="O25" s="13">
        <f>+'2002 Plan'!P56</f>
        <v>0</v>
      </c>
    </row>
    <row r="26" spans="1:15">
      <c r="A26" s="11" t="str">
        <f>+'2002 Plan'!$D$7</f>
        <v>107043</v>
      </c>
      <c r="B26" s="11" t="s">
        <v>107</v>
      </c>
      <c r="C26" s="13">
        <f>+'2002 Plan'!D57</f>
        <v>0</v>
      </c>
      <c r="D26" s="13">
        <f>+'2002 Plan'!E57</f>
        <v>0</v>
      </c>
      <c r="E26" s="13">
        <f>+'2002 Plan'!F57</f>
        <v>0</v>
      </c>
      <c r="F26" s="13">
        <f>+'2002 Plan'!G57</f>
        <v>0</v>
      </c>
      <c r="G26" s="13">
        <f>+'2002 Plan'!H57</f>
        <v>0</v>
      </c>
      <c r="H26" s="13">
        <f>+'2002 Plan'!I57</f>
        <v>0</v>
      </c>
      <c r="I26" s="13">
        <f>+'2002 Plan'!J57</f>
        <v>0</v>
      </c>
      <c r="J26" s="13">
        <f>+'2002 Plan'!K57</f>
        <v>0</v>
      </c>
      <c r="K26" s="13">
        <f>+'2002 Plan'!L57</f>
        <v>0</v>
      </c>
      <c r="L26" s="13">
        <f>+'2002 Plan'!M57</f>
        <v>0</v>
      </c>
      <c r="M26" s="13">
        <f>+'2002 Plan'!N57</f>
        <v>0</v>
      </c>
      <c r="N26" s="13">
        <f>+'2002 Plan'!O57</f>
        <v>0</v>
      </c>
      <c r="O26" s="13">
        <f>+'2002 Plan'!P57</f>
        <v>0</v>
      </c>
    </row>
    <row r="27" spans="1:15">
      <c r="A27" s="11" t="str">
        <f>+'2002 Plan'!$D$7</f>
        <v>107043</v>
      </c>
      <c r="B27" s="11" t="s">
        <v>36</v>
      </c>
      <c r="C27" s="13">
        <f>+'2002 Plan'!D58</f>
        <v>6245</v>
      </c>
      <c r="D27" s="13">
        <f>+'2002 Plan'!E58</f>
        <v>6245</v>
      </c>
      <c r="E27" s="13">
        <f>+'2002 Plan'!F58</f>
        <v>6245</v>
      </c>
      <c r="F27" s="13">
        <f>+'2002 Plan'!G58</f>
        <v>6245</v>
      </c>
      <c r="G27" s="13">
        <f>+'2002 Plan'!H58</f>
        <v>6245</v>
      </c>
      <c r="H27" s="13">
        <f>+'2002 Plan'!I58</f>
        <v>6245</v>
      </c>
      <c r="I27" s="13">
        <f>+'2002 Plan'!J58</f>
        <v>6245</v>
      </c>
      <c r="J27" s="13">
        <f>+'2002 Plan'!K58</f>
        <v>6245</v>
      </c>
      <c r="K27" s="13">
        <f>+'2002 Plan'!L58</f>
        <v>6245</v>
      </c>
      <c r="L27" s="13">
        <f>+'2002 Plan'!M58</f>
        <v>6245</v>
      </c>
      <c r="M27" s="13">
        <f>+'2002 Plan'!N58</f>
        <v>6245</v>
      </c>
      <c r="N27" s="13">
        <f>+'2002 Plan'!O58</f>
        <v>6245</v>
      </c>
      <c r="O27" s="13">
        <f>+'2002 Plan'!P58</f>
        <v>74940</v>
      </c>
    </row>
    <row r="28" spans="1:15">
      <c r="A28" s="11" t="str">
        <f>+'2002 Plan'!$D$7</f>
        <v>107043</v>
      </c>
      <c r="B28" s="11" t="s">
        <v>108</v>
      </c>
      <c r="C28" s="13">
        <f>+'2002 Plan'!D59</f>
        <v>0</v>
      </c>
      <c r="D28" s="13">
        <f>+'2002 Plan'!E59</f>
        <v>0</v>
      </c>
      <c r="E28" s="13">
        <f>+'2002 Plan'!F59</f>
        <v>0</v>
      </c>
      <c r="F28" s="13">
        <f>+'2002 Plan'!G59</f>
        <v>0</v>
      </c>
      <c r="G28" s="13">
        <f>+'2002 Plan'!H59</f>
        <v>0</v>
      </c>
      <c r="H28" s="13">
        <f>+'2002 Plan'!I59</f>
        <v>0</v>
      </c>
      <c r="I28" s="13">
        <f>+'2002 Plan'!J59</f>
        <v>0</v>
      </c>
      <c r="J28" s="13">
        <f>+'2002 Plan'!K59</f>
        <v>0</v>
      </c>
      <c r="K28" s="13">
        <f>+'2002 Plan'!L59</f>
        <v>0</v>
      </c>
      <c r="L28" s="13">
        <f>+'2002 Plan'!M59</f>
        <v>0</v>
      </c>
      <c r="M28" s="13">
        <f>+'2002 Plan'!N59</f>
        <v>0</v>
      </c>
      <c r="N28" s="13">
        <f>+'2002 Plan'!O59</f>
        <v>0</v>
      </c>
      <c r="O28" s="13">
        <f>+'2002 Plan'!P59</f>
        <v>0</v>
      </c>
    </row>
    <row r="29" spans="1:15">
      <c r="A29" s="11" t="str">
        <f>+'2002 Plan'!$D$7</f>
        <v>107043</v>
      </c>
      <c r="B29" s="11" t="s">
        <v>109</v>
      </c>
      <c r="C29" s="13">
        <f>+'2002 Plan'!D60</f>
        <v>0</v>
      </c>
      <c r="D29" s="13">
        <f>+'2002 Plan'!E60</f>
        <v>0</v>
      </c>
      <c r="E29" s="13">
        <f>+'2002 Plan'!F60</f>
        <v>0</v>
      </c>
      <c r="F29" s="13">
        <f>+'2002 Plan'!G60</f>
        <v>0</v>
      </c>
      <c r="G29" s="13">
        <f>+'2002 Plan'!H60</f>
        <v>0</v>
      </c>
      <c r="H29" s="13">
        <f>+'2002 Plan'!I60</f>
        <v>0</v>
      </c>
      <c r="I29" s="13">
        <f>+'2002 Plan'!J60</f>
        <v>0</v>
      </c>
      <c r="J29" s="13">
        <f>+'2002 Plan'!K60</f>
        <v>0</v>
      </c>
      <c r="K29" s="13">
        <f>+'2002 Plan'!L60</f>
        <v>0</v>
      </c>
      <c r="L29" s="13">
        <f>+'2002 Plan'!M60</f>
        <v>0</v>
      </c>
      <c r="M29" s="13">
        <f>+'2002 Plan'!N60</f>
        <v>0</v>
      </c>
      <c r="N29" s="13">
        <f>+'2002 Plan'!O60</f>
        <v>0</v>
      </c>
      <c r="O29" s="13">
        <f>+'2002 Plan'!P60</f>
        <v>0</v>
      </c>
    </row>
    <row r="30" spans="1:15">
      <c r="A30" s="11" t="str">
        <f>+'2002 Plan'!$D$7</f>
        <v>107043</v>
      </c>
      <c r="B30" s="11" t="s">
        <v>35</v>
      </c>
      <c r="C30" s="13">
        <f>+'2002 Plan'!D61</f>
        <v>4270</v>
      </c>
      <c r="D30" s="13">
        <f>+'2002 Plan'!E61</f>
        <v>4270</v>
      </c>
      <c r="E30" s="13">
        <f>+'2002 Plan'!F61</f>
        <v>4270</v>
      </c>
      <c r="F30" s="13">
        <f>+'2002 Plan'!G61</f>
        <v>4270</v>
      </c>
      <c r="G30" s="13">
        <f>+'2002 Plan'!H61</f>
        <v>4270</v>
      </c>
      <c r="H30" s="13">
        <f>+'2002 Plan'!I61</f>
        <v>4270</v>
      </c>
      <c r="I30" s="13">
        <f>+'2002 Plan'!J61</f>
        <v>4270</v>
      </c>
      <c r="J30" s="13">
        <f>+'2002 Plan'!K61</f>
        <v>4270</v>
      </c>
      <c r="K30" s="13">
        <f>+'2002 Plan'!L61</f>
        <v>4270</v>
      </c>
      <c r="L30" s="13">
        <f>+'2002 Plan'!M61</f>
        <v>4270</v>
      </c>
      <c r="M30" s="13">
        <f>+'2002 Plan'!N61</f>
        <v>4270</v>
      </c>
      <c r="N30" s="13">
        <f>+'2002 Plan'!O61</f>
        <v>4270</v>
      </c>
      <c r="O30" s="13">
        <f>+'2002 Plan'!P61</f>
        <v>51240</v>
      </c>
    </row>
    <row r="31" spans="1:15">
      <c r="A31" s="11" t="str">
        <f>+'2002 Plan'!$D$7</f>
        <v>107043</v>
      </c>
      <c r="B31" s="11" t="s">
        <v>40</v>
      </c>
      <c r="C31" s="13">
        <f>+'2002 Plan'!D64</f>
        <v>187</v>
      </c>
      <c r="D31" s="13">
        <f>+'2002 Plan'!E64</f>
        <v>187</v>
      </c>
      <c r="E31" s="13">
        <f>+'2002 Plan'!F64</f>
        <v>187</v>
      </c>
      <c r="F31" s="13">
        <f>+'2002 Plan'!G64</f>
        <v>187</v>
      </c>
      <c r="G31" s="13">
        <f>+'2002 Plan'!H64</f>
        <v>187</v>
      </c>
      <c r="H31" s="13">
        <f>+'2002 Plan'!I64</f>
        <v>187</v>
      </c>
      <c r="I31" s="13">
        <f>+'2002 Plan'!J64</f>
        <v>187</v>
      </c>
      <c r="J31" s="13">
        <f>+'2002 Plan'!K64</f>
        <v>187</v>
      </c>
      <c r="K31" s="13">
        <f>+'2002 Plan'!L64</f>
        <v>187</v>
      </c>
      <c r="L31" s="13">
        <f>+'2002 Plan'!M64</f>
        <v>187</v>
      </c>
      <c r="M31" s="13">
        <f>+'2002 Plan'!N64</f>
        <v>187</v>
      </c>
      <c r="N31" s="13">
        <f>+'2002 Plan'!O64</f>
        <v>187</v>
      </c>
      <c r="O31" s="13">
        <f>+'2002 Plan'!P64</f>
        <v>2244</v>
      </c>
    </row>
    <row r="32" spans="1:15">
      <c r="A32" s="11" t="str">
        <f>+'2002 Plan'!$D$7</f>
        <v>107043</v>
      </c>
      <c r="B32" s="11" t="s">
        <v>38</v>
      </c>
      <c r="C32" s="13">
        <f>+'2002 Plan'!D63</f>
        <v>11673</v>
      </c>
      <c r="D32" s="13">
        <f>+'2002 Plan'!E63</f>
        <v>11673</v>
      </c>
      <c r="E32" s="13">
        <f>+'2002 Plan'!F63</f>
        <v>11673</v>
      </c>
      <c r="F32" s="13">
        <f>+'2002 Plan'!G63</f>
        <v>11673</v>
      </c>
      <c r="G32" s="13">
        <f>+'2002 Plan'!H63</f>
        <v>11673</v>
      </c>
      <c r="H32" s="13">
        <f>+'2002 Plan'!I63</f>
        <v>11673</v>
      </c>
      <c r="I32" s="13">
        <f>+'2002 Plan'!J63</f>
        <v>11673</v>
      </c>
      <c r="J32" s="13">
        <f>+'2002 Plan'!K63</f>
        <v>11673</v>
      </c>
      <c r="K32" s="13">
        <f>+'2002 Plan'!L63</f>
        <v>11673</v>
      </c>
      <c r="L32" s="13">
        <f>+'2002 Plan'!M63</f>
        <v>11673</v>
      </c>
      <c r="M32" s="13">
        <f>+'2002 Plan'!N63</f>
        <v>11673</v>
      </c>
      <c r="N32" s="13">
        <f>+'2002 Plan'!O63</f>
        <v>11673</v>
      </c>
      <c r="O32" s="13">
        <f>+'2002 Plan'!P63</f>
        <v>140076</v>
      </c>
    </row>
    <row r="33" spans="1:15">
      <c r="A33" s="11" t="str">
        <f>+'2002 Plan'!$D$7</f>
        <v>107043</v>
      </c>
      <c r="B33" s="11" t="s">
        <v>39</v>
      </c>
      <c r="C33" s="13">
        <f>+'2002 Plan'!D65</f>
        <v>7608</v>
      </c>
      <c r="D33" s="13">
        <f>+'2002 Plan'!E65</f>
        <v>7608</v>
      </c>
      <c r="E33" s="13">
        <f>+'2002 Plan'!F65</f>
        <v>7608</v>
      </c>
      <c r="F33" s="13">
        <f>+'2002 Plan'!G65</f>
        <v>7608</v>
      </c>
      <c r="G33" s="13">
        <f>+'2002 Plan'!H65</f>
        <v>7608</v>
      </c>
      <c r="H33" s="13">
        <f>+'2002 Plan'!I65</f>
        <v>7608</v>
      </c>
      <c r="I33" s="13">
        <f>+'2002 Plan'!J65</f>
        <v>7608</v>
      </c>
      <c r="J33" s="13">
        <f>+'2002 Plan'!K65</f>
        <v>7608</v>
      </c>
      <c r="K33" s="13">
        <f>+'2002 Plan'!L65</f>
        <v>7608</v>
      </c>
      <c r="L33" s="13">
        <f>+'2002 Plan'!M65</f>
        <v>7608</v>
      </c>
      <c r="M33" s="13">
        <f>+'2002 Plan'!N65</f>
        <v>7608</v>
      </c>
      <c r="N33" s="13">
        <f>+'2002 Plan'!O65</f>
        <v>7608</v>
      </c>
      <c r="O33" s="13">
        <f>+'2002 Plan'!P65</f>
        <v>91296</v>
      </c>
    </row>
    <row r="34" spans="1:15">
      <c r="A34" s="11" t="str">
        <f>+'2002 Plan'!$D$7</f>
        <v>107043</v>
      </c>
      <c r="B34" s="11" t="s">
        <v>45</v>
      </c>
      <c r="C34" s="13">
        <f>+'2002 Plan'!D68</f>
        <v>0</v>
      </c>
      <c r="D34" s="13">
        <f>+'2002 Plan'!E68</f>
        <v>0</v>
      </c>
      <c r="E34" s="13">
        <f>+'2002 Plan'!F68</f>
        <v>0</v>
      </c>
      <c r="F34" s="13">
        <f>+'2002 Plan'!G68</f>
        <v>0</v>
      </c>
      <c r="G34" s="13">
        <f>+'2002 Plan'!H68</f>
        <v>0</v>
      </c>
      <c r="H34" s="13">
        <f>+'2002 Plan'!I68</f>
        <v>0</v>
      </c>
      <c r="I34" s="13">
        <f>+'2002 Plan'!J68</f>
        <v>0</v>
      </c>
      <c r="J34" s="13">
        <f>+'2002 Plan'!K68</f>
        <v>0</v>
      </c>
      <c r="K34" s="13">
        <f>+'2002 Plan'!L68</f>
        <v>0</v>
      </c>
      <c r="L34" s="13">
        <f>+'2002 Plan'!M68</f>
        <v>0</v>
      </c>
      <c r="M34" s="13">
        <f>+'2002 Plan'!N68</f>
        <v>0</v>
      </c>
      <c r="N34" s="13">
        <f>+'2002 Plan'!O68</f>
        <v>0</v>
      </c>
      <c r="O34" s="13">
        <f>+'2002 Plan'!P68</f>
        <v>0</v>
      </c>
    </row>
    <row r="35" spans="1:15">
      <c r="A35" s="11" t="str">
        <f>+'2002 Plan'!$D$7</f>
        <v>107043</v>
      </c>
      <c r="B35" s="11" t="s">
        <v>44</v>
      </c>
      <c r="C35" s="13">
        <f>+'2002 Plan'!D67</f>
        <v>0</v>
      </c>
      <c r="D35" s="13">
        <f>+'2002 Plan'!E67</f>
        <v>0</v>
      </c>
      <c r="E35" s="13">
        <f>+'2002 Plan'!F67</f>
        <v>0</v>
      </c>
      <c r="F35" s="13">
        <f>+'2002 Plan'!G67</f>
        <v>0</v>
      </c>
      <c r="G35" s="13">
        <f>+'2002 Plan'!H67</f>
        <v>0</v>
      </c>
      <c r="H35" s="13">
        <f>+'2002 Plan'!I67</f>
        <v>0</v>
      </c>
      <c r="I35" s="13">
        <f>+'2002 Plan'!J67</f>
        <v>0</v>
      </c>
      <c r="J35" s="13">
        <f>+'2002 Plan'!K67</f>
        <v>0</v>
      </c>
      <c r="K35" s="13">
        <f>+'2002 Plan'!L67</f>
        <v>0</v>
      </c>
      <c r="L35" s="13">
        <f>+'2002 Plan'!M67</f>
        <v>0</v>
      </c>
      <c r="M35" s="13">
        <f>+'2002 Plan'!N67</f>
        <v>0</v>
      </c>
      <c r="N35" s="13">
        <f>+'2002 Plan'!O67</f>
        <v>0</v>
      </c>
      <c r="O35" s="13">
        <f>+'2002 Plan'!P67</f>
        <v>0</v>
      </c>
    </row>
    <row r="36" spans="1:15">
      <c r="A36" s="11" t="str">
        <f>+'2002 Plan'!$D$7</f>
        <v>107043</v>
      </c>
      <c r="B36" s="11" t="s">
        <v>47</v>
      </c>
      <c r="C36" s="13">
        <f>+'2002 Plan'!D72</f>
        <v>0</v>
      </c>
      <c r="D36" s="13">
        <f>+'2002 Plan'!E72</f>
        <v>0</v>
      </c>
      <c r="E36" s="13">
        <f>+'2002 Plan'!F72</f>
        <v>0</v>
      </c>
      <c r="F36" s="13">
        <f>+'2002 Plan'!G72</f>
        <v>0</v>
      </c>
      <c r="G36" s="13">
        <f>+'2002 Plan'!H72</f>
        <v>0</v>
      </c>
      <c r="H36" s="13">
        <f>+'2002 Plan'!I72</f>
        <v>0</v>
      </c>
      <c r="I36" s="13">
        <f>+'2002 Plan'!J72</f>
        <v>0</v>
      </c>
      <c r="J36" s="13">
        <f>+'2002 Plan'!K72</f>
        <v>0</v>
      </c>
      <c r="K36" s="13">
        <f>+'2002 Plan'!L72</f>
        <v>0</v>
      </c>
      <c r="L36" s="13">
        <f>+'2002 Plan'!M72</f>
        <v>0</v>
      </c>
      <c r="M36" s="13">
        <f>+'2002 Plan'!N72</f>
        <v>0</v>
      </c>
      <c r="N36" s="13">
        <f>+'2002 Plan'!O72</f>
        <v>0</v>
      </c>
      <c r="O36" s="13">
        <f>+'2002 Plan'!P72</f>
        <v>0</v>
      </c>
    </row>
    <row r="37" spans="1:15">
      <c r="A37" s="11" t="str">
        <f>+'2002 Plan'!$D$7</f>
        <v>107043</v>
      </c>
      <c r="B37" s="11" t="s">
        <v>34</v>
      </c>
      <c r="C37" s="13">
        <f>+'2002 Plan'!D83</f>
        <v>6731</v>
      </c>
      <c r="D37" s="13">
        <f>+'2002 Plan'!E83</f>
        <v>6731</v>
      </c>
      <c r="E37" s="13">
        <f>+'2002 Plan'!F83</f>
        <v>6731</v>
      </c>
      <c r="F37" s="13">
        <f>+'2002 Plan'!G83</f>
        <v>6731</v>
      </c>
      <c r="G37" s="13">
        <f>+'2002 Plan'!H83</f>
        <v>6731</v>
      </c>
      <c r="H37" s="13">
        <f>+'2002 Plan'!I83</f>
        <v>6731</v>
      </c>
      <c r="I37" s="13">
        <f>+'2002 Plan'!J83</f>
        <v>6731</v>
      </c>
      <c r="J37" s="13">
        <f>+'2002 Plan'!K83</f>
        <v>6731</v>
      </c>
      <c r="K37" s="13">
        <f>+'2002 Plan'!L83</f>
        <v>6731</v>
      </c>
      <c r="L37" s="13">
        <f>+'2002 Plan'!M83</f>
        <v>6731</v>
      </c>
      <c r="M37" s="13">
        <f>+'2002 Plan'!N83</f>
        <v>6731</v>
      </c>
      <c r="N37" s="13">
        <f>+'2002 Plan'!O83</f>
        <v>6731</v>
      </c>
      <c r="O37" s="13">
        <f>+'2002 Plan'!P83</f>
        <v>80772</v>
      </c>
    </row>
    <row r="38" spans="1:15">
      <c r="A38" s="11" t="str">
        <f>+'2002 Plan'!$D$7</f>
        <v>107043</v>
      </c>
      <c r="B38" s="11" t="s">
        <v>137</v>
      </c>
      <c r="C38" s="13">
        <f>+'2002 Plan'!D77</f>
        <v>0</v>
      </c>
      <c r="D38" s="13">
        <f>+'2002 Plan'!E77</f>
        <v>0</v>
      </c>
      <c r="E38" s="13">
        <f>+'2002 Plan'!F77</f>
        <v>0</v>
      </c>
      <c r="F38" s="13">
        <f>+'2002 Plan'!G77</f>
        <v>0</v>
      </c>
      <c r="G38" s="13">
        <f>+'2002 Plan'!H77</f>
        <v>0</v>
      </c>
      <c r="H38" s="13">
        <f>+'2002 Plan'!I77</f>
        <v>0</v>
      </c>
      <c r="I38" s="13">
        <f>+'2002 Plan'!J77</f>
        <v>0</v>
      </c>
      <c r="J38" s="13">
        <f>+'2002 Plan'!K77</f>
        <v>0</v>
      </c>
      <c r="K38" s="13">
        <f>+'2002 Plan'!L77</f>
        <v>0</v>
      </c>
      <c r="L38" s="13">
        <f>+'2002 Plan'!M77</f>
        <v>0</v>
      </c>
      <c r="M38" s="13">
        <f>+'2002 Plan'!N77</f>
        <v>0</v>
      </c>
      <c r="N38" s="13">
        <f>+'2002 Plan'!O77</f>
        <v>0</v>
      </c>
      <c r="O38" s="13">
        <f>+'2002 Plan'!P77</f>
        <v>0</v>
      </c>
    </row>
    <row r="39" spans="1:15">
      <c r="A39" s="11" t="str">
        <f>+'2002 Plan'!$D$7</f>
        <v>107043</v>
      </c>
      <c r="B39" s="93">
        <v>80020366</v>
      </c>
      <c r="C39" s="13">
        <f>+'2002 Plan'!D75</f>
        <v>0</v>
      </c>
      <c r="D39" s="13">
        <f>+'2002 Plan'!E75</f>
        <v>0</v>
      </c>
      <c r="E39" s="13">
        <f>+'2002 Plan'!F75</f>
        <v>0</v>
      </c>
      <c r="F39" s="13">
        <f>+'2002 Plan'!G75</f>
        <v>0</v>
      </c>
      <c r="G39" s="13">
        <f>+'2002 Plan'!H75</f>
        <v>0</v>
      </c>
      <c r="H39" s="13">
        <f>+'2002 Plan'!I75</f>
        <v>0</v>
      </c>
      <c r="I39" s="13">
        <f>+'2002 Plan'!J75</f>
        <v>0</v>
      </c>
      <c r="J39" s="13">
        <f>+'2002 Plan'!K75</f>
        <v>0</v>
      </c>
      <c r="K39" s="13">
        <f>+'2002 Plan'!L75</f>
        <v>0</v>
      </c>
      <c r="L39" s="13">
        <f>+'2002 Plan'!M75</f>
        <v>0</v>
      </c>
      <c r="M39" s="13">
        <f>+'2002 Plan'!N75</f>
        <v>0</v>
      </c>
      <c r="N39" s="13">
        <f>+'2002 Plan'!O75</f>
        <v>0</v>
      </c>
      <c r="O39" s="13">
        <f>+'2002 Plan'!P75</f>
        <v>0</v>
      </c>
    </row>
    <row r="40" spans="1:15">
      <c r="A40" s="11" t="str">
        <f>+'2002 Plan'!$D$7</f>
        <v>107043</v>
      </c>
      <c r="B40" s="11" t="s">
        <v>139</v>
      </c>
      <c r="C40" s="13">
        <f>+'2002 Plan'!D76</f>
        <v>0</v>
      </c>
      <c r="D40" s="13">
        <f>+'2002 Plan'!E76</f>
        <v>0</v>
      </c>
      <c r="E40" s="13">
        <f>+'2002 Plan'!F76</f>
        <v>0</v>
      </c>
      <c r="F40" s="13">
        <f>+'2002 Plan'!G76</f>
        <v>0</v>
      </c>
      <c r="G40" s="13">
        <f>+'2002 Plan'!H76</f>
        <v>0</v>
      </c>
      <c r="H40" s="13">
        <f>+'2002 Plan'!I76</f>
        <v>0</v>
      </c>
      <c r="I40" s="13">
        <f>+'2002 Plan'!J76</f>
        <v>0</v>
      </c>
      <c r="J40" s="13">
        <f>+'2002 Plan'!K76</f>
        <v>0</v>
      </c>
      <c r="K40" s="13">
        <f>+'2002 Plan'!L76</f>
        <v>0</v>
      </c>
      <c r="L40" s="13">
        <f>+'2002 Plan'!M76</f>
        <v>0</v>
      </c>
      <c r="M40" s="13">
        <f>+'2002 Plan'!N76</f>
        <v>0</v>
      </c>
      <c r="N40" s="13">
        <f>+'2002 Plan'!O76</f>
        <v>0</v>
      </c>
      <c r="O40" s="13">
        <f>+'2002 Plan'!P76</f>
        <v>0</v>
      </c>
    </row>
    <row r="41" spans="1:15">
      <c r="A41" s="11" t="str">
        <f>+'2002 Plan'!$D$7</f>
        <v>107043</v>
      </c>
      <c r="B41" s="11" t="s">
        <v>141</v>
      </c>
      <c r="C41" s="13">
        <f>+'2002 Plan'!D81</f>
        <v>0</v>
      </c>
      <c r="D41" s="13">
        <f>+'2002 Plan'!E81</f>
        <v>0</v>
      </c>
      <c r="E41" s="13">
        <f>+'2002 Plan'!F81</f>
        <v>0</v>
      </c>
      <c r="F41" s="13">
        <f>+'2002 Plan'!G81</f>
        <v>0</v>
      </c>
      <c r="G41" s="13">
        <f>+'2002 Plan'!H81</f>
        <v>0</v>
      </c>
      <c r="H41" s="13">
        <f>+'2002 Plan'!I81</f>
        <v>0</v>
      </c>
      <c r="I41" s="13">
        <f>+'2002 Plan'!J81</f>
        <v>0</v>
      </c>
      <c r="J41" s="13">
        <f>+'2002 Plan'!K81</f>
        <v>0</v>
      </c>
      <c r="K41" s="13">
        <f>+'2002 Plan'!L81</f>
        <v>0</v>
      </c>
      <c r="L41" s="13">
        <f>+'2002 Plan'!M81</f>
        <v>0</v>
      </c>
      <c r="M41" s="13">
        <f>+'2002 Plan'!N81</f>
        <v>0</v>
      </c>
      <c r="N41" s="13">
        <f>+'2002 Plan'!O81</f>
        <v>0</v>
      </c>
      <c r="O41" s="13">
        <f>+'2002 Plan'!P81</f>
        <v>0</v>
      </c>
    </row>
    <row r="42" spans="1:15">
      <c r="A42" s="11" t="str">
        <f>+'2002 Plan'!$D$7</f>
        <v>107043</v>
      </c>
      <c r="B42" s="11" t="s">
        <v>140</v>
      </c>
      <c r="C42" s="13">
        <f>+'2002 Plan'!D79</f>
        <v>0</v>
      </c>
      <c r="D42" s="13">
        <f>+'2002 Plan'!E79</f>
        <v>0</v>
      </c>
      <c r="E42" s="13">
        <f>+'2002 Plan'!F79</f>
        <v>0</v>
      </c>
      <c r="F42" s="13">
        <f>+'2002 Plan'!G79</f>
        <v>0</v>
      </c>
      <c r="G42" s="13">
        <f>+'2002 Plan'!H79</f>
        <v>0</v>
      </c>
      <c r="H42" s="13">
        <f>+'2002 Plan'!I79</f>
        <v>0</v>
      </c>
      <c r="I42" s="13">
        <f>+'2002 Plan'!J79</f>
        <v>0</v>
      </c>
      <c r="J42" s="13">
        <f>+'2002 Plan'!K79</f>
        <v>0</v>
      </c>
      <c r="K42" s="13">
        <f>+'2002 Plan'!L79</f>
        <v>0</v>
      </c>
      <c r="L42" s="13">
        <f>+'2002 Plan'!M79</f>
        <v>0</v>
      </c>
      <c r="M42" s="13">
        <f>+'2002 Plan'!N79</f>
        <v>0</v>
      </c>
      <c r="N42" s="13">
        <f>+'2002 Plan'!O79</f>
        <v>0</v>
      </c>
      <c r="O42" s="13">
        <f>+'2002 Plan'!P79</f>
        <v>0</v>
      </c>
    </row>
    <row r="43" spans="1:15">
      <c r="A43" s="11" t="str">
        <f>+'2002 Plan'!$D$7</f>
        <v>107043</v>
      </c>
      <c r="B43" s="11" t="s">
        <v>51</v>
      </c>
      <c r="C43" s="13">
        <f>+'2002 Plan'!D87</f>
        <v>0</v>
      </c>
      <c r="D43" s="13">
        <f>+'2002 Plan'!E87</f>
        <v>0</v>
      </c>
      <c r="E43" s="13">
        <f>+'2002 Plan'!F87</f>
        <v>0</v>
      </c>
      <c r="F43" s="13">
        <f>+'2002 Plan'!G87</f>
        <v>0</v>
      </c>
      <c r="G43" s="13">
        <f>+'2002 Plan'!H87</f>
        <v>0</v>
      </c>
      <c r="H43" s="13">
        <f>+'2002 Plan'!I87</f>
        <v>0</v>
      </c>
      <c r="I43" s="13">
        <f>+'2002 Plan'!J87</f>
        <v>0</v>
      </c>
      <c r="J43" s="13">
        <f>+'2002 Plan'!K87</f>
        <v>0</v>
      </c>
      <c r="K43" s="13">
        <f>+'2002 Plan'!L87</f>
        <v>0</v>
      </c>
      <c r="L43" s="13">
        <f>+'2002 Plan'!M87</f>
        <v>0</v>
      </c>
      <c r="M43" s="13">
        <f>+'2002 Plan'!N87</f>
        <v>0</v>
      </c>
      <c r="N43" s="13">
        <f>+'2002 Plan'!O87</f>
        <v>0</v>
      </c>
      <c r="O43" s="13">
        <f>+'2002 Plan'!P87</f>
        <v>0</v>
      </c>
    </row>
    <row r="44" spans="1:15">
      <c r="A44" s="11" t="str">
        <f>+'2002 Plan'!$D$7</f>
        <v>107043</v>
      </c>
      <c r="B44" s="11" t="s">
        <v>50</v>
      </c>
      <c r="C44" s="13">
        <f>+'2002 Plan'!D86</f>
        <v>294</v>
      </c>
      <c r="D44" s="13">
        <f>+'2002 Plan'!E86</f>
        <v>294</v>
      </c>
      <c r="E44" s="13">
        <f>+'2002 Plan'!F86</f>
        <v>294</v>
      </c>
      <c r="F44" s="13">
        <f>+'2002 Plan'!G86</f>
        <v>294</v>
      </c>
      <c r="G44" s="13">
        <f>+'2002 Plan'!H86</f>
        <v>294</v>
      </c>
      <c r="H44" s="13">
        <f>+'2002 Plan'!I86</f>
        <v>294</v>
      </c>
      <c r="I44" s="13">
        <f>+'2002 Plan'!J86</f>
        <v>294</v>
      </c>
      <c r="J44" s="13">
        <f>+'2002 Plan'!K86</f>
        <v>294</v>
      </c>
      <c r="K44" s="13">
        <f>+'2002 Plan'!L86</f>
        <v>294</v>
      </c>
      <c r="L44" s="13">
        <f>+'2002 Plan'!M86</f>
        <v>294</v>
      </c>
      <c r="M44" s="13">
        <f>+'2002 Plan'!N86</f>
        <v>294</v>
      </c>
      <c r="N44" s="13">
        <f>+'2002 Plan'!O86</f>
        <v>294</v>
      </c>
      <c r="O44" s="13">
        <f>+'2002 Plan'!P86</f>
        <v>3528</v>
      </c>
    </row>
    <row r="45" spans="1:15">
      <c r="A45" s="11" t="str">
        <f>+'2002 Plan'!$D$7</f>
        <v>107043</v>
      </c>
      <c r="B45" s="11" t="s">
        <v>27</v>
      </c>
      <c r="C45" s="13">
        <f>+'2002 Plan'!D33</f>
        <v>26332.589666666667</v>
      </c>
      <c r="D45" s="13">
        <f>+'2002 Plan'!E33</f>
        <v>26627.244166666671</v>
      </c>
      <c r="E45" s="13">
        <f>+'2002 Plan'!F33</f>
        <v>26627.244166666671</v>
      </c>
      <c r="F45" s="13">
        <f>+'2002 Plan'!G33</f>
        <v>26627.244166666671</v>
      </c>
      <c r="G45" s="13">
        <f>+'2002 Plan'!H33</f>
        <v>26627.244166666671</v>
      </c>
      <c r="H45" s="13">
        <f>+'2002 Plan'!I33</f>
        <v>26627.244166666671</v>
      </c>
      <c r="I45" s="13">
        <f>+'2002 Plan'!J33</f>
        <v>27583.360500000003</v>
      </c>
      <c r="J45" s="13">
        <f>+'2002 Plan'!K33</f>
        <v>27583.360500000003</v>
      </c>
      <c r="K45" s="13">
        <f>+'2002 Plan'!L33</f>
        <v>27583.360500000003</v>
      </c>
      <c r="L45" s="13">
        <f>+'2002 Plan'!M33</f>
        <v>27583.360500000003</v>
      </c>
      <c r="M45" s="13">
        <f>+'2002 Plan'!N33</f>
        <v>27583.360500000003</v>
      </c>
      <c r="N45" s="13">
        <f>+'2002 Plan'!O33</f>
        <v>27583.360500000003</v>
      </c>
      <c r="O45" s="13">
        <f>+'2002 Plan'!P33</f>
        <v>324968.97350000008</v>
      </c>
    </row>
    <row r="46" spans="1:15">
      <c r="A46" s="11" t="str">
        <f>+'2002 Plan'!$D$7</f>
        <v>107043</v>
      </c>
      <c r="B46" s="11" t="s">
        <v>52</v>
      </c>
      <c r="C46" s="13">
        <f>+'2002 Plan'!D89</f>
        <v>0</v>
      </c>
      <c r="D46" s="13">
        <f>+'2002 Plan'!E89</f>
        <v>0</v>
      </c>
      <c r="E46" s="13">
        <f>+'2002 Plan'!F89</f>
        <v>0</v>
      </c>
      <c r="F46" s="13">
        <f>+'2002 Plan'!G89</f>
        <v>0</v>
      </c>
      <c r="G46" s="13">
        <f>+'2002 Plan'!H89</f>
        <v>0</v>
      </c>
      <c r="H46" s="13">
        <f>+'2002 Plan'!I89</f>
        <v>0</v>
      </c>
      <c r="I46" s="13">
        <f>+'2002 Plan'!J89</f>
        <v>0</v>
      </c>
      <c r="J46" s="13">
        <f>+'2002 Plan'!K89</f>
        <v>0</v>
      </c>
      <c r="K46" s="13">
        <f>+'2002 Plan'!L89</f>
        <v>0</v>
      </c>
      <c r="L46" s="13">
        <f>+'2002 Plan'!M89</f>
        <v>0</v>
      </c>
      <c r="M46" s="13">
        <f>+'2002 Plan'!N89</f>
        <v>0</v>
      </c>
      <c r="N46" s="13">
        <f>+'2002 Plan'!O89</f>
        <v>0</v>
      </c>
      <c r="O46" s="13">
        <f>+'2002 Plan'!P89</f>
        <v>0</v>
      </c>
    </row>
    <row r="47" spans="1:15">
      <c r="A47" s="11" t="str">
        <f>+'2002 Plan'!$D$7</f>
        <v>107043</v>
      </c>
      <c r="B47" s="11" t="s">
        <v>144</v>
      </c>
      <c r="C47" s="13">
        <f>+'2002 Plan'!D35</f>
        <v>0</v>
      </c>
      <c r="D47" s="13">
        <f>+'2002 Plan'!E35</f>
        <v>0</v>
      </c>
      <c r="E47" s="13">
        <f>+'2002 Plan'!F35</f>
        <v>0</v>
      </c>
      <c r="F47" s="13">
        <f>+'2002 Plan'!G35</f>
        <v>0</v>
      </c>
      <c r="G47" s="13">
        <f>+'2002 Plan'!H35</f>
        <v>0</v>
      </c>
      <c r="H47" s="13">
        <f>+'2002 Plan'!I35</f>
        <v>0</v>
      </c>
      <c r="I47" s="13">
        <f>+'2002 Plan'!J35</f>
        <v>0</v>
      </c>
      <c r="J47" s="13">
        <f>+'2002 Plan'!K35</f>
        <v>0</v>
      </c>
      <c r="K47" s="13">
        <f>+'2002 Plan'!L35</f>
        <v>0</v>
      </c>
      <c r="L47" s="13">
        <f>+'2002 Plan'!M35</f>
        <v>0</v>
      </c>
      <c r="M47" s="13">
        <f>+'2002 Plan'!N35</f>
        <v>0</v>
      </c>
      <c r="N47" s="13">
        <f>+'2002 Plan'!O35</f>
        <v>0</v>
      </c>
      <c r="O47" s="13">
        <f>+'2002 Plan'!P35</f>
        <v>0</v>
      </c>
    </row>
    <row r="48" spans="1:15">
      <c r="A48" s="11" t="str">
        <f>+'2002 Plan'!$D$7</f>
        <v>107043</v>
      </c>
      <c r="B48" s="11" t="s">
        <v>145</v>
      </c>
      <c r="C48" s="13">
        <f>+'2002 Plan'!D41</f>
        <v>0</v>
      </c>
      <c r="D48" s="13">
        <f>+'2002 Plan'!E41</f>
        <v>0</v>
      </c>
      <c r="E48" s="13">
        <f>+'2002 Plan'!F41</f>
        <v>0</v>
      </c>
      <c r="F48" s="13">
        <f>+'2002 Plan'!G41</f>
        <v>0</v>
      </c>
      <c r="G48" s="13">
        <f>+'2002 Plan'!H41</f>
        <v>0</v>
      </c>
      <c r="H48" s="13">
        <f>+'2002 Plan'!I41</f>
        <v>0</v>
      </c>
      <c r="I48" s="13">
        <f>+'2002 Plan'!J41</f>
        <v>0</v>
      </c>
      <c r="J48" s="13">
        <f>+'2002 Plan'!K41</f>
        <v>0</v>
      </c>
      <c r="K48" s="13">
        <f>+'2002 Plan'!L41</f>
        <v>0</v>
      </c>
      <c r="L48" s="13">
        <f>+'2002 Plan'!M41</f>
        <v>0</v>
      </c>
      <c r="M48" s="13">
        <f>+'2002 Plan'!N41</f>
        <v>0</v>
      </c>
      <c r="N48" s="13">
        <f>+'2002 Plan'!O41</f>
        <v>0</v>
      </c>
      <c r="O48" s="13">
        <f>+'2002 Plan'!P41</f>
        <v>0</v>
      </c>
    </row>
    <row r="49" spans="1:16">
      <c r="A49" s="11" t="str">
        <f>+'2002 Plan'!$D$7</f>
        <v>107043</v>
      </c>
      <c r="B49" s="11" t="s">
        <v>146</v>
      </c>
      <c r="C49" s="13">
        <f>+'2002 Plan'!D45</f>
        <v>7463</v>
      </c>
      <c r="D49" s="13">
        <f>+'2002 Plan'!E45</f>
        <v>7463</v>
      </c>
      <c r="E49" s="13">
        <f>+'2002 Plan'!F45</f>
        <v>7463</v>
      </c>
      <c r="F49" s="13">
        <f>+'2002 Plan'!G45</f>
        <v>7463</v>
      </c>
      <c r="G49" s="13">
        <f>+'2002 Plan'!H45</f>
        <v>7463</v>
      </c>
      <c r="H49" s="13">
        <f>+'2002 Plan'!I45</f>
        <v>7463</v>
      </c>
      <c r="I49" s="13">
        <f>+'2002 Plan'!J45</f>
        <v>7463</v>
      </c>
      <c r="J49" s="13">
        <f>+'2002 Plan'!K45</f>
        <v>7463</v>
      </c>
      <c r="K49" s="13">
        <f>+'2002 Plan'!L45</f>
        <v>7463</v>
      </c>
      <c r="L49" s="13">
        <f>+'2002 Plan'!M45</f>
        <v>7463</v>
      </c>
      <c r="M49" s="13">
        <f>+'2002 Plan'!N45</f>
        <v>7463</v>
      </c>
      <c r="N49" s="13">
        <f>+'2002 Plan'!O45</f>
        <v>7463</v>
      </c>
      <c r="O49" s="13">
        <f>+'2002 Plan'!P45</f>
        <v>89556</v>
      </c>
    </row>
    <row r="50" spans="1:16">
      <c r="A50" s="11" t="str">
        <f>+'2002 Plan'!$D$7</f>
        <v>107043</v>
      </c>
      <c r="B50" s="11" t="s">
        <v>147</v>
      </c>
      <c r="C50" s="13">
        <f>+'2002 Plan'!D46</f>
        <v>755</v>
      </c>
      <c r="D50" s="13">
        <f>+'2002 Plan'!E46</f>
        <v>755</v>
      </c>
      <c r="E50" s="13">
        <f>+'2002 Plan'!F46</f>
        <v>755</v>
      </c>
      <c r="F50" s="13">
        <f>+'2002 Plan'!G46</f>
        <v>755</v>
      </c>
      <c r="G50" s="13">
        <f>+'2002 Plan'!H46</f>
        <v>755</v>
      </c>
      <c r="H50" s="13">
        <f>+'2002 Plan'!I46</f>
        <v>755</v>
      </c>
      <c r="I50" s="13">
        <f>+'2002 Plan'!J46</f>
        <v>755</v>
      </c>
      <c r="J50" s="13">
        <f>+'2002 Plan'!K46</f>
        <v>755</v>
      </c>
      <c r="K50" s="13">
        <f>+'2002 Plan'!L46</f>
        <v>755</v>
      </c>
      <c r="L50" s="13">
        <f>+'2002 Plan'!M46</f>
        <v>755</v>
      </c>
      <c r="M50" s="13">
        <f>+'2002 Plan'!N46</f>
        <v>755</v>
      </c>
      <c r="N50" s="13">
        <f>+'2002 Plan'!O46</f>
        <v>755</v>
      </c>
      <c r="O50" s="13">
        <f>+'2002 Plan'!P46</f>
        <v>9060</v>
      </c>
    </row>
    <row r="51" spans="1:16">
      <c r="A51" s="11" t="str">
        <f>+'2002 Plan'!$D$7</f>
        <v>107043</v>
      </c>
      <c r="B51" s="11" t="s">
        <v>148</v>
      </c>
      <c r="C51" s="13">
        <f>+'2002 Plan'!D47</f>
        <v>7159</v>
      </c>
      <c r="D51" s="13">
        <f>+'2002 Plan'!E47</f>
        <v>7159</v>
      </c>
      <c r="E51" s="13">
        <f>+'2002 Plan'!F47</f>
        <v>7159</v>
      </c>
      <c r="F51" s="13">
        <f>+'2002 Plan'!G47</f>
        <v>7159</v>
      </c>
      <c r="G51" s="13">
        <f>+'2002 Plan'!H47</f>
        <v>7159</v>
      </c>
      <c r="H51" s="13">
        <f>+'2002 Plan'!I47</f>
        <v>7159</v>
      </c>
      <c r="I51" s="13">
        <f>+'2002 Plan'!J47</f>
        <v>7159</v>
      </c>
      <c r="J51" s="13">
        <f>+'2002 Plan'!K47</f>
        <v>7159</v>
      </c>
      <c r="K51" s="13">
        <f>+'2002 Plan'!L47</f>
        <v>7159</v>
      </c>
      <c r="L51" s="13">
        <f>+'2002 Plan'!M47</f>
        <v>7159</v>
      </c>
      <c r="M51" s="13">
        <f>+'2002 Plan'!N47</f>
        <v>7159</v>
      </c>
      <c r="N51" s="13">
        <f>+'2002 Plan'!O47</f>
        <v>7159</v>
      </c>
      <c r="O51" s="13">
        <f>+'2002 Plan'!P47</f>
        <v>85908</v>
      </c>
    </row>
    <row r="52" spans="1:16">
      <c r="A52" s="11" t="str">
        <f>+'2002 Plan'!$D$7</f>
        <v>107043</v>
      </c>
      <c r="B52" s="11" t="s">
        <v>149</v>
      </c>
      <c r="C52" s="13">
        <f>+'2002 Plan'!D49</f>
        <v>0</v>
      </c>
      <c r="D52" s="13">
        <f>+'2002 Plan'!E49</f>
        <v>0</v>
      </c>
      <c r="E52" s="13">
        <f>+'2002 Plan'!F49</f>
        <v>0</v>
      </c>
      <c r="F52" s="13">
        <f>+'2002 Plan'!G49</f>
        <v>0</v>
      </c>
      <c r="G52" s="13">
        <f>+'2002 Plan'!H49</f>
        <v>0</v>
      </c>
      <c r="H52" s="13">
        <f>+'2002 Plan'!I49</f>
        <v>0</v>
      </c>
      <c r="I52" s="13">
        <f>+'2002 Plan'!J49</f>
        <v>0</v>
      </c>
      <c r="J52" s="13">
        <f>+'2002 Plan'!K49</f>
        <v>0</v>
      </c>
      <c r="K52" s="13">
        <f>+'2002 Plan'!L49</f>
        <v>0</v>
      </c>
      <c r="L52" s="13">
        <f>+'2002 Plan'!M49</f>
        <v>0</v>
      </c>
      <c r="M52" s="13">
        <f>+'2002 Plan'!N49</f>
        <v>0</v>
      </c>
      <c r="N52" s="13">
        <f>+'2002 Plan'!O49</f>
        <v>0</v>
      </c>
      <c r="O52" s="13">
        <f>+'2002 Plan'!P49</f>
        <v>0</v>
      </c>
    </row>
    <row r="53" spans="1:16">
      <c r="A53" s="11" t="str">
        <f>+'2002 Plan'!$D$7</f>
        <v>107043</v>
      </c>
      <c r="B53" s="11" t="s">
        <v>150</v>
      </c>
      <c r="C53" s="13">
        <f>+'2002 Plan'!D51</f>
        <v>0</v>
      </c>
      <c r="D53" s="13">
        <f>+'2002 Plan'!E51</f>
        <v>0</v>
      </c>
      <c r="E53" s="13">
        <f>+'2002 Plan'!F51</f>
        <v>0</v>
      </c>
      <c r="F53" s="13">
        <f>+'2002 Plan'!G51</f>
        <v>0</v>
      </c>
      <c r="G53" s="13">
        <f>+'2002 Plan'!H51</f>
        <v>0</v>
      </c>
      <c r="H53" s="13">
        <f>+'2002 Plan'!I51</f>
        <v>0</v>
      </c>
      <c r="I53" s="13">
        <f>+'2002 Plan'!J51</f>
        <v>0</v>
      </c>
      <c r="J53" s="13">
        <f>+'2002 Plan'!K51</f>
        <v>0</v>
      </c>
      <c r="K53" s="13">
        <f>+'2002 Plan'!L51</f>
        <v>0</v>
      </c>
      <c r="L53" s="13">
        <f>+'2002 Plan'!M51</f>
        <v>0</v>
      </c>
      <c r="M53" s="13">
        <f>+'2002 Plan'!N51</f>
        <v>0</v>
      </c>
      <c r="N53" s="13">
        <f>+'2002 Plan'!O51</f>
        <v>0</v>
      </c>
      <c r="O53" s="13">
        <f>+'2002 Plan'!P51</f>
        <v>0</v>
      </c>
    </row>
    <row r="54" spans="1:16">
      <c r="A54" s="11" t="str">
        <f>+'2002 Plan'!$D$7</f>
        <v>107043</v>
      </c>
      <c r="B54" s="11" t="s">
        <v>151</v>
      </c>
      <c r="C54" s="13">
        <f>+'2002 Plan'!D52</f>
        <v>0</v>
      </c>
      <c r="D54" s="13">
        <f>+'2002 Plan'!E52</f>
        <v>0</v>
      </c>
      <c r="E54" s="13">
        <f>+'2002 Plan'!F52</f>
        <v>0</v>
      </c>
      <c r="F54" s="13">
        <f>+'2002 Plan'!G52</f>
        <v>0</v>
      </c>
      <c r="G54" s="13">
        <f>+'2002 Plan'!H52</f>
        <v>0</v>
      </c>
      <c r="H54" s="13">
        <f>+'2002 Plan'!I52</f>
        <v>0</v>
      </c>
      <c r="I54" s="13">
        <f>+'2002 Plan'!J52</f>
        <v>0</v>
      </c>
      <c r="J54" s="13">
        <f>+'2002 Plan'!K52</f>
        <v>0</v>
      </c>
      <c r="K54" s="13">
        <f>+'2002 Plan'!L52</f>
        <v>0</v>
      </c>
      <c r="L54" s="13">
        <f>+'2002 Plan'!M52</f>
        <v>0</v>
      </c>
      <c r="M54" s="13">
        <f>+'2002 Plan'!N52</f>
        <v>0</v>
      </c>
      <c r="N54" s="13">
        <f>+'2002 Plan'!O52</f>
        <v>0</v>
      </c>
      <c r="O54" s="13">
        <f>+'2002 Plan'!P52</f>
        <v>0</v>
      </c>
    </row>
    <row r="55" spans="1:16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6">
      <c r="C56" s="15">
        <f t="shared" ref="C56:N56" si="0">SUM(C7:C55)</f>
        <v>847343.87366666668</v>
      </c>
      <c r="D56" s="15">
        <f t="shared" si="0"/>
        <v>869808.73916666664</v>
      </c>
      <c r="E56" s="15">
        <f t="shared" si="0"/>
        <v>869808.73916666664</v>
      </c>
      <c r="F56" s="15">
        <f t="shared" si="0"/>
        <v>869808.73916666664</v>
      </c>
      <c r="G56" s="15">
        <f t="shared" si="0"/>
        <v>869808.73916666664</v>
      </c>
      <c r="H56" s="15">
        <f t="shared" si="0"/>
        <v>869808.73916666664</v>
      </c>
      <c r="I56" s="15">
        <f t="shared" si="0"/>
        <v>892371.01949999994</v>
      </c>
      <c r="J56" s="15">
        <f t="shared" si="0"/>
        <v>893171.01949999994</v>
      </c>
      <c r="K56" s="15">
        <f t="shared" si="0"/>
        <v>893171.01949999994</v>
      </c>
      <c r="L56" s="15">
        <f t="shared" si="0"/>
        <v>893171.01949999994</v>
      </c>
      <c r="M56" s="15">
        <f t="shared" si="0"/>
        <v>893171.01949999994</v>
      </c>
      <c r="N56" s="15">
        <f t="shared" si="0"/>
        <v>893171.01949999994</v>
      </c>
      <c r="O56" s="15">
        <f>SUM(C56:N56)</f>
        <v>10554613.686500002</v>
      </c>
      <c r="P56" s="1" t="s">
        <v>58</v>
      </c>
    </row>
    <row r="57" spans="1:16">
      <c r="B57" s="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>
        <f>+O56-'2002 Plan'!P90</f>
        <v>0</v>
      </c>
      <c r="P57" s="3" t="s">
        <v>59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G26" sqref="G26"/>
    </sheetView>
  </sheetViews>
  <sheetFormatPr defaultRowHeight="13.2"/>
  <cols>
    <col min="1" max="1" width="25.33203125" bestFit="1" customWidth="1"/>
    <col min="2" max="8" width="9" customWidth="1"/>
    <col min="9" max="9" width="10.44140625" bestFit="1" customWidth="1"/>
    <col min="10" max="17" width="9" customWidth="1"/>
    <col min="18" max="18" width="11.77734375" bestFit="1" customWidth="1"/>
  </cols>
  <sheetData>
    <row r="1" spans="1:18" s="192" customFormat="1" ht="15.6">
      <c r="A1" s="189" t="s">
        <v>200</v>
      </c>
      <c r="B1" s="189"/>
      <c r="C1" s="190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</row>
    <row r="2" spans="1:18" s="192" customFormat="1" ht="15.6">
      <c r="A2" s="189" t="s">
        <v>201</v>
      </c>
      <c r="B2" s="189"/>
      <c r="C2" s="190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s="192" customFormat="1" ht="15.6">
      <c r="A3" s="193" t="s">
        <v>202</v>
      </c>
      <c r="B3" s="193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>
      <c r="A4" s="194"/>
      <c r="B4" s="195" t="s">
        <v>203</v>
      </c>
      <c r="C4" s="195" t="s">
        <v>204</v>
      </c>
      <c r="D4" s="195" t="s">
        <v>205</v>
      </c>
      <c r="E4" s="196" t="s">
        <v>206</v>
      </c>
      <c r="F4" s="195" t="s">
        <v>207</v>
      </c>
      <c r="G4" s="195" t="s">
        <v>208</v>
      </c>
      <c r="H4" s="195" t="s">
        <v>209</v>
      </c>
      <c r="I4" s="196" t="s">
        <v>210</v>
      </c>
      <c r="J4" s="195" t="s">
        <v>211</v>
      </c>
      <c r="K4" s="195" t="s">
        <v>212</v>
      </c>
      <c r="L4" s="195" t="s">
        <v>213</v>
      </c>
      <c r="M4" s="196" t="s">
        <v>214</v>
      </c>
      <c r="N4" s="195" t="s">
        <v>215</v>
      </c>
      <c r="O4" s="195" t="s">
        <v>216</v>
      </c>
      <c r="P4" s="195" t="s">
        <v>217</v>
      </c>
      <c r="Q4" s="196" t="s">
        <v>218</v>
      </c>
      <c r="R4" s="197" t="s">
        <v>219</v>
      </c>
    </row>
    <row r="5" spans="1:18" ht="13.8" thickBot="1">
      <c r="A5" s="194"/>
      <c r="B5" s="198" t="s">
        <v>220</v>
      </c>
      <c r="C5" s="198" t="s">
        <v>220</v>
      </c>
      <c r="D5" s="198" t="s">
        <v>220</v>
      </c>
      <c r="E5" s="199" t="s">
        <v>221</v>
      </c>
      <c r="F5" s="198" t="s">
        <v>220</v>
      </c>
      <c r="G5" s="198" t="s">
        <v>220</v>
      </c>
      <c r="H5" s="198" t="s">
        <v>220</v>
      </c>
      <c r="I5" s="199" t="s">
        <v>221</v>
      </c>
      <c r="J5" s="200" t="s">
        <v>220</v>
      </c>
      <c r="K5" s="201" t="s">
        <v>222</v>
      </c>
      <c r="L5" s="201" t="s">
        <v>223</v>
      </c>
      <c r="M5" s="199" t="s">
        <v>221</v>
      </c>
      <c r="N5" s="201" t="s">
        <v>223</v>
      </c>
      <c r="O5" s="201" t="s">
        <v>223</v>
      </c>
      <c r="P5" s="201" t="s">
        <v>223</v>
      </c>
      <c r="Q5" s="199" t="s">
        <v>221</v>
      </c>
      <c r="R5" s="198" t="s">
        <v>224</v>
      </c>
    </row>
    <row r="6" spans="1:18">
      <c r="A6" s="194"/>
      <c r="B6" s="197"/>
      <c r="C6" s="197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</row>
    <row r="7" spans="1:18">
      <c r="A7" s="203" t="s">
        <v>225</v>
      </c>
      <c r="B7" s="204"/>
      <c r="C7" s="204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</row>
    <row r="8" spans="1:18">
      <c r="A8" s="183" t="s">
        <v>226</v>
      </c>
      <c r="B8" s="206"/>
      <c r="C8" s="206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</row>
    <row r="9" spans="1:18">
      <c r="A9" s="208" t="s">
        <v>227</v>
      </c>
      <c r="B9" s="209">
        <v>4</v>
      </c>
      <c r="C9" s="209">
        <v>6</v>
      </c>
      <c r="D9" s="209">
        <v>6</v>
      </c>
      <c r="E9" s="210">
        <f t="shared" ref="E9:E21" si="0">AVERAGE(B9:D9)</f>
        <v>5.333333333333333</v>
      </c>
      <c r="F9" s="211">
        <v>6</v>
      </c>
      <c r="G9" s="211">
        <v>6</v>
      </c>
      <c r="H9" s="211">
        <v>5</v>
      </c>
      <c r="I9" s="210">
        <f t="shared" ref="I9:I19" si="1">(F9+G9+H9)/3</f>
        <v>5.666666666666667</v>
      </c>
      <c r="J9" s="211">
        <v>5</v>
      </c>
      <c r="K9" s="212">
        <v>6</v>
      </c>
      <c r="L9" s="212">
        <v>6</v>
      </c>
      <c r="M9" s="210">
        <f t="shared" ref="M9:M21" si="2">AVERAGE(J9:L9)</f>
        <v>5.666666666666667</v>
      </c>
      <c r="N9" s="212">
        <v>6</v>
      </c>
      <c r="O9" s="212">
        <v>6</v>
      </c>
      <c r="P9" s="212">
        <v>6</v>
      </c>
      <c r="Q9" s="210">
        <f t="shared" ref="Q9:Q21" si="3">AVERAGE(N9:P9)</f>
        <v>6</v>
      </c>
      <c r="R9" s="213">
        <f t="shared" ref="R9:R21" si="4">(E9+I9+M9+Q9)/4</f>
        <v>5.666666666666667</v>
      </c>
    </row>
    <row r="10" spans="1:18">
      <c r="A10" s="208" t="s">
        <v>228</v>
      </c>
      <c r="B10" s="209">
        <v>5</v>
      </c>
      <c r="C10" s="209">
        <v>4</v>
      </c>
      <c r="D10" s="209">
        <v>4</v>
      </c>
      <c r="E10" s="210">
        <f t="shared" si="0"/>
        <v>4.333333333333333</v>
      </c>
      <c r="F10" s="211">
        <v>4</v>
      </c>
      <c r="G10" s="211">
        <v>4</v>
      </c>
      <c r="H10" s="211">
        <v>4</v>
      </c>
      <c r="I10" s="210">
        <f t="shared" si="1"/>
        <v>4</v>
      </c>
      <c r="J10" s="211">
        <v>4</v>
      </c>
      <c r="K10" s="212">
        <v>5</v>
      </c>
      <c r="L10" s="212">
        <v>5</v>
      </c>
      <c r="M10" s="210">
        <f t="shared" si="2"/>
        <v>4.666666666666667</v>
      </c>
      <c r="N10" s="212">
        <v>5</v>
      </c>
      <c r="O10" s="212">
        <v>5</v>
      </c>
      <c r="P10" s="212">
        <v>5</v>
      </c>
      <c r="Q10" s="210">
        <f t="shared" si="3"/>
        <v>5</v>
      </c>
      <c r="R10" s="213">
        <f t="shared" si="4"/>
        <v>4.5</v>
      </c>
    </row>
    <row r="11" spans="1:18">
      <c r="A11" s="208" t="s">
        <v>229</v>
      </c>
      <c r="B11" s="209">
        <v>19</v>
      </c>
      <c r="C11" s="209">
        <v>20</v>
      </c>
      <c r="D11" s="209">
        <v>20</v>
      </c>
      <c r="E11" s="210">
        <f t="shared" si="0"/>
        <v>19.666666666666668</v>
      </c>
      <c r="F11" s="211">
        <v>23</v>
      </c>
      <c r="G11" s="211">
        <v>24</v>
      </c>
      <c r="H11" s="211">
        <v>24</v>
      </c>
      <c r="I11" s="210">
        <f t="shared" si="1"/>
        <v>23.666666666666668</v>
      </c>
      <c r="J11" s="211">
        <v>23</v>
      </c>
      <c r="K11" s="212">
        <v>29</v>
      </c>
      <c r="L11" s="212">
        <v>29</v>
      </c>
      <c r="M11" s="210">
        <f t="shared" si="2"/>
        <v>27</v>
      </c>
      <c r="N11" s="212">
        <v>29</v>
      </c>
      <c r="O11" s="212">
        <v>29</v>
      </c>
      <c r="P11" s="212">
        <v>29</v>
      </c>
      <c r="Q11" s="210">
        <f t="shared" si="3"/>
        <v>29</v>
      </c>
      <c r="R11" s="213">
        <f t="shared" si="4"/>
        <v>24.833333333333336</v>
      </c>
    </row>
    <row r="12" spans="1:18">
      <c r="A12" s="203" t="s">
        <v>230</v>
      </c>
      <c r="B12" s="214">
        <f>SUM(B9:B11)</f>
        <v>28</v>
      </c>
      <c r="C12" s="214">
        <f>SUM(C9:C11)</f>
        <v>30</v>
      </c>
      <c r="D12" s="214">
        <f>SUM(D9:D11)</f>
        <v>30</v>
      </c>
      <c r="E12" s="215">
        <f>AVERAGE(B12:D12)</f>
        <v>29.333333333333332</v>
      </c>
      <c r="F12" s="214">
        <f>SUM(F9:F11)</f>
        <v>33</v>
      </c>
      <c r="G12" s="214">
        <f>SUM(G9:G11)</f>
        <v>34</v>
      </c>
      <c r="H12" s="214">
        <f>SUM(H9:H11)</f>
        <v>33</v>
      </c>
      <c r="I12" s="215">
        <f>AVERAGE(F12:H12)</f>
        <v>33.333333333333336</v>
      </c>
      <c r="J12" s="214">
        <f>SUM(J9:J11)</f>
        <v>32</v>
      </c>
      <c r="K12" s="214">
        <f>SUM(K9:K11)</f>
        <v>40</v>
      </c>
      <c r="L12" s="214">
        <f>SUM(L9:L11)</f>
        <v>40</v>
      </c>
      <c r="M12" s="215">
        <f>AVERAGE(J12:L12)</f>
        <v>37.333333333333336</v>
      </c>
      <c r="N12" s="214">
        <f>SUM(N9:N11)</f>
        <v>40</v>
      </c>
      <c r="O12" s="214">
        <f>SUM(O9:O11)</f>
        <v>40</v>
      </c>
      <c r="P12" s="214">
        <f>SUM(P9:P11)</f>
        <v>40</v>
      </c>
      <c r="Q12" s="215">
        <f>AVERAGE(N12:P12)</f>
        <v>40</v>
      </c>
      <c r="R12" s="216">
        <f t="shared" si="4"/>
        <v>35</v>
      </c>
    </row>
    <row r="13" spans="1:18">
      <c r="A13" s="203" t="s">
        <v>231</v>
      </c>
      <c r="B13" s="209"/>
      <c r="C13" s="209"/>
      <c r="D13" s="209"/>
      <c r="E13" s="210"/>
      <c r="F13" s="211"/>
      <c r="G13" s="211"/>
      <c r="H13" s="217"/>
      <c r="I13" s="210"/>
      <c r="J13" s="218">
        <f>SUM(B12+C12+D12+F12+G12+H12+J12)/7</f>
        <v>31.428571428571427</v>
      </c>
      <c r="K13" s="212"/>
      <c r="L13" s="212"/>
      <c r="M13" s="210"/>
      <c r="N13" s="212"/>
      <c r="O13" s="212"/>
      <c r="P13" s="212"/>
      <c r="Q13" s="210"/>
      <c r="R13" s="213"/>
    </row>
    <row r="14" spans="1:18">
      <c r="A14" s="208" t="s">
        <v>232</v>
      </c>
      <c r="B14" s="209">
        <v>3</v>
      </c>
      <c r="C14" s="209">
        <v>3</v>
      </c>
      <c r="D14" s="209">
        <v>3</v>
      </c>
      <c r="E14" s="210">
        <f t="shared" si="0"/>
        <v>3</v>
      </c>
      <c r="F14" s="211">
        <v>2</v>
      </c>
      <c r="G14" s="211">
        <v>1</v>
      </c>
      <c r="H14" s="211">
        <v>0</v>
      </c>
      <c r="I14" s="210">
        <f t="shared" si="1"/>
        <v>1</v>
      </c>
      <c r="J14" s="211">
        <v>0</v>
      </c>
      <c r="K14" s="212">
        <v>8</v>
      </c>
      <c r="L14" s="212">
        <v>8</v>
      </c>
      <c r="M14" s="210">
        <f t="shared" si="2"/>
        <v>5.333333333333333</v>
      </c>
      <c r="N14" s="212">
        <v>8</v>
      </c>
      <c r="O14" s="212">
        <v>8</v>
      </c>
      <c r="P14" s="212">
        <v>8</v>
      </c>
      <c r="Q14" s="210">
        <f t="shared" si="3"/>
        <v>8</v>
      </c>
      <c r="R14" s="213">
        <f t="shared" si="4"/>
        <v>4.333333333333333</v>
      </c>
    </row>
    <row r="15" spans="1:18">
      <c r="A15" s="208" t="s">
        <v>233</v>
      </c>
      <c r="B15" s="209">
        <v>2</v>
      </c>
      <c r="C15" s="209">
        <v>3</v>
      </c>
      <c r="D15" s="209">
        <v>4</v>
      </c>
      <c r="E15" s="210">
        <f t="shared" si="0"/>
        <v>3</v>
      </c>
      <c r="F15" s="211">
        <v>2</v>
      </c>
      <c r="G15" s="211">
        <v>2</v>
      </c>
      <c r="H15" s="211">
        <v>2</v>
      </c>
      <c r="I15" s="210">
        <f t="shared" si="1"/>
        <v>2</v>
      </c>
      <c r="J15" s="211">
        <v>3</v>
      </c>
      <c r="K15" s="212">
        <v>3</v>
      </c>
      <c r="L15" s="212">
        <v>3</v>
      </c>
      <c r="M15" s="210">
        <f t="shared" si="2"/>
        <v>3</v>
      </c>
      <c r="N15" s="212">
        <v>3</v>
      </c>
      <c r="O15" s="212">
        <v>3</v>
      </c>
      <c r="P15" s="212">
        <v>3</v>
      </c>
      <c r="Q15" s="210">
        <f t="shared" si="3"/>
        <v>3</v>
      </c>
      <c r="R15" s="213">
        <f t="shared" si="4"/>
        <v>2.75</v>
      </c>
    </row>
    <row r="16" spans="1:18">
      <c r="A16" s="219" t="s">
        <v>234</v>
      </c>
      <c r="B16" s="209">
        <v>4</v>
      </c>
      <c r="C16" s="209">
        <v>6</v>
      </c>
      <c r="D16" s="209">
        <v>6</v>
      </c>
      <c r="E16" s="210">
        <f t="shared" si="0"/>
        <v>5.333333333333333</v>
      </c>
      <c r="F16" s="211">
        <v>8</v>
      </c>
      <c r="G16" s="211">
        <v>8</v>
      </c>
      <c r="H16" s="211">
        <v>8</v>
      </c>
      <c r="I16" s="210">
        <f t="shared" si="1"/>
        <v>8</v>
      </c>
      <c r="J16" s="211">
        <v>8</v>
      </c>
      <c r="K16" s="212">
        <v>5</v>
      </c>
      <c r="L16" s="212">
        <v>5</v>
      </c>
      <c r="M16" s="210">
        <f t="shared" si="2"/>
        <v>6</v>
      </c>
      <c r="N16" s="212">
        <v>5</v>
      </c>
      <c r="O16" s="212">
        <v>5</v>
      </c>
      <c r="P16" s="212">
        <v>5</v>
      </c>
      <c r="Q16" s="210">
        <f t="shared" si="3"/>
        <v>5</v>
      </c>
      <c r="R16" s="213">
        <f t="shared" si="4"/>
        <v>6.083333333333333</v>
      </c>
    </row>
    <row r="17" spans="1:18">
      <c r="A17" s="219" t="s">
        <v>235</v>
      </c>
      <c r="B17" s="209">
        <v>0</v>
      </c>
      <c r="C17" s="209">
        <v>0</v>
      </c>
      <c r="D17" s="209">
        <v>0</v>
      </c>
      <c r="E17" s="210">
        <f t="shared" si="0"/>
        <v>0</v>
      </c>
      <c r="F17" s="211">
        <v>0</v>
      </c>
      <c r="G17" s="211">
        <v>0</v>
      </c>
      <c r="H17" s="211">
        <v>0</v>
      </c>
      <c r="I17" s="210">
        <f t="shared" si="1"/>
        <v>0</v>
      </c>
      <c r="J17" s="211">
        <v>0</v>
      </c>
      <c r="K17" s="212">
        <v>0</v>
      </c>
      <c r="L17" s="212">
        <v>0</v>
      </c>
      <c r="M17" s="210">
        <f t="shared" si="2"/>
        <v>0</v>
      </c>
      <c r="N17" s="212">
        <v>0</v>
      </c>
      <c r="O17" s="212">
        <v>0</v>
      </c>
      <c r="P17" s="212">
        <v>0</v>
      </c>
      <c r="Q17" s="210">
        <f t="shared" si="3"/>
        <v>0</v>
      </c>
      <c r="R17" s="213">
        <f t="shared" si="4"/>
        <v>0</v>
      </c>
    </row>
    <row r="18" spans="1:18">
      <c r="A18" s="219" t="s">
        <v>236</v>
      </c>
      <c r="B18" s="209">
        <v>1</v>
      </c>
      <c r="C18" s="209">
        <v>1</v>
      </c>
      <c r="D18" s="209">
        <v>1</v>
      </c>
      <c r="E18" s="210">
        <f t="shared" si="0"/>
        <v>1</v>
      </c>
      <c r="F18" s="211">
        <v>0</v>
      </c>
      <c r="G18" s="211">
        <v>0</v>
      </c>
      <c r="H18" s="211">
        <v>0</v>
      </c>
      <c r="I18" s="210">
        <f t="shared" si="1"/>
        <v>0</v>
      </c>
      <c r="J18" s="211">
        <v>0</v>
      </c>
      <c r="K18" s="212">
        <v>0</v>
      </c>
      <c r="L18" s="212">
        <v>0</v>
      </c>
      <c r="M18" s="210">
        <f t="shared" si="2"/>
        <v>0</v>
      </c>
      <c r="N18" s="212">
        <v>0</v>
      </c>
      <c r="O18" s="212">
        <v>0</v>
      </c>
      <c r="P18" s="212">
        <v>0</v>
      </c>
      <c r="Q18" s="210">
        <f t="shared" si="3"/>
        <v>0</v>
      </c>
      <c r="R18" s="213">
        <f t="shared" si="4"/>
        <v>0.25</v>
      </c>
    </row>
    <row r="19" spans="1:18">
      <c r="A19" s="219" t="s">
        <v>237</v>
      </c>
      <c r="B19" s="209">
        <v>5</v>
      </c>
      <c r="C19" s="209">
        <v>6</v>
      </c>
      <c r="D19" s="209">
        <v>6</v>
      </c>
      <c r="E19" s="210">
        <f t="shared" si="0"/>
        <v>5.666666666666667</v>
      </c>
      <c r="F19" s="211">
        <v>5</v>
      </c>
      <c r="G19" s="211">
        <v>5</v>
      </c>
      <c r="H19" s="211">
        <v>5</v>
      </c>
      <c r="I19" s="210">
        <f t="shared" si="1"/>
        <v>5</v>
      </c>
      <c r="J19" s="211">
        <v>4</v>
      </c>
      <c r="K19" s="212">
        <v>4</v>
      </c>
      <c r="L19" s="212">
        <v>4</v>
      </c>
      <c r="M19" s="210">
        <f t="shared" si="2"/>
        <v>4</v>
      </c>
      <c r="N19" s="212">
        <v>4</v>
      </c>
      <c r="O19" s="212">
        <v>4</v>
      </c>
      <c r="P19" s="212">
        <v>4</v>
      </c>
      <c r="Q19" s="210">
        <f t="shared" si="3"/>
        <v>4</v>
      </c>
      <c r="R19" s="213">
        <f t="shared" si="4"/>
        <v>4.666666666666667</v>
      </c>
    </row>
    <row r="20" spans="1:18">
      <c r="A20" s="203" t="s">
        <v>238</v>
      </c>
      <c r="B20" s="220">
        <f>SUM(B14:B19)</f>
        <v>15</v>
      </c>
      <c r="C20" s="220">
        <f>SUM(C14:C19)</f>
        <v>19</v>
      </c>
      <c r="D20" s="220">
        <f>SUM(D14:D19)</f>
        <v>20</v>
      </c>
      <c r="E20" s="215">
        <f t="shared" si="0"/>
        <v>18</v>
      </c>
      <c r="F20" s="220">
        <f>SUM(F14:F19)</f>
        <v>17</v>
      </c>
      <c r="G20" s="220">
        <f>SUM(G14:G19)</f>
        <v>16</v>
      </c>
      <c r="H20" s="220">
        <f>SUM(H14:H19)</f>
        <v>15</v>
      </c>
      <c r="I20" s="215">
        <f>AVERAGE(F20:H20)</f>
        <v>16</v>
      </c>
      <c r="J20" s="220">
        <f>SUM(J14:J19)</f>
        <v>15</v>
      </c>
      <c r="K20" s="220">
        <f>SUM(K14:K19)</f>
        <v>20</v>
      </c>
      <c r="L20" s="220">
        <f>SUM(L14:L19)</f>
        <v>20</v>
      </c>
      <c r="M20" s="215">
        <f t="shared" si="2"/>
        <v>18.333333333333332</v>
      </c>
      <c r="N20" s="220">
        <f>SUM(N14:N19)</f>
        <v>20</v>
      </c>
      <c r="O20" s="220">
        <f>SUM(O14:O19)</f>
        <v>20</v>
      </c>
      <c r="P20" s="220">
        <f>SUM(P14:P19)</f>
        <v>20</v>
      </c>
      <c r="Q20" s="215">
        <f t="shared" si="3"/>
        <v>20</v>
      </c>
      <c r="R20" s="216">
        <f t="shared" si="4"/>
        <v>18.083333333333332</v>
      </c>
    </row>
    <row r="21" spans="1:18" ht="13.8" thickBot="1">
      <c r="A21" s="183" t="s">
        <v>239</v>
      </c>
      <c r="B21" s="221">
        <f>B12+B20</f>
        <v>43</v>
      </c>
      <c r="C21" s="221">
        <f>C12+C20</f>
        <v>49</v>
      </c>
      <c r="D21" s="221">
        <f>D12+D20</f>
        <v>50</v>
      </c>
      <c r="E21" s="222">
        <f t="shared" si="0"/>
        <v>47.333333333333336</v>
      </c>
      <c r="F21" s="221">
        <f>F12+F20</f>
        <v>50</v>
      </c>
      <c r="G21" s="221">
        <f>G12+G20</f>
        <v>50</v>
      </c>
      <c r="H21" s="221">
        <f>H12+H20</f>
        <v>48</v>
      </c>
      <c r="I21" s="222">
        <f>AVERAGE(F21:H21)</f>
        <v>49.333333333333336</v>
      </c>
      <c r="J21" s="221">
        <f>J12+J20</f>
        <v>47</v>
      </c>
      <c r="K21" s="221">
        <f>K12+K20</f>
        <v>60</v>
      </c>
      <c r="L21" s="221">
        <f>L12+L20</f>
        <v>60</v>
      </c>
      <c r="M21" s="222">
        <f t="shared" si="2"/>
        <v>55.666666666666664</v>
      </c>
      <c r="N21" s="221">
        <f>N12+N20</f>
        <v>60</v>
      </c>
      <c r="O21" s="221">
        <f>O12+O20</f>
        <v>60</v>
      </c>
      <c r="P21" s="221">
        <f>P12+P20</f>
        <v>60</v>
      </c>
      <c r="Q21" s="222">
        <f t="shared" si="3"/>
        <v>60</v>
      </c>
      <c r="R21" s="223">
        <f t="shared" si="4"/>
        <v>53.083333333333336</v>
      </c>
    </row>
    <row r="22" spans="1:18" ht="13.8" thickTop="1">
      <c r="A22" s="203" t="s">
        <v>240</v>
      </c>
      <c r="B22" s="204"/>
      <c r="C22" s="204"/>
      <c r="D22" s="205"/>
      <c r="E22" s="205"/>
      <c r="F22" s="205"/>
      <c r="G22" s="205"/>
      <c r="I22" s="205"/>
      <c r="J22" s="218">
        <f>SUM(B21+C21+D21+F21+G21+H21+J21)/7</f>
        <v>48.142857142857146</v>
      </c>
      <c r="K22" s="205"/>
      <c r="L22" s="205"/>
      <c r="M22" s="205"/>
      <c r="N22" s="205"/>
      <c r="O22" s="205"/>
      <c r="P22" s="205"/>
      <c r="Q22" s="205"/>
      <c r="R22" s="20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K31" sqref="K31"/>
    </sheetView>
  </sheetViews>
  <sheetFormatPr defaultRowHeight="13.2"/>
  <cols>
    <col min="1" max="1" width="25.33203125" bestFit="1" customWidth="1"/>
    <col min="2" max="8" width="9" customWidth="1"/>
    <col min="9" max="9" width="10.44140625" bestFit="1" customWidth="1"/>
    <col min="10" max="17" width="9" customWidth="1"/>
    <col min="18" max="18" width="11.77734375" bestFit="1" customWidth="1"/>
  </cols>
  <sheetData>
    <row r="1" spans="1:18" s="192" customFormat="1" ht="15.6">
      <c r="A1" s="189" t="s">
        <v>200</v>
      </c>
      <c r="B1" s="189"/>
      <c r="C1" s="190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</row>
    <row r="2" spans="1:18" s="192" customFormat="1" ht="15.6">
      <c r="A2" s="189" t="s">
        <v>201</v>
      </c>
      <c r="B2" s="189"/>
      <c r="C2" s="190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s="192" customFormat="1" ht="15.6">
      <c r="A3" s="193" t="s">
        <v>241</v>
      </c>
      <c r="B3" s="193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>
      <c r="A4" s="194"/>
      <c r="B4" s="195" t="s">
        <v>203</v>
      </c>
      <c r="C4" s="195" t="s">
        <v>204</v>
      </c>
      <c r="D4" s="195" t="s">
        <v>205</v>
      </c>
      <c r="E4" s="196" t="s">
        <v>206</v>
      </c>
      <c r="F4" s="195" t="s">
        <v>207</v>
      </c>
      <c r="G4" s="195" t="s">
        <v>208</v>
      </c>
      <c r="H4" s="195" t="s">
        <v>209</v>
      </c>
      <c r="I4" s="196" t="s">
        <v>210</v>
      </c>
      <c r="J4" s="195" t="s">
        <v>211</v>
      </c>
      <c r="K4" s="195" t="s">
        <v>212</v>
      </c>
      <c r="L4" s="195" t="s">
        <v>213</v>
      </c>
      <c r="M4" s="196" t="s">
        <v>214</v>
      </c>
      <c r="N4" s="195" t="s">
        <v>215</v>
      </c>
      <c r="O4" s="195" t="s">
        <v>216</v>
      </c>
      <c r="P4" s="195" t="s">
        <v>217</v>
      </c>
      <c r="Q4" s="196" t="s">
        <v>218</v>
      </c>
      <c r="R4" s="197" t="s">
        <v>242</v>
      </c>
    </row>
    <row r="5" spans="1:18" ht="13.8" thickBot="1">
      <c r="A5" s="194"/>
      <c r="B5" s="200" t="s">
        <v>222</v>
      </c>
      <c r="C5" s="200" t="s">
        <v>222</v>
      </c>
      <c r="D5" s="200" t="s">
        <v>222</v>
      </c>
      <c r="E5" s="199" t="s">
        <v>221</v>
      </c>
      <c r="F5" s="200" t="s">
        <v>222</v>
      </c>
      <c r="G5" s="200" t="s">
        <v>222</v>
      </c>
      <c r="H5" s="200" t="s">
        <v>222</v>
      </c>
      <c r="I5" s="199" t="s">
        <v>221</v>
      </c>
      <c r="J5" s="200" t="s">
        <v>222</v>
      </c>
      <c r="K5" s="200" t="s">
        <v>222</v>
      </c>
      <c r="L5" s="200" t="s">
        <v>223</v>
      </c>
      <c r="M5" s="199" t="s">
        <v>221</v>
      </c>
      <c r="N5" s="200" t="s">
        <v>223</v>
      </c>
      <c r="O5" s="200" t="s">
        <v>223</v>
      </c>
      <c r="P5" s="200" t="s">
        <v>223</v>
      </c>
      <c r="Q5" s="199" t="s">
        <v>221</v>
      </c>
      <c r="R5" s="198" t="s">
        <v>224</v>
      </c>
    </row>
    <row r="6" spans="1:18">
      <c r="A6" s="194"/>
      <c r="B6" s="197"/>
      <c r="C6" s="197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</row>
    <row r="7" spans="1:18">
      <c r="A7" s="203" t="s">
        <v>243</v>
      </c>
      <c r="B7" s="204"/>
      <c r="C7" s="204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</row>
    <row r="8" spans="1:18">
      <c r="A8" s="183" t="s">
        <v>244</v>
      </c>
      <c r="B8" s="206"/>
      <c r="C8" s="206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</row>
    <row r="9" spans="1:18">
      <c r="A9" s="208" t="s">
        <v>227</v>
      </c>
      <c r="B9" s="209">
        <v>7</v>
      </c>
      <c r="C9" s="209">
        <v>7</v>
      </c>
      <c r="D9" s="209">
        <v>7</v>
      </c>
      <c r="E9" s="210">
        <f t="shared" ref="E9:E20" si="0">AVERAGE(B9:D9)</f>
        <v>7</v>
      </c>
      <c r="F9" s="209">
        <v>7</v>
      </c>
      <c r="G9" s="209">
        <v>7</v>
      </c>
      <c r="H9" s="209">
        <v>7</v>
      </c>
      <c r="I9" s="210">
        <f t="shared" ref="I9:I18" si="1">(F9+G9+H9)/3</f>
        <v>7</v>
      </c>
      <c r="J9" s="209">
        <v>7</v>
      </c>
      <c r="K9" s="209">
        <v>7</v>
      </c>
      <c r="L9" s="209">
        <v>7</v>
      </c>
      <c r="M9" s="210">
        <f t="shared" ref="M9:M20" si="2">AVERAGE(J9:L9)</f>
        <v>7</v>
      </c>
      <c r="N9" s="209">
        <v>7</v>
      </c>
      <c r="O9" s="209">
        <v>7</v>
      </c>
      <c r="P9" s="209">
        <v>7</v>
      </c>
      <c r="Q9" s="210">
        <f t="shared" ref="Q9:Q20" si="3">AVERAGE(N9:P9)</f>
        <v>7</v>
      </c>
      <c r="R9" s="213">
        <f t="shared" ref="R9:R20" si="4">(E9+I9+M9+Q9)/4</f>
        <v>7</v>
      </c>
    </row>
    <row r="10" spans="1:18">
      <c r="A10" s="208" t="s">
        <v>228</v>
      </c>
      <c r="B10" s="209">
        <v>6</v>
      </c>
      <c r="C10" s="209">
        <v>6</v>
      </c>
      <c r="D10" s="209">
        <v>6</v>
      </c>
      <c r="E10" s="210">
        <f t="shared" si="0"/>
        <v>6</v>
      </c>
      <c r="F10" s="209">
        <v>6</v>
      </c>
      <c r="G10" s="209">
        <v>6</v>
      </c>
      <c r="H10" s="209">
        <v>6</v>
      </c>
      <c r="I10" s="210">
        <f t="shared" si="1"/>
        <v>6</v>
      </c>
      <c r="J10" s="209">
        <v>7</v>
      </c>
      <c r="K10" s="209">
        <v>7</v>
      </c>
      <c r="L10" s="209">
        <v>7</v>
      </c>
      <c r="M10" s="210">
        <f t="shared" si="2"/>
        <v>7</v>
      </c>
      <c r="N10" s="209">
        <v>7</v>
      </c>
      <c r="O10" s="209">
        <v>7</v>
      </c>
      <c r="P10" s="209">
        <v>7</v>
      </c>
      <c r="Q10" s="210">
        <f t="shared" si="3"/>
        <v>7</v>
      </c>
      <c r="R10" s="213">
        <f t="shared" si="4"/>
        <v>6.5</v>
      </c>
    </row>
    <row r="11" spans="1:18">
      <c r="A11" s="208" t="s">
        <v>229</v>
      </c>
      <c r="B11" s="209">
        <v>27</v>
      </c>
      <c r="C11" s="209">
        <v>27</v>
      </c>
      <c r="D11" s="209">
        <v>27</v>
      </c>
      <c r="E11" s="210">
        <f t="shared" si="0"/>
        <v>27</v>
      </c>
      <c r="F11" s="209">
        <v>27</v>
      </c>
      <c r="G11" s="209">
        <v>27</v>
      </c>
      <c r="H11" s="209">
        <v>27</v>
      </c>
      <c r="I11" s="210">
        <f t="shared" si="1"/>
        <v>27</v>
      </c>
      <c r="J11" s="209">
        <v>28</v>
      </c>
      <c r="K11" s="209">
        <v>28</v>
      </c>
      <c r="L11" s="209">
        <v>28</v>
      </c>
      <c r="M11" s="210">
        <f t="shared" si="2"/>
        <v>28</v>
      </c>
      <c r="N11" s="209">
        <v>28</v>
      </c>
      <c r="O11" s="209">
        <v>28</v>
      </c>
      <c r="P11" s="209">
        <v>28</v>
      </c>
      <c r="Q11" s="210">
        <f t="shared" si="3"/>
        <v>28</v>
      </c>
      <c r="R11" s="213">
        <f t="shared" si="4"/>
        <v>27.5</v>
      </c>
    </row>
    <row r="12" spans="1:18">
      <c r="A12" s="203" t="s">
        <v>230</v>
      </c>
      <c r="B12" s="224">
        <f>SUM(B9:B11)</f>
        <v>40</v>
      </c>
      <c r="C12" s="224">
        <f>SUM(C9:C11)</f>
        <v>40</v>
      </c>
      <c r="D12" s="224">
        <f>SUM(D9:D11)</f>
        <v>40</v>
      </c>
      <c r="E12" s="215">
        <f>AVERAGE(B12:D12)</f>
        <v>40</v>
      </c>
      <c r="F12" s="224">
        <f>SUM(F9:F11)</f>
        <v>40</v>
      </c>
      <c r="G12" s="224">
        <f>SUM(G9:G11)</f>
        <v>40</v>
      </c>
      <c r="H12" s="224">
        <f>SUM(H9:H11)</f>
        <v>40</v>
      </c>
      <c r="I12" s="215">
        <f>AVERAGE(F12:H12)</f>
        <v>40</v>
      </c>
      <c r="J12" s="224">
        <f>SUM(J9:J11)</f>
        <v>42</v>
      </c>
      <c r="K12" s="224">
        <f>SUM(K9:K11)</f>
        <v>42</v>
      </c>
      <c r="L12" s="224">
        <f>SUM(L9:L11)</f>
        <v>42</v>
      </c>
      <c r="M12" s="215">
        <f>AVERAGE(J12:L12)</f>
        <v>42</v>
      </c>
      <c r="N12" s="224">
        <f>SUM(N9:N11)</f>
        <v>42</v>
      </c>
      <c r="O12" s="224">
        <f>SUM(O9:O11)</f>
        <v>42</v>
      </c>
      <c r="P12" s="224">
        <f>SUM(P9:P11)</f>
        <v>42</v>
      </c>
      <c r="Q12" s="215">
        <f>AVERAGE(N12:P12)</f>
        <v>42</v>
      </c>
      <c r="R12" s="215">
        <f t="shared" si="4"/>
        <v>41</v>
      </c>
    </row>
    <row r="13" spans="1:18">
      <c r="A13" s="208" t="s">
        <v>232</v>
      </c>
      <c r="B13" s="209">
        <v>5</v>
      </c>
      <c r="C13" s="209">
        <v>5</v>
      </c>
      <c r="D13" s="209">
        <v>5</v>
      </c>
      <c r="E13" s="210">
        <f t="shared" si="0"/>
        <v>5</v>
      </c>
      <c r="F13" s="209">
        <v>5</v>
      </c>
      <c r="G13" s="209">
        <v>5</v>
      </c>
      <c r="H13" s="209">
        <v>5</v>
      </c>
      <c r="I13" s="210">
        <f t="shared" si="1"/>
        <v>5</v>
      </c>
      <c r="J13" s="209">
        <v>5</v>
      </c>
      <c r="K13" s="209">
        <v>5</v>
      </c>
      <c r="L13" s="209">
        <v>5</v>
      </c>
      <c r="M13" s="210">
        <f t="shared" si="2"/>
        <v>5</v>
      </c>
      <c r="N13" s="209">
        <v>5</v>
      </c>
      <c r="O13" s="209">
        <v>5</v>
      </c>
      <c r="P13" s="209">
        <v>5</v>
      </c>
      <c r="Q13" s="210">
        <f t="shared" si="3"/>
        <v>5</v>
      </c>
      <c r="R13" s="213">
        <f t="shared" si="4"/>
        <v>5</v>
      </c>
    </row>
    <row r="14" spans="1:18">
      <c r="A14" s="208" t="s">
        <v>233</v>
      </c>
      <c r="B14" s="209">
        <v>3</v>
      </c>
      <c r="C14" s="209">
        <v>3</v>
      </c>
      <c r="D14" s="209">
        <v>3</v>
      </c>
      <c r="E14" s="210">
        <f t="shared" si="0"/>
        <v>3</v>
      </c>
      <c r="F14" s="209">
        <v>3</v>
      </c>
      <c r="G14" s="209">
        <v>3</v>
      </c>
      <c r="H14" s="209">
        <v>3</v>
      </c>
      <c r="I14" s="210">
        <f t="shared" si="1"/>
        <v>3</v>
      </c>
      <c r="J14" s="209">
        <v>3</v>
      </c>
      <c r="K14" s="209">
        <v>3</v>
      </c>
      <c r="L14" s="209">
        <v>3</v>
      </c>
      <c r="M14" s="210">
        <f t="shared" si="2"/>
        <v>3</v>
      </c>
      <c r="N14" s="209">
        <v>3</v>
      </c>
      <c r="O14" s="209">
        <v>3</v>
      </c>
      <c r="P14" s="209">
        <v>3</v>
      </c>
      <c r="Q14" s="210">
        <f t="shared" si="3"/>
        <v>3</v>
      </c>
      <c r="R14" s="213">
        <f t="shared" si="4"/>
        <v>3</v>
      </c>
    </row>
    <row r="15" spans="1:18">
      <c r="A15" s="219" t="s">
        <v>234</v>
      </c>
      <c r="B15" s="209">
        <v>12</v>
      </c>
      <c r="C15" s="209">
        <v>12</v>
      </c>
      <c r="D15" s="209">
        <v>12</v>
      </c>
      <c r="E15" s="210">
        <f t="shared" si="0"/>
        <v>12</v>
      </c>
      <c r="F15" s="209">
        <v>12</v>
      </c>
      <c r="G15" s="209">
        <v>12</v>
      </c>
      <c r="H15" s="209">
        <v>12</v>
      </c>
      <c r="I15" s="210">
        <f t="shared" si="1"/>
        <v>12</v>
      </c>
      <c r="J15" s="209">
        <v>12</v>
      </c>
      <c r="K15" s="209">
        <v>12</v>
      </c>
      <c r="L15" s="209">
        <v>12</v>
      </c>
      <c r="M15" s="210">
        <f t="shared" si="2"/>
        <v>12</v>
      </c>
      <c r="N15" s="209">
        <v>12</v>
      </c>
      <c r="O15" s="209">
        <v>12</v>
      </c>
      <c r="P15" s="209">
        <v>12</v>
      </c>
      <c r="Q15" s="210">
        <f t="shared" si="3"/>
        <v>12</v>
      </c>
      <c r="R15" s="213">
        <f t="shared" si="4"/>
        <v>12</v>
      </c>
    </row>
    <row r="16" spans="1:18">
      <c r="A16" s="219" t="s">
        <v>235</v>
      </c>
      <c r="B16" s="209">
        <v>0</v>
      </c>
      <c r="C16" s="209">
        <v>0</v>
      </c>
      <c r="D16" s="209">
        <v>0</v>
      </c>
      <c r="E16" s="210">
        <f t="shared" si="0"/>
        <v>0</v>
      </c>
      <c r="F16" s="211">
        <v>0</v>
      </c>
      <c r="G16" s="211">
        <v>0</v>
      </c>
      <c r="H16" s="211">
        <v>0</v>
      </c>
      <c r="I16" s="210">
        <f t="shared" si="1"/>
        <v>0</v>
      </c>
      <c r="J16" s="211">
        <v>0</v>
      </c>
      <c r="K16" s="212">
        <v>0</v>
      </c>
      <c r="L16" s="212">
        <v>0</v>
      </c>
      <c r="M16" s="210">
        <f t="shared" si="2"/>
        <v>0</v>
      </c>
      <c r="N16" s="212">
        <v>0</v>
      </c>
      <c r="O16" s="212">
        <v>0</v>
      </c>
      <c r="P16" s="212">
        <v>0</v>
      </c>
      <c r="Q16" s="210">
        <f t="shared" si="3"/>
        <v>0</v>
      </c>
      <c r="R16" s="213">
        <f t="shared" si="4"/>
        <v>0</v>
      </c>
    </row>
    <row r="17" spans="1:18">
      <c r="A17" s="219" t="s">
        <v>236</v>
      </c>
      <c r="B17" s="209">
        <v>1</v>
      </c>
      <c r="C17" s="209">
        <v>1</v>
      </c>
      <c r="D17" s="209">
        <v>1</v>
      </c>
      <c r="E17" s="210">
        <f t="shared" si="0"/>
        <v>1</v>
      </c>
      <c r="F17" s="209">
        <v>1</v>
      </c>
      <c r="G17" s="209">
        <v>1</v>
      </c>
      <c r="H17" s="209">
        <v>1</v>
      </c>
      <c r="I17" s="210">
        <f t="shared" si="1"/>
        <v>1</v>
      </c>
      <c r="J17" s="209">
        <v>1</v>
      </c>
      <c r="K17" s="209">
        <v>1</v>
      </c>
      <c r="L17" s="209">
        <v>1</v>
      </c>
      <c r="M17" s="210">
        <f t="shared" si="2"/>
        <v>1</v>
      </c>
      <c r="N17" s="209">
        <v>1</v>
      </c>
      <c r="O17" s="209">
        <v>1</v>
      </c>
      <c r="P17" s="209">
        <v>1</v>
      </c>
      <c r="Q17" s="210">
        <f t="shared" si="3"/>
        <v>1</v>
      </c>
      <c r="R17" s="213">
        <f t="shared" si="4"/>
        <v>1</v>
      </c>
    </row>
    <row r="18" spans="1:18">
      <c r="A18" s="219" t="s">
        <v>237</v>
      </c>
      <c r="B18" s="209">
        <v>5</v>
      </c>
      <c r="C18" s="209">
        <v>5</v>
      </c>
      <c r="D18" s="209">
        <v>5</v>
      </c>
      <c r="E18" s="210">
        <f t="shared" si="0"/>
        <v>5</v>
      </c>
      <c r="F18" s="209">
        <v>5</v>
      </c>
      <c r="G18" s="209">
        <v>5</v>
      </c>
      <c r="H18" s="209">
        <v>5</v>
      </c>
      <c r="I18" s="210">
        <f t="shared" si="1"/>
        <v>5</v>
      </c>
      <c r="J18" s="209">
        <v>5</v>
      </c>
      <c r="K18" s="209">
        <v>5</v>
      </c>
      <c r="L18" s="209">
        <v>5</v>
      </c>
      <c r="M18" s="210">
        <f t="shared" si="2"/>
        <v>5</v>
      </c>
      <c r="N18" s="209">
        <v>5</v>
      </c>
      <c r="O18" s="209">
        <v>5</v>
      </c>
      <c r="P18" s="209">
        <v>5</v>
      </c>
      <c r="Q18" s="210">
        <f t="shared" si="3"/>
        <v>5</v>
      </c>
      <c r="R18" s="213">
        <f t="shared" si="4"/>
        <v>5</v>
      </c>
    </row>
    <row r="19" spans="1:18">
      <c r="A19" s="203" t="s">
        <v>238</v>
      </c>
      <c r="B19" s="225">
        <f>SUM(B13:B18)</f>
        <v>26</v>
      </c>
      <c r="C19" s="225">
        <f>SUM(C13:C18)</f>
        <v>26</v>
      </c>
      <c r="D19" s="225">
        <f>SUM(D13:D18)</f>
        <v>26</v>
      </c>
      <c r="E19" s="215">
        <f t="shared" si="0"/>
        <v>26</v>
      </c>
      <c r="F19" s="225">
        <f>SUM(F13:F18)</f>
        <v>26</v>
      </c>
      <c r="G19" s="225">
        <f>SUM(G13:G18)</f>
        <v>26</v>
      </c>
      <c r="H19" s="225">
        <f>SUM(H13:H18)</f>
        <v>26</v>
      </c>
      <c r="I19" s="215">
        <f>AVERAGE(F19:H19)</f>
        <v>26</v>
      </c>
      <c r="J19" s="225">
        <f>SUM(J13:J18)</f>
        <v>26</v>
      </c>
      <c r="K19" s="225">
        <f>SUM(K13:K18)</f>
        <v>26</v>
      </c>
      <c r="L19" s="225">
        <f>SUM(L13:L18)</f>
        <v>26</v>
      </c>
      <c r="M19" s="215">
        <f t="shared" si="2"/>
        <v>26</v>
      </c>
      <c r="N19" s="225">
        <f>SUM(N13:N18)</f>
        <v>26</v>
      </c>
      <c r="O19" s="225">
        <f>SUM(O13:O18)</f>
        <v>26</v>
      </c>
      <c r="P19" s="225">
        <f>SUM(P13:P18)</f>
        <v>26</v>
      </c>
      <c r="Q19" s="215">
        <f t="shared" si="3"/>
        <v>26</v>
      </c>
      <c r="R19" s="215">
        <f t="shared" si="4"/>
        <v>26</v>
      </c>
    </row>
    <row r="20" spans="1:18" ht="13.8" thickBot="1">
      <c r="A20" s="183" t="s">
        <v>239</v>
      </c>
      <c r="B20" s="226">
        <f>B12+B19</f>
        <v>66</v>
      </c>
      <c r="C20" s="226">
        <f>C12+C19</f>
        <v>66</v>
      </c>
      <c r="D20" s="226">
        <f>D12+D19</f>
        <v>66</v>
      </c>
      <c r="E20" s="222">
        <f t="shared" si="0"/>
        <v>66</v>
      </c>
      <c r="F20" s="226">
        <f>F12+F19</f>
        <v>66</v>
      </c>
      <c r="G20" s="226">
        <f>G12+G19</f>
        <v>66</v>
      </c>
      <c r="H20" s="226">
        <f>H12+H19</f>
        <v>66</v>
      </c>
      <c r="I20" s="222">
        <f>AVERAGE(F20:H20)</f>
        <v>66</v>
      </c>
      <c r="J20" s="226">
        <f>J12+J19</f>
        <v>68</v>
      </c>
      <c r="K20" s="226">
        <f>K12+K19</f>
        <v>68</v>
      </c>
      <c r="L20" s="226">
        <f>L12+L19</f>
        <v>68</v>
      </c>
      <c r="M20" s="222">
        <f t="shared" si="2"/>
        <v>68</v>
      </c>
      <c r="N20" s="226">
        <f>N12+N19</f>
        <v>68</v>
      </c>
      <c r="O20" s="226">
        <f>O12+O19</f>
        <v>68</v>
      </c>
      <c r="P20" s="226">
        <f>P12+P19</f>
        <v>68</v>
      </c>
      <c r="Q20" s="222">
        <f t="shared" si="3"/>
        <v>68</v>
      </c>
      <c r="R20" s="222">
        <f t="shared" si="4"/>
        <v>67</v>
      </c>
    </row>
    <row r="21" spans="1:18" ht="13.8" thickTop="1"/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9.33203125" defaultRowHeight="13.8"/>
  <cols>
    <col min="1" max="1" width="18" style="1" customWidth="1"/>
    <col min="2" max="2" width="13.77734375" style="1" customWidth="1"/>
    <col min="3" max="3" width="1.109375" style="1" customWidth="1"/>
    <col min="4" max="4" width="72.77734375" style="1" customWidth="1"/>
    <col min="5" max="8" width="9.33203125" style="1"/>
    <col min="9" max="9" width="13.33203125" style="1" customWidth="1"/>
    <col min="10" max="16384" width="9.33203125" style="1"/>
  </cols>
  <sheetData>
    <row r="1" spans="1:4" ht="14.4" thickBot="1">
      <c r="A1" s="81" t="s">
        <v>74</v>
      </c>
    </row>
    <row r="2" spans="1:4" ht="18" customHeight="1" thickBot="1">
      <c r="B2" s="58">
        <v>4800</v>
      </c>
      <c r="D2" s="1" t="s">
        <v>77</v>
      </c>
    </row>
    <row r="3" spans="1:4" ht="14.4" thickBot="1"/>
    <row r="4" spans="1:4" ht="18" customHeight="1">
      <c r="B4" s="59">
        <v>3.7499999999999999E-2</v>
      </c>
      <c r="D4" s="1" t="s">
        <v>78</v>
      </c>
    </row>
    <row r="5" spans="1:4" ht="18" customHeight="1">
      <c r="B5" s="60">
        <v>1.2500000000000001E-2</v>
      </c>
      <c r="D5" s="1" t="s">
        <v>79</v>
      </c>
    </row>
    <row r="6" spans="1:4" ht="18" customHeight="1">
      <c r="B6" s="60">
        <v>0.03</v>
      </c>
      <c r="D6" s="1" t="s">
        <v>80</v>
      </c>
    </row>
    <row r="7" spans="1:4" ht="18" customHeight="1" thickBot="1">
      <c r="B7" s="61">
        <v>1.0999999999999999E-2</v>
      </c>
      <c r="D7" s="1" t="s">
        <v>81</v>
      </c>
    </row>
    <row r="8" spans="1:4" ht="18" customHeight="1" thickBot="1">
      <c r="B8" s="62">
        <f>SUM(B4:B7)</f>
        <v>9.0999999999999998E-2</v>
      </c>
      <c r="D8" s="1" t="s">
        <v>82</v>
      </c>
    </row>
    <row r="11" spans="1:4" ht="14.4" thickBot="1">
      <c r="A11" s="81" t="s">
        <v>75</v>
      </c>
    </row>
    <row r="12" spans="1:4" ht="18" customHeight="1" thickBot="1">
      <c r="B12" s="58">
        <v>84500</v>
      </c>
      <c r="D12" s="1" t="s">
        <v>76</v>
      </c>
    </row>
    <row r="13" spans="1:4" ht="14.4" thickBot="1"/>
    <row r="14" spans="1:4" ht="18" customHeight="1" thickBot="1">
      <c r="B14" s="62">
        <v>6.2E-2</v>
      </c>
      <c r="D14" s="1" t="s">
        <v>83</v>
      </c>
    </row>
    <row r="15" spans="1:4" ht="14.4" thickBot="1"/>
    <row r="16" spans="1:4" ht="18" customHeight="1" thickBot="1">
      <c r="B16" s="62">
        <v>1.4500000000000001E-2</v>
      </c>
      <c r="D16" s="1" t="s">
        <v>88</v>
      </c>
    </row>
    <row r="20" spans="1:4" ht="14.4" thickBot="1">
      <c r="A20" s="81" t="s">
        <v>89</v>
      </c>
    </row>
    <row r="21" spans="1:4" ht="14.4" thickBot="1">
      <c r="B21" s="83">
        <v>8700</v>
      </c>
      <c r="D21" s="1" t="s">
        <v>152</v>
      </c>
    </row>
    <row r="22" spans="1:4" ht="14.4" thickBot="1"/>
    <row r="23" spans="1:4" ht="14.4" thickBot="1">
      <c r="B23" s="83">
        <v>7800</v>
      </c>
      <c r="D23" s="1" t="s">
        <v>157</v>
      </c>
    </row>
    <row r="24" spans="1:4" ht="14.4" thickBot="1">
      <c r="B24" s="82"/>
    </row>
    <row r="25" spans="1:4" ht="14.4" thickBot="1">
      <c r="B25" s="83">
        <v>3900</v>
      </c>
      <c r="D25" s="1" t="s">
        <v>156</v>
      </c>
    </row>
    <row r="26" spans="1:4" ht="14.4" thickBot="1">
      <c r="B26" s="82"/>
    </row>
    <row r="27" spans="1:4" ht="14.4" thickBot="1">
      <c r="B27" s="83">
        <v>2400</v>
      </c>
      <c r="D27" s="1" t="s">
        <v>155</v>
      </c>
    </row>
    <row r="28" spans="1:4" ht="14.4" thickBot="1">
      <c r="B28" s="82"/>
    </row>
    <row r="29" spans="1:4" ht="14.4" thickBot="1">
      <c r="B29" s="83">
        <v>12000</v>
      </c>
      <c r="D29" s="1" t="s">
        <v>154</v>
      </c>
    </row>
    <row r="30" spans="1:4" ht="14.4" thickBot="1">
      <c r="B30" s="82"/>
    </row>
    <row r="31" spans="1:4" ht="14.4" thickBot="1">
      <c r="B31" s="83">
        <v>6900</v>
      </c>
      <c r="D31" s="1" t="s">
        <v>153</v>
      </c>
    </row>
    <row r="33" spans="1:4">
      <c r="D33" s="84"/>
    </row>
    <row r="34" spans="1:4" ht="14.4" thickBot="1">
      <c r="A34" s="81" t="s">
        <v>135</v>
      </c>
    </row>
    <row r="35" spans="1:4" ht="18" customHeight="1" thickBot="1">
      <c r="B35" s="62">
        <v>4.2500000000000003E-2</v>
      </c>
      <c r="D35" s="1" t="s">
        <v>90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01 vs 02</vt:lpstr>
      <vt:lpstr>2002 Plan</vt:lpstr>
      <vt:lpstr>2001 Allocations</vt:lpstr>
      <vt:lpstr>ETS Allocations</vt:lpstr>
      <vt:lpstr>Upload</vt:lpstr>
      <vt:lpstr>2001 HC</vt:lpstr>
      <vt:lpstr>2002 HC</vt:lpstr>
      <vt:lpstr>Assumptions</vt:lpstr>
      <vt:lpstr>'2002 Plan'!Print_Area</vt:lpstr>
      <vt:lpstr>'2002 Plan'!Print_Titles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2001-08-24T15:28:02Z</cp:lastPrinted>
  <dcterms:created xsi:type="dcterms:W3CDTF">1998-07-08T19:32:38Z</dcterms:created>
  <dcterms:modified xsi:type="dcterms:W3CDTF">2023-09-10T16:08:05Z</dcterms:modified>
</cp:coreProperties>
</file>