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60" windowWidth="15180" windowHeight="8580"/>
  </bookViews>
  <sheets>
    <sheet name="Sheet1" sheetId="1" r:id="rId1"/>
    <sheet name="Sheet2" sheetId="2" r:id="rId2"/>
    <sheet name="Sheet3" sheetId="3" r:id="rId3"/>
  </sheets>
  <definedNames>
    <definedName name="valdate">Sheet1!$C$6</definedName>
  </definedNames>
  <calcPr calcId="0" calcMode="manual" calcOnSave="0"/>
</workbook>
</file>

<file path=xl/calcChain.xml><?xml version="1.0" encoding="utf-8"?>
<calcChain xmlns="http://schemas.openxmlformats.org/spreadsheetml/2006/main">
  <c r="F6" i="1" l="1"/>
  <c r="F7" i="1"/>
  <c r="H7" i="1"/>
  <c r="F8" i="1"/>
  <c r="I9" i="1"/>
  <c r="I10" i="1"/>
  <c r="J10" i="1"/>
  <c r="I11" i="1"/>
  <c r="J11" i="1"/>
  <c r="K11" i="1"/>
  <c r="I12" i="1"/>
  <c r="J12" i="1"/>
  <c r="K12" i="1"/>
  <c r="L12" i="1"/>
  <c r="I13" i="1"/>
  <c r="J13" i="1"/>
  <c r="K13" i="1"/>
  <c r="L13" i="1"/>
  <c r="M13" i="1"/>
  <c r="I14" i="1"/>
  <c r="J14" i="1"/>
  <c r="K14" i="1"/>
  <c r="L14" i="1"/>
  <c r="M14" i="1"/>
  <c r="N14" i="1"/>
  <c r="I15" i="1"/>
  <c r="J15" i="1"/>
  <c r="K15" i="1"/>
  <c r="L15" i="1"/>
  <c r="M15" i="1"/>
  <c r="N15" i="1"/>
  <c r="O15" i="1"/>
  <c r="I16" i="1"/>
  <c r="J16" i="1"/>
  <c r="K16" i="1"/>
  <c r="L16" i="1"/>
  <c r="M16" i="1"/>
  <c r="N16" i="1"/>
  <c r="O16" i="1"/>
  <c r="P16" i="1"/>
  <c r="I17" i="1"/>
  <c r="J17" i="1"/>
  <c r="K17" i="1"/>
  <c r="L17" i="1"/>
  <c r="M17" i="1"/>
  <c r="N17" i="1"/>
  <c r="O17" i="1"/>
  <c r="P17" i="1"/>
  <c r="Q17" i="1"/>
  <c r="C18" i="1"/>
  <c r="C20" i="1"/>
  <c r="E25" i="1"/>
  <c r="F25" i="1"/>
  <c r="H25" i="1"/>
  <c r="I25" i="1"/>
  <c r="E26" i="1"/>
  <c r="F26" i="1"/>
  <c r="H26" i="1"/>
  <c r="I26" i="1"/>
  <c r="E27" i="1"/>
  <c r="F27" i="1"/>
  <c r="H27" i="1"/>
  <c r="I27" i="1"/>
  <c r="E28" i="1"/>
  <c r="F28" i="1"/>
  <c r="H28" i="1"/>
  <c r="E29" i="1"/>
  <c r="F29" i="1"/>
  <c r="H29" i="1"/>
  <c r="E30" i="1"/>
  <c r="F30" i="1"/>
  <c r="H30" i="1"/>
  <c r="E31" i="1"/>
  <c r="F31" i="1"/>
  <c r="H31" i="1"/>
  <c r="E32" i="1"/>
  <c r="F32" i="1"/>
  <c r="H32" i="1"/>
  <c r="E33" i="1"/>
  <c r="F33" i="1"/>
  <c r="H33" i="1"/>
  <c r="E34" i="1"/>
  <c r="F34" i="1"/>
  <c r="H34" i="1"/>
  <c r="E35" i="1"/>
  <c r="F35" i="1"/>
  <c r="H35" i="1"/>
  <c r="E36" i="1"/>
  <c r="F36" i="1"/>
  <c r="H36" i="1"/>
  <c r="E37" i="1"/>
  <c r="F37" i="1"/>
  <c r="H37" i="1"/>
  <c r="G4" i="2"/>
  <c r="H4" i="2"/>
  <c r="G5" i="2"/>
  <c r="H5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F36" i="2"/>
  <c r="F37" i="2"/>
</calcChain>
</file>

<file path=xl/sharedStrings.xml><?xml version="1.0" encoding="utf-8"?>
<sst xmlns="http://schemas.openxmlformats.org/spreadsheetml/2006/main" count="35" uniqueCount="35">
  <si>
    <t>Contract</t>
  </si>
  <si>
    <t>WTI forward</t>
  </si>
  <si>
    <t>vol</t>
  </si>
  <si>
    <t>Contract Maturity</t>
  </si>
  <si>
    <t>tm</t>
  </si>
  <si>
    <t>Valuation Date</t>
  </si>
  <si>
    <t>Average Start</t>
  </si>
  <si>
    <t>Average End</t>
  </si>
  <si>
    <t>no. of months in avg</t>
  </si>
  <si>
    <t>Option Strike</t>
  </si>
  <si>
    <t>Digital Payout</t>
  </si>
  <si>
    <t>toAvgStart</t>
  </si>
  <si>
    <t>toAvgEnd</t>
  </si>
  <si>
    <t>interest rate</t>
  </si>
  <si>
    <t>setAvg</t>
  </si>
  <si>
    <t xml:space="preserve">nRun </t>
  </si>
  <si>
    <t>Call/Put</t>
  </si>
  <si>
    <t>Correlation Matrix</t>
  </si>
  <si>
    <t>Digital on AsnStrip</t>
  </si>
  <si>
    <t>AsnStripMC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</si>
  <si>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</si>
  <si>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</si>
  <si>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</si>
  <si>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</si>
  <si>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</si>
  <si>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</si>
  <si>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</si>
  <si>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</si>
  <si>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</si>
  <si>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</si>
  <si>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Digital Option on Asian Strip</t>
  </si>
  <si>
    <t>Selection</t>
  </si>
  <si>
    <t>Euro AsnStrip</t>
  </si>
  <si>
    <t>BJKKKKBBBBJJbj!</t>
  </si>
  <si>
    <t>O:\research\custom\emc.dll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</si>
</sst>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"/>
    <numFmt numFmtId="166" formatCode="0.000"/>
  </numFmts>
  <fonts count="5" x14ac:knownFonts="1">
    <font>
      <sz val="10"/>
      <name val="Arial"/>
    </font>
    <font>
      <sz val="10"/>
      <color indexed="12"/>
      <name val="Arial"/>
      <family val="2"/>
    </font>
    <font>
      <b/>
      <sz val="10"/>
      <name val="Arial"/>
      <family val="2"/>
    </font>
    <font>
      <b/>
      <sz val="20"/>
      <color indexed="13"/>
      <name val="Arial"/>
      <family val="2"/>
    </font>
    <font>
      <b/>
      <sz val="10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2" borderId="0" xfId="0" applyFont="1" applyFill="1"/>
    <xf numFmtId="164" fontId="0" fillId="0" borderId="1" xfId="0" applyNumberFormat="1" applyBorder="1"/>
    <xf numFmtId="9" fontId="0" fillId="0" borderId="1" xfId="0" applyNumberFormat="1" applyBorder="1"/>
    <xf numFmtId="164" fontId="0" fillId="0" borderId="1" xfId="0" applyNumberFormat="1" applyFill="1" applyBorder="1"/>
    <xf numFmtId="0" fontId="0" fillId="0" borderId="1" xfId="0" applyFill="1" applyBorder="1"/>
    <xf numFmtId="164" fontId="0" fillId="3" borderId="1" xfId="0" applyNumberFormat="1" applyFill="1" applyBorder="1"/>
    <xf numFmtId="0" fontId="0" fillId="3" borderId="1" xfId="0" applyFill="1" applyBorder="1"/>
    <xf numFmtId="0" fontId="0" fillId="4" borderId="0" xfId="0" applyFill="1"/>
    <xf numFmtId="0" fontId="3" fillId="4" borderId="0" xfId="0" applyFont="1" applyFill="1"/>
    <xf numFmtId="0" fontId="0" fillId="5" borderId="0" xfId="0" applyFill="1"/>
    <xf numFmtId="0" fontId="2" fillId="0" borderId="1" xfId="0" applyFont="1" applyBorder="1"/>
    <xf numFmtId="166" fontId="2" fillId="0" borderId="1" xfId="0" quotePrefix="1" applyNumberFormat="1" applyFont="1" applyBorder="1"/>
    <xf numFmtId="0" fontId="2" fillId="2" borderId="1" xfId="0" applyFont="1" applyFill="1" applyBorder="1"/>
    <xf numFmtId="14" fontId="4" fillId="0" borderId="1" xfId="0" applyNumberFormat="1" applyFont="1" applyBorder="1"/>
    <xf numFmtId="0" fontId="4" fillId="0" borderId="1" xfId="0" applyFont="1" applyBorder="1"/>
    <xf numFmtId="9" fontId="4" fillId="0" borderId="1" xfId="0" applyNumberFormat="1" applyFont="1" applyBorder="1"/>
    <xf numFmtId="0" fontId="0" fillId="0" borderId="2" xfId="0" applyBorder="1"/>
    <xf numFmtId="0" fontId="2" fillId="2" borderId="1" xfId="0" applyFont="1" applyFill="1" applyBorder="1" applyAlignment="1">
      <alignment wrapText="1"/>
    </xf>
    <xf numFmtId="0" fontId="2" fillId="0" borderId="0" xfId="0" applyFont="1" applyBorder="1"/>
    <xf numFmtId="0" fontId="0" fillId="0" borderId="0" xfId="0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showGridLines="0" tabSelected="1" workbookViewId="0">
      <selection activeCell="D19" sqref="D19"/>
    </sheetView>
  </sheetViews>
  <sheetFormatPr defaultRowHeight="13.2" x14ac:dyDescent="0.25"/>
  <cols>
    <col min="2" max="2" width="17.44140625" customWidth="1"/>
    <col min="3" max="3" width="11.33203125" customWidth="1"/>
    <col min="5" max="5" width="18.33203125" customWidth="1"/>
    <col min="6" max="6" width="12.33203125" customWidth="1"/>
    <col min="9" max="9" width="11.5546875" bestFit="1" customWidth="1"/>
    <col min="11" max="11" width="11" customWidth="1"/>
  </cols>
  <sheetData>
    <row r="1" spans="1:22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2" ht="24.6" x14ac:dyDescent="0.4">
      <c r="A2" s="10"/>
      <c r="B2" s="11" t="s">
        <v>30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2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</row>
    <row r="4" spans="1:22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</row>
    <row r="5" spans="1:22" x14ac:dyDescent="0.2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</row>
    <row r="6" spans="1:22" ht="26.4" x14ac:dyDescent="0.25">
      <c r="A6" s="12"/>
      <c r="B6" s="15" t="s">
        <v>5</v>
      </c>
      <c r="C6" s="16">
        <v>36535</v>
      </c>
      <c r="D6" s="12"/>
      <c r="E6" s="20" t="s">
        <v>8</v>
      </c>
      <c r="F6" s="13">
        <f>(YEAR(C8)-YEAR(C7))*12+(MONTH(C8)-MONTH(C7))+1</f>
        <v>7</v>
      </c>
      <c r="G6" s="12"/>
      <c r="H6" s="21" t="s">
        <v>17</v>
      </c>
      <c r="I6" s="22"/>
      <c r="J6" s="12"/>
      <c r="K6" s="12"/>
      <c r="L6" s="12"/>
      <c r="M6" s="12"/>
      <c r="N6" s="12"/>
      <c r="O6" s="12"/>
      <c r="P6" s="12"/>
      <c r="Q6" s="12"/>
      <c r="R6" s="12"/>
      <c r="S6" s="12"/>
    </row>
    <row r="7" spans="1:22" x14ac:dyDescent="0.25">
      <c r="A7" s="12"/>
      <c r="B7" s="15" t="s">
        <v>6</v>
      </c>
      <c r="C7" s="16">
        <v>36678</v>
      </c>
      <c r="D7" s="12"/>
      <c r="E7" s="15" t="s">
        <v>11</v>
      </c>
      <c r="F7" s="13">
        <f>C7-valdate</f>
        <v>143</v>
      </c>
      <c r="G7" s="12"/>
      <c r="H7" s="1" t="str">
        <f>CONCATENATE("I8:",VLOOKUP($F$6,$U$7:$V$16,2),ROW(I8)+F6-1)</f>
        <v>I8:O14</v>
      </c>
      <c r="I7" s="15">
        <v>1</v>
      </c>
      <c r="J7" s="15">
        <v>2</v>
      </c>
      <c r="K7" s="15">
        <v>3</v>
      </c>
      <c r="L7" s="15">
        <v>4</v>
      </c>
      <c r="M7" s="15">
        <v>5</v>
      </c>
      <c r="N7" s="15">
        <v>6</v>
      </c>
      <c r="O7" s="15">
        <v>7</v>
      </c>
      <c r="P7" s="15">
        <v>8</v>
      </c>
      <c r="Q7" s="15">
        <v>9</v>
      </c>
      <c r="R7" s="15">
        <v>10</v>
      </c>
      <c r="S7" s="12"/>
      <c r="U7">
        <v>1</v>
      </c>
      <c r="V7" t="s">
        <v>20</v>
      </c>
    </row>
    <row r="8" spans="1:22" x14ac:dyDescent="0.25">
      <c r="A8" s="12"/>
      <c r="B8" s="15" t="s">
        <v>7</v>
      </c>
      <c r="C8" s="16">
        <v>36891</v>
      </c>
      <c r="D8" s="12"/>
      <c r="E8" s="15" t="s">
        <v>12</v>
      </c>
      <c r="F8" s="13">
        <f>C8-valdate</f>
        <v>356</v>
      </c>
      <c r="G8" s="12"/>
      <c r="H8" s="15">
        <v>1</v>
      </c>
      <c r="I8" s="19">
        <v>1</v>
      </c>
      <c r="J8" s="2">
        <v>0.99</v>
      </c>
      <c r="K8" s="2">
        <v>0.98</v>
      </c>
      <c r="L8" s="2">
        <v>0.97</v>
      </c>
      <c r="M8" s="2">
        <v>0.96</v>
      </c>
      <c r="N8" s="2">
        <v>0.95</v>
      </c>
      <c r="O8" s="2">
        <v>0.94</v>
      </c>
      <c r="P8" s="2">
        <v>0.93</v>
      </c>
      <c r="Q8" s="2">
        <v>0.92</v>
      </c>
      <c r="R8" s="2">
        <v>0.91</v>
      </c>
      <c r="S8" s="12"/>
      <c r="U8">
        <v>2</v>
      </c>
      <c r="V8" t="s">
        <v>21</v>
      </c>
    </row>
    <row r="9" spans="1:22" x14ac:dyDescent="0.25">
      <c r="A9" s="12"/>
      <c r="B9" s="15"/>
      <c r="C9" s="17"/>
      <c r="D9" s="12"/>
      <c r="E9" s="12"/>
      <c r="F9" s="12"/>
      <c r="G9" s="12"/>
      <c r="H9" s="15">
        <v>2</v>
      </c>
      <c r="I9" s="19">
        <f>J8</f>
        <v>0.99</v>
      </c>
      <c r="J9" s="1">
        <v>1</v>
      </c>
      <c r="K9" s="2">
        <v>0.99</v>
      </c>
      <c r="L9" s="2">
        <v>0.98</v>
      </c>
      <c r="M9" s="2">
        <v>0.97</v>
      </c>
      <c r="N9" s="2">
        <v>0.96</v>
      </c>
      <c r="O9" s="2">
        <v>0.95</v>
      </c>
      <c r="P9" s="2">
        <v>0.94</v>
      </c>
      <c r="Q9" s="2">
        <v>0.93</v>
      </c>
      <c r="R9" s="2">
        <v>0.92</v>
      </c>
      <c r="S9" s="12"/>
      <c r="U9">
        <v>3</v>
      </c>
      <c r="V9" t="s">
        <v>22</v>
      </c>
    </row>
    <row r="10" spans="1:22" x14ac:dyDescent="0.25">
      <c r="A10" s="12"/>
      <c r="B10" s="15" t="s">
        <v>9</v>
      </c>
      <c r="C10" s="17">
        <v>19</v>
      </c>
      <c r="D10" s="12"/>
      <c r="E10" s="12"/>
      <c r="F10" s="12"/>
      <c r="G10" s="12"/>
      <c r="H10" s="15">
        <v>3</v>
      </c>
      <c r="I10" s="19">
        <f>K8</f>
        <v>0.98</v>
      </c>
      <c r="J10" s="1">
        <f>K9</f>
        <v>0.99</v>
      </c>
      <c r="K10" s="1">
        <v>1</v>
      </c>
      <c r="L10" s="2">
        <v>0.99</v>
      </c>
      <c r="M10" s="2">
        <v>0.98</v>
      </c>
      <c r="N10" s="2">
        <v>0.97</v>
      </c>
      <c r="O10" s="2">
        <v>0.96</v>
      </c>
      <c r="P10" s="2">
        <v>0.95</v>
      </c>
      <c r="Q10" s="2">
        <v>0.94</v>
      </c>
      <c r="R10" s="2">
        <v>0.93</v>
      </c>
      <c r="S10" s="12"/>
      <c r="U10">
        <v>4</v>
      </c>
      <c r="V10" t="s">
        <v>23</v>
      </c>
    </row>
    <row r="11" spans="1:22" x14ac:dyDescent="0.25">
      <c r="A11" s="12"/>
      <c r="B11" s="15" t="s">
        <v>10</v>
      </c>
      <c r="C11" s="17">
        <v>2</v>
      </c>
      <c r="D11" s="12"/>
      <c r="E11" s="12"/>
      <c r="F11" s="12"/>
      <c r="G11" s="12"/>
      <c r="H11" s="15">
        <v>4</v>
      </c>
      <c r="I11" s="19">
        <f>L8</f>
        <v>0.97</v>
      </c>
      <c r="J11" s="1">
        <f>L9</f>
        <v>0.98</v>
      </c>
      <c r="K11" s="1">
        <f>L10</f>
        <v>0.99</v>
      </c>
      <c r="L11" s="1">
        <v>1</v>
      </c>
      <c r="M11" s="2">
        <v>0.99</v>
      </c>
      <c r="N11" s="2">
        <v>0.98</v>
      </c>
      <c r="O11" s="2">
        <v>0.97</v>
      </c>
      <c r="P11" s="2">
        <v>0.96</v>
      </c>
      <c r="Q11" s="2">
        <v>0.95</v>
      </c>
      <c r="R11" s="2">
        <v>0.94</v>
      </c>
      <c r="S11" s="12"/>
      <c r="U11">
        <v>5</v>
      </c>
      <c r="V11" t="s">
        <v>24</v>
      </c>
    </row>
    <row r="12" spans="1:22" x14ac:dyDescent="0.25">
      <c r="A12" s="12"/>
      <c r="B12" s="15" t="s">
        <v>13</v>
      </c>
      <c r="C12" s="18">
        <v>0.06</v>
      </c>
      <c r="D12" s="12"/>
      <c r="E12" s="12"/>
      <c r="F12" s="12"/>
      <c r="G12" s="12"/>
      <c r="H12" s="15">
        <v>5</v>
      </c>
      <c r="I12" s="19">
        <f>M8</f>
        <v>0.96</v>
      </c>
      <c r="J12" s="1">
        <f>M9</f>
        <v>0.97</v>
      </c>
      <c r="K12" s="1">
        <f>M10</f>
        <v>0.98</v>
      </c>
      <c r="L12" s="1">
        <f>M11</f>
        <v>0.99</v>
      </c>
      <c r="M12" s="1">
        <v>1</v>
      </c>
      <c r="N12" s="2">
        <v>0.99</v>
      </c>
      <c r="O12" s="2">
        <v>0.98</v>
      </c>
      <c r="P12" s="2">
        <v>0.97</v>
      </c>
      <c r="Q12" s="2">
        <v>0.96</v>
      </c>
      <c r="R12" s="2">
        <v>0.95</v>
      </c>
      <c r="S12" s="12"/>
      <c r="U12">
        <v>6</v>
      </c>
      <c r="V12" t="s">
        <v>25</v>
      </c>
    </row>
    <row r="13" spans="1:22" x14ac:dyDescent="0.25">
      <c r="A13" s="12"/>
      <c r="B13" s="15" t="s">
        <v>14</v>
      </c>
      <c r="C13" s="17">
        <v>0</v>
      </c>
      <c r="D13" s="12"/>
      <c r="E13" s="12"/>
      <c r="F13" s="12"/>
      <c r="G13" s="12"/>
      <c r="H13" s="15">
        <v>6</v>
      </c>
      <c r="I13" s="19">
        <f>N8</f>
        <v>0.95</v>
      </c>
      <c r="J13" s="1">
        <f>N9</f>
        <v>0.96</v>
      </c>
      <c r="K13" s="1">
        <f>N10</f>
        <v>0.97</v>
      </c>
      <c r="L13" s="1">
        <f>N11</f>
        <v>0.98</v>
      </c>
      <c r="M13" s="1">
        <f>N12</f>
        <v>0.99</v>
      </c>
      <c r="N13" s="1">
        <v>1</v>
      </c>
      <c r="O13" s="2">
        <v>0.99</v>
      </c>
      <c r="P13" s="2">
        <v>0.98</v>
      </c>
      <c r="Q13" s="2">
        <v>0.97</v>
      </c>
      <c r="R13" s="2">
        <v>0.96</v>
      </c>
      <c r="S13" s="12"/>
      <c r="U13">
        <v>7</v>
      </c>
      <c r="V13" t="s">
        <v>26</v>
      </c>
    </row>
    <row r="14" spans="1:22" x14ac:dyDescent="0.25">
      <c r="A14" s="12"/>
      <c r="B14" s="15" t="s">
        <v>15</v>
      </c>
      <c r="C14" s="17">
        <v>7000</v>
      </c>
      <c r="D14" s="12"/>
      <c r="E14" s="12"/>
      <c r="F14" s="12"/>
      <c r="G14" s="12"/>
      <c r="H14" s="15">
        <v>7</v>
      </c>
      <c r="I14" s="19">
        <f>O8</f>
        <v>0.94</v>
      </c>
      <c r="J14" s="1">
        <f>O9</f>
        <v>0.95</v>
      </c>
      <c r="K14" s="1">
        <f>O10</f>
        <v>0.96</v>
      </c>
      <c r="L14" s="1">
        <f>O11</f>
        <v>0.97</v>
      </c>
      <c r="M14" s="1">
        <f>O12</f>
        <v>0.98</v>
      </c>
      <c r="N14" s="1">
        <f>O13</f>
        <v>0.99</v>
      </c>
      <c r="O14" s="1">
        <v>1</v>
      </c>
      <c r="P14" s="2">
        <v>0.99</v>
      </c>
      <c r="Q14" s="2">
        <v>0.98</v>
      </c>
      <c r="R14" s="2">
        <v>0.97</v>
      </c>
      <c r="S14" s="12"/>
      <c r="U14">
        <v>8</v>
      </c>
      <c r="V14" t="s">
        <v>27</v>
      </c>
    </row>
    <row r="15" spans="1:22" x14ac:dyDescent="0.25">
      <c r="A15" s="12"/>
      <c r="B15" s="15" t="s">
        <v>16</v>
      </c>
      <c r="C15" s="17">
        <v>0</v>
      </c>
      <c r="D15" s="12"/>
      <c r="E15" s="12"/>
      <c r="F15" s="12"/>
      <c r="G15" s="12"/>
      <c r="H15" s="15">
        <v>8</v>
      </c>
      <c r="I15" s="19">
        <f>P8</f>
        <v>0.93</v>
      </c>
      <c r="J15" s="1">
        <f>P9</f>
        <v>0.94</v>
      </c>
      <c r="K15" s="1">
        <f>P10</f>
        <v>0.95</v>
      </c>
      <c r="L15" s="1">
        <f>P11</f>
        <v>0.96</v>
      </c>
      <c r="M15" s="1">
        <f>P12</f>
        <v>0.97</v>
      </c>
      <c r="N15" s="1">
        <f>P13</f>
        <v>0.98</v>
      </c>
      <c r="O15" s="1">
        <f>P14</f>
        <v>0.99</v>
      </c>
      <c r="P15" s="1">
        <v>1</v>
      </c>
      <c r="Q15" s="2">
        <v>0.99</v>
      </c>
      <c r="R15" s="2">
        <v>0.98</v>
      </c>
      <c r="S15" s="12"/>
      <c r="U15">
        <v>9</v>
      </c>
      <c r="V15" t="s">
        <v>28</v>
      </c>
    </row>
    <row r="16" spans="1:22" x14ac:dyDescent="0.25">
      <c r="A16" s="12"/>
      <c r="B16" s="12"/>
      <c r="C16" s="12"/>
      <c r="D16" s="12"/>
      <c r="E16" s="12"/>
      <c r="F16" s="12"/>
      <c r="G16" s="12"/>
      <c r="H16" s="15">
        <v>9</v>
      </c>
      <c r="I16" s="19">
        <f>Q8</f>
        <v>0.92</v>
      </c>
      <c r="J16" s="1">
        <f>Q9</f>
        <v>0.93</v>
      </c>
      <c r="K16" s="1">
        <f>Q10</f>
        <v>0.94</v>
      </c>
      <c r="L16" s="1">
        <f>Q11</f>
        <v>0.95</v>
      </c>
      <c r="M16" s="1">
        <f>Q12</f>
        <v>0.96</v>
      </c>
      <c r="N16" s="1">
        <f>Q13</f>
        <v>0.97</v>
      </c>
      <c r="O16" s="1">
        <f>Q14</f>
        <v>0.98</v>
      </c>
      <c r="P16" s="1">
        <f>Q15</f>
        <v>0.99</v>
      </c>
      <c r="Q16" s="1">
        <v>1</v>
      </c>
      <c r="R16" s="2">
        <v>0.99</v>
      </c>
      <c r="S16" s="12"/>
      <c r="U16">
        <v>10</v>
      </c>
      <c r="V16" t="s">
        <v>29</v>
      </c>
    </row>
    <row r="17" spans="1:19" x14ac:dyDescent="0.25">
      <c r="A17" s="12"/>
      <c r="B17" s="12"/>
      <c r="C17" s="12"/>
      <c r="D17" s="12"/>
      <c r="E17" s="12"/>
      <c r="F17" s="12"/>
      <c r="G17" s="12"/>
      <c r="H17" s="15">
        <v>10</v>
      </c>
      <c r="I17" s="19">
        <f>R8</f>
        <v>0.91</v>
      </c>
      <c r="J17" s="1">
        <f>R9</f>
        <v>0.92</v>
      </c>
      <c r="K17" s="1">
        <f>R10</f>
        <v>0.93</v>
      </c>
      <c r="L17" s="1">
        <f>R11</f>
        <v>0.94</v>
      </c>
      <c r="M17" s="1">
        <f>R12</f>
        <v>0.95</v>
      </c>
      <c r="N17" s="1">
        <f>R13</f>
        <v>0.96</v>
      </c>
      <c r="O17" s="1">
        <f>R14</f>
        <v>0.97</v>
      </c>
      <c r="P17" s="1">
        <f>R15</f>
        <v>0.98</v>
      </c>
      <c r="Q17" s="1">
        <f>R16</f>
        <v>0.99</v>
      </c>
      <c r="R17" s="1">
        <v>1</v>
      </c>
      <c r="S17" s="12"/>
    </row>
    <row r="18" spans="1:19" x14ac:dyDescent="0.25">
      <c r="A18" s="12"/>
      <c r="B18" s="15" t="s">
        <v>18</v>
      </c>
      <c r="C18" s="14">
        <f ca="1">CALL($I$21,$I$22,$I$23,F6,INDIRECT($I$25),INDIRECT(I26),INDIRECT(I27),INDIRECT(H7),C10,C12,F7,C13,C14,C15,C11,1)</f>
        <v>0.23121791901370559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</row>
    <row r="19" spans="1:19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</row>
    <row r="20" spans="1:19" x14ac:dyDescent="0.25">
      <c r="A20" s="12"/>
      <c r="B20" s="15" t="s">
        <v>32</v>
      </c>
      <c r="C20" s="14">
        <f ca="1">CALL($I$21,$I$22,$I$23,F6,INDIRECT($I$25),INDIRECT(I26),INDIRECT(I27),INDIRECT(H7),C10,C12,F7,C13,C14,C15,C11,0)</f>
        <v>0.13308896385119115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</row>
    <row r="21" spans="1:19" x14ac:dyDescent="0.25">
      <c r="A21" s="12"/>
      <c r="B21" s="12"/>
      <c r="C21" s="12"/>
      <c r="D21" s="12"/>
      <c r="E21" s="12"/>
      <c r="F21" s="12"/>
      <c r="G21" s="12"/>
      <c r="H21" s="12"/>
      <c r="I21" s="12" t="s">
        <v>34</v>
      </c>
      <c r="J21" s="12"/>
      <c r="K21" s="12"/>
      <c r="L21" s="12"/>
      <c r="M21" s="12"/>
      <c r="N21" s="12"/>
      <c r="O21" s="12"/>
      <c r="P21" s="12"/>
      <c r="Q21" s="12"/>
      <c r="R21" s="12"/>
      <c r="S21" s="12"/>
    </row>
    <row r="22" spans="1:19" x14ac:dyDescent="0.25">
      <c r="A22" s="12"/>
      <c r="B22" s="12"/>
      <c r="C22" s="12"/>
      <c r="D22" s="12"/>
      <c r="E22" s="12"/>
      <c r="F22" s="12"/>
      <c r="G22" s="12"/>
      <c r="H22" s="12"/>
      <c r="I22" s="12" t="s">
        <v>19</v>
      </c>
      <c r="J22" s="12"/>
      <c r="K22" s="12"/>
      <c r="L22" s="12"/>
      <c r="M22" s="12"/>
      <c r="N22" s="12"/>
      <c r="O22" s="12"/>
      <c r="P22" s="12"/>
      <c r="Q22" s="12"/>
      <c r="R22" s="12"/>
      <c r="S22" s="12"/>
    </row>
    <row r="23" spans="1:19" x14ac:dyDescent="0.25">
      <c r="A23" s="12"/>
      <c r="B23" s="12"/>
      <c r="C23" s="12"/>
      <c r="D23" s="12"/>
      <c r="E23" s="12"/>
      <c r="F23" s="12"/>
      <c r="G23" s="12"/>
      <c r="H23" s="12"/>
      <c r="I23" s="12" t="s">
        <v>33</v>
      </c>
      <c r="J23" s="12"/>
      <c r="K23" s="12"/>
      <c r="L23" s="12"/>
      <c r="M23" s="12"/>
      <c r="N23" s="12"/>
      <c r="O23" s="12"/>
      <c r="P23" s="12"/>
      <c r="Q23" s="12"/>
      <c r="R23" s="12"/>
      <c r="S23" s="12"/>
    </row>
    <row r="24" spans="1:19" x14ac:dyDescent="0.25">
      <c r="A24" s="12"/>
      <c r="B24" s="3" t="s">
        <v>0</v>
      </c>
      <c r="C24" s="3" t="s">
        <v>1</v>
      </c>
      <c r="D24" s="3" t="s">
        <v>2</v>
      </c>
      <c r="E24" s="3" t="s">
        <v>3</v>
      </c>
      <c r="F24" s="3" t="s">
        <v>4</v>
      </c>
      <c r="G24" s="12"/>
      <c r="H24" s="12" t="s">
        <v>31</v>
      </c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</row>
    <row r="25" spans="1:19" x14ac:dyDescent="0.25">
      <c r="A25" s="12"/>
      <c r="B25" s="4">
        <v>36526</v>
      </c>
      <c r="C25" s="1">
        <v>22</v>
      </c>
      <c r="D25" s="5">
        <v>0.36</v>
      </c>
      <c r="E25" s="4">
        <f t="shared" ref="E25:E37" si="0">EOMONTH(B25,-1)</f>
        <v>36525</v>
      </c>
      <c r="F25" s="1">
        <f>E25-valdate</f>
        <v>-10</v>
      </c>
      <c r="G25" s="12"/>
      <c r="H25" s="23" t="str">
        <f t="shared" ref="H25:H37" si="1">IF(E25&gt;$C$7,IF(E25&lt;=$C$8,ROW(E25),""),"")</f>
        <v/>
      </c>
      <c r="I25" s="12" t="str">
        <f>CONCATENATE("C",MIN(H25:H37),":C",MAX(H25:H37))</f>
        <v>C31:C37</v>
      </c>
      <c r="J25" s="12"/>
      <c r="K25" s="12"/>
      <c r="L25" s="12"/>
      <c r="M25" s="12"/>
      <c r="N25" s="12"/>
      <c r="O25" s="12"/>
      <c r="P25" s="12"/>
      <c r="Q25" s="12"/>
      <c r="R25" s="12"/>
      <c r="S25" s="12"/>
    </row>
    <row r="26" spans="1:19" x14ac:dyDescent="0.25">
      <c r="A26" s="12"/>
      <c r="B26" s="4">
        <v>36557</v>
      </c>
      <c r="C26" s="1">
        <v>22</v>
      </c>
      <c r="D26" s="5">
        <v>0.36</v>
      </c>
      <c r="E26" s="4">
        <f t="shared" si="0"/>
        <v>36556</v>
      </c>
      <c r="F26" s="1">
        <f t="shared" ref="F26:F36" si="2">E26-valdate</f>
        <v>21</v>
      </c>
      <c r="G26" s="12"/>
      <c r="H26" s="23" t="str">
        <f t="shared" si="1"/>
        <v/>
      </c>
      <c r="I26" s="12" t="str">
        <f>CONCATENATE("D",MIN(H25:H37),":D",MAX(H25:H37))</f>
        <v>D31:D37</v>
      </c>
      <c r="J26" s="12"/>
      <c r="K26" s="12"/>
      <c r="L26" s="12"/>
      <c r="M26" s="12"/>
      <c r="N26" s="12"/>
      <c r="O26" s="12"/>
      <c r="P26" s="12"/>
      <c r="Q26" s="12"/>
      <c r="R26" s="12"/>
      <c r="S26" s="12"/>
    </row>
    <row r="27" spans="1:19" x14ac:dyDescent="0.25">
      <c r="A27" s="12"/>
      <c r="B27" s="4">
        <v>36586</v>
      </c>
      <c r="C27" s="1">
        <v>22</v>
      </c>
      <c r="D27" s="5">
        <v>0.36</v>
      </c>
      <c r="E27" s="4">
        <f t="shared" si="0"/>
        <v>36585</v>
      </c>
      <c r="F27" s="1">
        <f t="shared" si="2"/>
        <v>50</v>
      </c>
      <c r="G27" s="12"/>
      <c r="H27" s="23" t="str">
        <f t="shared" si="1"/>
        <v/>
      </c>
      <c r="I27" s="12" t="str">
        <f>CONCATENATE("F",MIN(H25:H37),":F",MAX(H25:H37))</f>
        <v>F31:F37</v>
      </c>
      <c r="J27" s="12"/>
      <c r="K27" s="12"/>
      <c r="L27" s="12"/>
      <c r="M27" s="12"/>
      <c r="N27" s="12"/>
      <c r="O27" s="12"/>
      <c r="P27" s="12"/>
      <c r="Q27" s="12"/>
      <c r="R27" s="12"/>
      <c r="S27" s="12"/>
    </row>
    <row r="28" spans="1:19" x14ac:dyDescent="0.25">
      <c r="A28" s="12"/>
      <c r="B28" s="4">
        <v>36617</v>
      </c>
      <c r="C28" s="1">
        <v>22</v>
      </c>
      <c r="D28" s="5">
        <v>0.36</v>
      </c>
      <c r="E28" s="4">
        <f t="shared" si="0"/>
        <v>36616</v>
      </c>
      <c r="F28" s="1">
        <f t="shared" si="2"/>
        <v>81</v>
      </c>
      <c r="G28" s="12"/>
      <c r="H28" s="23" t="str">
        <f t="shared" si="1"/>
        <v/>
      </c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</row>
    <row r="29" spans="1:19" x14ac:dyDescent="0.25">
      <c r="A29" s="12"/>
      <c r="B29" s="4">
        <v>36647</v>
      </c>
      <c r="C29" s="1">
        <v>22</v>
      </c>
      <c r="D29" s="5">
        <v>0.36</v>
      </c>
      <c r="E29" s="4">
        <f t="shared" si="0"/>
        <v>36646</v>
      </c>
      <c r="F29" s="1">
        <f t="shared" si="2"/>
        <v>111</v>
      </c>
      <c r="G29" s="12"/>
      <c r="H29" s="23" t="str">
        <f t="shared" si="1"/>
        <v/>
      </c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6">
        <v>36678</v>
      </c>
      <c r="C30" s="7">
        <v>22</v>
      </c>
      <c r="D30" s="5">
        <v>0.36</v>
      </c>
      <c r="E30" s="6">
        <f t="shared" si="0"/>
        <v>36677</v>
      </c>
      <c r="F30" s="7">
        <f t="shared" si="2"/>
        <v>142</v>
      </c>
      <c r="G30" s="12"/>
      <c r="H30" s="23" t="str">
        <f t="shared" si="1"/>
        <v/>
      </c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8">
        <v>36708</v>
      </c>
      <c r="C31" s="9">
        <v>22</v>
      </c>
      <c r="D31" s="5">
        <v>0.36</v>
      </c>
      <c r="E31" s="8">
        <f t="shared" si="0"/>
        <v>36707</v>
      </c>
      <c r="F31" s="9">
        <f t="shared" si="2"/>
        <v>172</v>
      </c>
      <c r="G31" s="12"/>
      <c r="H31" s="23">
        <f t="shared" si="1"/>
        <v>31</v>
      </c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2"/>
      <c r="B32" s="8">
        <v>36739</v>
      </c>
      <c r="C32" s="9">
        <v>22</v>
      </c>
      <c r="D32" s="5">
        <v>0.36</v>
      </c>
      <c r="E32" s="8">
        <f t="shared" si="0"/>
        <v>36738</v>
      </c>
      <c r="F32" s="9">
        <f t="shared" si="2"/>
        <v>203</v>
      </c>
      <c r="G32" s="12"/>
      <c r="H32" s="23">
        <f t="shared" si="1"/>
        <v>32</v>
      </c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</row>
    <row r="33" spans="1:19" x14ac:dyDescent="0.25">
      <c r="A33" s="12"/>
      <c r="B33" s="8">
        <v>36770</v>
      </c>
      <c r="C33" s="9">
        <v>22</v>
      </c>
      <c r="D33" s="5">
        <v>0.36</v>
      </c>
      <c r="E33" s="8">
        <f t="shared" si="0"/>
        <v>36769</v>
      </c>
      <c r="F33" s="9">
        <f t="shared" si="2"/>
        <v>234</v>
      </c>
      <c r="G33" s="12"/>
      <c r="H33" s="23">
        <f t="shared" si="1"/>
        <v>33</v>
      </c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</row>
    <row r="34" spans="1:19" x14ac:dyDescent="0.25">
      <c r="A34" s="12"/>
      <c r="B34" s="8">
        <v>36800</v>
      </c>
      <c r="C34" s="9">
        <v>22</v>
      </c>
      <c r="D34" s="5">
        <v>0.36</v>
      </c>
      <c r="E34" s="8">
        <f t="shared" si="0"/>
        <v>36799</v>
      </c>
      <c r="F34" s="9">
        <f t="shared" si="2"/>
        <v>264</v>
      </c>
      <c r="G34" s="12"/>
      <c r="H34" s="23">
        <f t="shared" si="1"/>
        <v>34</v>
      </c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</row>
    <row r="35" spans="1:19" x14ac:dyDescent="0.25">
      <c r="A35" s="12"/>
      <c r="B35" s="8">
        <v>36831</v>
      </c>
      <c r="C35" s="9">
        <v>22</v>
      </c>
      <c r="D35" s="5">
        <v>0.36</v>
      </c>
      <c r="E35" s="8">
        <f t="shared" si="0"/>
        <v>36830</v>
      </c>
      <c r="F35" s="9">
        <f t="shared" si="2"/>
        <v>295</v>
      </c>
      <c r="G35" s="12"/>
      <c r="H35" s="23">
        <f t="shared" si="1"/>
        <v>35</v>
      </c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</row>
    <row r="36" spans="1:19" x14ac:dyDescent="0.25">
      <c r="A36" s="12"/>
      <c r="B36" s="8">
        <v>36861</v>
      </c>
      <c r="C36" s="9">
        <v>22</v>
      </c>
      <c r="D36" s="5">
        <v>0.36</v>
      </c>
      <c r="E36" s="8">
        <f t="shared" si="0"/>
        <v>36860</v>
      </c>
      <c r="F36" s="9">
        <f t="shared" si="2"/>
        <v>325</v>
      </c>
      <c r="G36" s="12"/>
      <c r="H36" s="23">
        <f t="shared" si="1"/>
        <v>36</v>
      </c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</row>
    <row r="37" spans="1:19" x14ac:dyDescent="0.25">
      <c r="A37" s="12"/>
      <c r="B37" s="8">
        <v>36892</v>
      </c>
      <c r="C37" s="9">
        <v>22</v>
      </c>
      <c r="D37" s="5">
        <v>0.36</v>
      </c>
      <c r="E37" s="8">
        <f t="shared" si="0"/>
        <v>36891</v>
      </c>
      <c r="F37" s="9">
        <f>E37-valdate</f>
        <v>356</v>
      </c>
      <c r="G37" s="12"/>
      <c r="H37" s="23">
        <f t="shared" si="1"/>
        <v>37</v>
      </c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</row>
    <row r="38" spans="1:19" x14ac:dyDescent="0.2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</row>
    <row r="39" spans="1:19" x14ac:dyDescent="0.2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</row>
    <row r="40" spans="1:19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</row>
    <row r="41" spans="1:19" x14ac:dyDescent="0.2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</row>
    <row r="42" spans="1:19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</row>
    <row r="43" spans="1:19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64"/>
  <sheetViews>
    <sheetView topLeftCell="A10" workbookViewId="0">
      <selection activeCell="G11" sqref="G11"/>
    </sheetView>
  </sheetViews>
  <sheetFormatPr defaultRowHeight="13.2" x14ac:dyDescent="0.25"/>
  <sheetData>
    <row r="3" spans="2:8" x14ac:dyDescent="0.25">
      <c r="G3">
        <v>143</v>
      </c>
      <c r="H3">
        <v>1</v>
      </c>
    </row>
    <row r="4" spans="2:8" x14ac:dyDescent="0.25">
      <c r="G4">
        <f>G3/365.25</f>
        <v>0.39151266255989048</v>
      </c>
      <c r="H4">
        <f>H3/365.25</f>
        <v>2.7378507871321013E-3</v>
      </c>
    </row>
    <row r="5" spans="2:8" x14ac:dyDescent="0.25">
      <c r="G5">
        <f>SQRT(G4)</f>
        <v>0.6257097270778923</v>
      </c>
      <c r="H5">
        <f>SQRT(H4)</f>
        <v>5.2324475985260487E-2</v>
      </c>
    </row>
    <row r="6" spans="2:8" x14ac:dyDescent="0.25">
      <c r="E6">
        <v>22</v>
      </c>
    </row>
    <row r="7" spans="2:8" x14ac:dyDescent="0.25">
      <c r="B7">
        <v>-0.354016</v>
      </c>
      <c r="C7">
        <v>0</v>
      </c>
      <c r="D7">
        <v>-0.354016</v>
      </c>
      <c r="E7">
        <f>E6*EXP(-0.36*0.36*0.5*$G$4+D7*$G$5)</f>
        <v>17.187135674518906</v>
      </c>
    </row>
    <row r="8" spans="2:8" x14ac:dyDescent="0.25">
      <c r="B8">
        <v>-0.30805199999999999</v>
      </c>
      <c r="C8">
        <v>1</v>
      </c>
      <c r="D8">
        <v>-0.30805199999999999</v>
      </c>
      <c r="E8">
        <f>E7*EXP(-0.36*0.36*0.5*$H$4+D8*$H$5)</f>
        <v>16.909322649113392</v>
      </c>
      <c r="G8">
        <v>16.909324000000002</v>
      </c>
    </row>
    <row r="9" spans="2:8" x14ac:dyDescent="0.25">
      <c r="B9">
        <v>7.7119999999999994E-2</v>
      </c>
      <c r="C9">
        <v>2</v>
      </c>
      <c r="D9">
        <v>7.7119999999999994E-2</v>
      </c>
      <c r="E9">
        <f t="shared" ref="E9:E36" si="0">E8*EXP(-0.36*0.36*0.5*$H$4+D9*$H$5)</f>
        <v>16.974682286790948</v>
      </c>
      <c r="G9">
        <v>16.974682999999999</v>
      </c>
    </row>
    <row r="10" spans="2:8" x14ac:dyDescent="0.25">
      <c r="B10">
        <v>-0.28896300000000003</v>
      </c>
      <c r="C10">
        <v>3</v>
      </c>
      <c r="D10">
        <v>-0.28896300000000003</v>
      </c>
      <c r="E10">
        <f t="shared" si="0"/>
        <v>16.716992322341017</v>
      </c>
      <c r="G10">
        <v>16.716992999999999</v>
      </c>
    </row>
    <row r="11" spans="2:8" x14ac:dyDescent="0.25">
      <c r="B11">
        <v>0.255187</v>
      </c>
      <c r="C11">
        <v>4</v>
      </c>
      <c r="D11">
        <v>0.255187</v>
      </c>
      <c r="E11">
        <f t="shared" si="0"/>
        <v>16.938697881499646</v>
      </c>
      <c r="G11">
        <v>16.938699</v>
      </c>
    </row>
    <row r="12" spans="2:8" x14ac:dyDescent="0.25">
      <c r="B12">
        <v>-2.1534000000000001E-2</v>
      </c>
      <c r="C12">
        <v>5</v>
      </c>
      <c r="D12">
        <v>-2.1534000000000001E-2</v>
      </c>
      <c r="E12">
        <f t="shared" si="0"/>
        <v>16.916621372681114</v>
      </c>
      <c r="G12">
        <v>16.916622</v>
      </c>
    </row>
    <row r="13" spans="2:8" x14ac:dyDescent="0.25">
      <c r="B13">
        <v>-8.2122000000000001E-2</v>
      </c>
      <c r="C13">
        <v>6</v>
      </c>
      <c r="D13">
        <v>-8.2122000000000001E-2</v>
      </c>
      <c r="E13">
        <f t="shared" si="0"/>
        <v>16.841098670890236</v>
      </c>
      <c r="G13">
        <v>16.841100000000001</v>
      </c>
    </row>
    <row r="14" spans="2:8" x14ac:dyDescent="0.25">
      <c r="B14">
        <v>-0.364149</v>
      </c>
      <c r="C14">
        <v>7</v>
      </c>
      <c r="D14">
        <v>-0.364149</v>
      </c>
      <c r="E14">
        <f t="shared" si="0"/>
        <v>16.520316559206222</v>
      </c>
      <c r="G14">
        <v>16.520318</v>
      </c>
    </row>
    <row r="15" spans="2:8" x14ac:dyDescent="0.25">
      <c r="B15">
        <v>-0.35015000000000002</v>
      </c>
      <c r="C15">
        <v>8</v>
      </c>
      <c r="D15">
        <v>-0.35015000000000002</v>
      </c>
      <c r="E15">
        <f t="shared" si="0"/>
        <v>16.217519395922253</v>
      </c>
      <c r="G15">
        <v>16.21752</v>
      </c>
    </row>
    <row r="16" spans="2:8" x14ac:dyDescent="0.25">
      <c r="B16">
        <v>3.0095E-2</v>
      </c>
      <c r="C16">
        <v>9</v>
      </c>
      <c r="D16">
        <v>3.0095E-2</v>
      </c>
      <c r="E16">
        <f t="shared" si="0"/>
        <v>16.240195851225167</v>
      </c>
      <c r="G16">
        <v>16.240196000000001</v>
      </c>
    </row>
    <row r="17" spans="2:7" x14ac:dyDescent="0.25">
      <c r="B17">
        <v>0.60411099999999995</v>
      </c>
      <c r="C17">
        <v>10</v>
      </c>
      <c r="D17">
        <v>0.60411099999999995</v>
      </c>
      <c r="E17">
        <f t="shared" si="0"/>
        <v>16.758771171553576</v>
      </c>
      <c r="G17">
        <v>16.758772</v>
      </c>
    </row>
    <row r="18" spans="2:7" x14ac:dyDescent="0.25">
      <c r="B18">
        <v>-0.40306900000000001</v>
      </c>
      <c r="C18">
        <v>11</v>
      </c>
      <c r="D18">
        <v>-0.40306900000000001</v>
      </c>
      <c r="E18">
        <f t="shared" si="0"/>
        <v>16.406112623044841</v>
      </c>
      <c r="G18">
        <v>16.406113000000001</v>
      </c>
    </row>
    <row r="19" spans="2:7" x14ac:dyDescent="0.25">
      <c r="B19">
        <v>0.36548700000000001</v>
      </c>
      <c r="C19">
        <v>12</v>
      </c>
      <c r="D19">
        <v>0.36548700000000001</v>
      </c>
      <c r="E19">
        <f t="shared" si="0"/>
        <v>16.719914421761437</v>
      </c>
      <c r="G19">
        <v>16.719915</v>
      </c>
    </row>
    <row r="20" spans="2:7" x14ac:dyDescent="0.25">
      <c r="B20">
        <v>0.68673499999999998</v>
      </c>
      <c r="C20">
        <v>13</v>
      </c>
      <c r="D20">
        <v>0.68673499999999998</v>
      </c>
      <c r="E20">
        <f t="shared" si="0"/>
        <v>17.328562048926596</v>
      </c>
      <c r="G20">
        <v>17.328562999999999</v>
      </c>
    </row>
    <row r="21" spans="2:7" x14ac:dyDescent="0.25">
      <c r="B21">
        <v>-0.52966000000000002</v>
      </c>
      <c r="C21">
        <v>14</v>
      </c>
      <c r="D21">
        <v>-0.52966000000000002</v>
      </c>
      <c r="E21">
        <f t="shared" si="0"/>
        <v>16.851918888390724</v>
      </c>
      <c r="G21">
        <v>16.85192</v>
      </c>
    </row>
    <row r="22" spans="2:7" x14ac:dyDescent="0.25">
      <c r="B22">
        <v>-0.443998</v>
      </c>
      <c r="C22">
        <v>15</v>
      </c>
      <c r="D22">
        <v>-0.443998</v>
      </c>
      <c r="E22">
        <f t="shared" si="0"/>
        <v>16.462007588344424</v>
      </c>
      <c r="G22">
        <v>16.462008000000001</v>
      </c>
    </row>
    <row r="23" spans="2:7" x14ac:dyDescent="0.25">
      <c r="B23">
        <v>0.118447</v>
      </c>
      <c r="C23">
        <v>16</v>
      </c>
      <c r="D23">
        <v>0.118447</v>
      </c>
      <c r="E23">
        <f t="shared" si="0"/>
        <v>16.561412148472272</v>
      </c>
      <c r="G23">
        <v>16.561413000000002</v>
      </c>
    </row>
    <row r="24" spans="2:7" x14ac:dyDescent="0.25">
      <c r="B24">
        <v>-0.50048300000000001</v>
      </c>
      <c r="C24">
        <v>17</v>
      </c>
      <c r="D24">
        <v>-0.50048300000000001</v>
      </c>
      <c r="E24">
        <f t="shared" si="0"/>
        <v>16.13047752612075</v>
      </c>
      <c r="G24">
        <v>16.130478</v>
      </c>
    </row>
    <row r="25" spans="2:7" x14ac:dyDescent="0.25">
      <c r="B25">
        <v>-0.46174700000000002</v>
      </c>
      <c r="C25">
        <v>18</v>
      </c>
      <c r="D25">
        <v>-0.46174700000000002</v>
      </c>
      <c r="E25">
        <f t="shared" si="0"/>
        <v>15.742631491631176</v>
      </c>
      <c r="G25">
        <v>15.742632</v>
      </c>
    </row>
    <row r="26" spans="2:7" x14ac:dyDescent="0.25">
      <c r="B26">
        <v>-0.580816</v>
      </c>
      <c r="C26">
        <v>19</v>
      </c>
      <c r="D26">
        <v>-0.580816</v>
      </c>
      <c r="E26">
        <f t="shared" si="0"/>
        <v>15.268686671456985</v>
      </c>
      <c r="G26">
        <v>15.268687</v>
      </c>
    </row>
    <row r="27" spans="2:7" x14ac:dyDescent="0.25">
      <c r="B27">
        <v>-0.358819</v>
      </c>
      <c r="C27">
        <v>20</v>
      </c>
      <c r="D27">
        <v>-0.358819</v>
      </c>
      <c r="E27">
        <f t="shared" si="0"/>
        <v>14.982032945727086</v>
      </c>
      <c r="G27">
        <v>14.982032999999999</v>
      </c>
    </row>
    <row r="28" spans="2:7" x14ac:dyDescent="0.25">
      <c r="B28">
        <v>-0.704897</v>
      </c>
      <c r="C28">
        <v>21</v>
      </c>
      <c r="D28">
        <v>-0.704897</v>
      </c>
      <c r="E28">
        <f t="shared" si="0"/>
        <v>14.436950120491371</v>
      </c>
      <c r="G28">
        <v>14.436951000000001</v>
      </c>
    </row>
    <row r="29" spans="2:7" x14ac:dyDescent="0.25">
      <c r="B29">
        <v>0.136874</v>
      </c>
      <c r="C29">
        <v>22</v>
      </c>
      <c r="D29">
        <v>0.136874</v>
      </c>
      <c r="E29">
        <f t="shared" si="0"/>
        <v>14.538137198615512</v>
      </c>
      <c r="G29">
        <v>14.538138</v>
      </c>
    </row>
    <row r="30" spans="2:7" x14ac:dyDescent="0.25">
      <c r="B30">
        <v>-0.37328299999999998</v>
      </c>
      <c r="C30">
        <v>23</v>
      </c>
      <c r="D30">
        <v>-0.37328299999999998</v>
      </c>
      <c r="E30">
        <f t="shared" si="0"/>
        <v>14.254406659298901</v>
      </c>
      <c r="G30">
        <v>14.254408</v>
      </c>
    </row>
    <row r="31" spans="2:7" x14ac:dyDescent="0.25">
      <c r="B31">
        <v>-0.280337</v>
      </c>
      <c r="C31">
        <v>24</v>
      </c>
      <c r="D31">
        <v>-0.280337</v>
      </c>
      <c r="E31">
        <f t="shared" si="0"/>
        <v>14.044350268716659</v>
      </c>
      <c r="G31">
        <v>14.044351000000001</v>
      </c>
    </row>
    <row r="32" spans="2:7" x14ac:dyDescent="0.25">
      <c r="B32">
        <v>0.43993199999999999</v>
      </c>
      <c r="C32">
        <v>25</v>
      </c>
      <c r="D32">
        <v>0.43993199999999999</v>
      </c>
      <c r="E32">
        <f t="shared" si="0"/>
        <v>14.368840349728288</v>
      </c>
      <c r="G32">
        <v>14.368841</v>
      </c>
    </row>
    <row r="33" spans="2:7" x14ac:dyDescent="0.25">
      <c r="B33">
        <v>-0.19049099999999999</v>
      </c>
      <c r="C33">
        <v>26</v>
      </c>
      <c r="D33">
        <v>-0.19049099999999999</v>
      </c>
      <c r="E33">
        <f t="shared" si="0"/>
        <v>14.223808890244127</v>
      </c>
      <c r="G33">
        <v>14.22381</v>
      </c>
    </row>
    <row r="34" spans="2:7" x14ac:dyDescent="0.25">
      <c r="B34">
        <v>0.26289600000000002</v>
      </c>
      <c r="C34">
        <v>27</v>
      </c>
      <c r="D34">
        <v>0.26289600000000002</v>
      </c>
      <c r="E34">
        <f t="shared" si="0"/>
        <v>14.418263847218739</v>
      </c>
      <c r="G34">
        <v>14.418265</v>
      </c>
    </row>
    <row r="35" spans="2:7" x14ac:dyDescent="0.25">
      <c r="B35">
        <v>0.24201400000000001</v>
      </c>
      <c r="C35">
        <v>28</v>
      </c>
      <c r="D35">
        <v>0.24201400000000001</v>
      </c>
      <c r="E35">
        <f t="shared" si="0"/>
        <v>14.59941659491863</v>
      </c>
      <c r="G35">
        <v>14.599417000000001</v>
      </c>
    </row>
    <row r="36" spans="2:7" x14ac:dyDescent="0.25">
      <c r="B36">
        <v>8.4815000000000002E-2</v>
      </c>
      <c r="C36">
        <v>29</v>
      </c>
      <c r="D36">
        <v>8.4815000000000002E-2</v>
      </c>
      <c r="E36">
        <f t="shared" si="0"/>
        <v>14.661749920639348</v>
      </c>
      <c r="F36">
        <f>AVERAGE(E8:E36)</f>
        <v>15.828755116033495</v>
      </c>
    </row>
    <row r="37" spans="2:7" x14ac:dyDescent="0.25">
      <c r="B37">
        <v>16.909324000000002</v>
      </c>
      <c r="F37">
        <f>(19-Sheet2!F36)*EXP(-0.06*Sheet1!F8/365.25)</f>
        <v>2.9911075170601218</v>
      </c>
    </row>
    <row r="38" spans="2:7" x14ac:dyDescent="0.25">
      <c r="B38">
        <v>16.974682999999999</v>
      </c>
    </row>
    <row r="39" spans="2:7" x14ac:dyDescent="0.25">
      <c r="B39">
        <v>16.716992999999999</v>
      </c>
    </row>
    <row r="40" spans="2:7" x14ac:dyDescent="0.25">
      <c r="B40">
        <v>16.938699</v>
      </c>
    </row>
    <row r="41" spans="2:7" x14ac:dyDescent="0.25">
      <c r="B41">
        <v>16.916622</v>
      </c>
    </row>
    <row r="42" spans="2:7" x14ac:dyDescent="0.25">
      <c r="B42">
        <v>16.841100000000001</v>
      </c>
    </row>
    <row r="43" spans="2:7" x14ac:dyDescent="0.25">
      <c r="B43">
        <v>16.520318</v>
      </c>
    </row>
    <row r="44" spans="2:7" x14ac:dyDescent="0.25">
      <c r="B44">
        <v>16.21752</v>
      </c>
    </row>
    <row r="45" spans="2:7" x14ac:dyDescent="0.25">
      <c r="B45">
        <v>16.240196000000001</v>
      </c>
    </row>
    <row r="46" spans="2:7" x14ac:dyDescent="0.25">
      <c r="B46">
        <v>16.758772</v>
      </c>
    </row>
    <row r="47" spans="2:7" x14ac:dyDescent="0.25">
      <c r="B47">
        <v>16.406113000000001</v>
      </c>
    </row>
    <row r="48" spans="2:7" x14ac:dyDescent="0.25">
      <c r="B48">
        <v>16.719915</v>
      </c>
    </row>
    <row r="49" spans="2:2" x14ac:dyDescent="0.25">
      <c r="B49">
        <v>17.328562999999999</v>
      </c>
    </row>
    <row r="50" spans="2:2" x14ac:dyDescent="0.25">
      <c r="B50">
        <v>16.85192</v>
      </c>
    </row>
    <row r="51" spans="2:2" x14ac:dyDescent="0.25">
      <c r="B51">
        <v>16.462008000000001</v>
      </c>
    </row>
    <row r="52" spans="2:2" x14ac:dyDescent="0.25">
      <c r="B52">
        <v>16.561413000000002</v>
      </c>
    </row>
    <row r="53" spans="2:2" x14ac:dyDescent="0.25">
      <c r="B53">
        <v>16.130478</v>
      </c>
    </row>
    <row r="54" spans="2:2" x14ac:dyDescent="0.25">
      <c r="B54">
        <v>15.742632</v>
      </c>
    </row>
    <row r="55" spans="2:2" x14ac:dyDescent="0.25">
      <c r="B55">
        <v>15.268687</v>
      </c>
    </row>
    <row r="56" spans="2:2" x14ac:dyDescent="0.25">
      <c r="B56">
        <v>14.982032999999999</v>
      </c>
    </row>
    <row r="57" spans="2:2" x14ac:dyDescent="0.25">
      <c r="B57">
        <v>14.436951000000001</v>
      </c>
    </row>
    <row r="58" spans="2:2" x14ac:dyDescent="0.25">
      <c r="B58">
        <v>14.538138</v>
      </c>
    </row>
    <row r="59" spans="2:2" x14ac:dyDescent="0.25">
      <c r="B59">
        <v>14.254408</v>
      </c>
    </row>
    <row r="60" spans="2:2" x14ac:dyDescent="0.25">
      <c r="B60">
        <v>14.044351000000001</v>
      </c>
    </row>
    <row r="61" spans="2:2" x14ac:dyDescent="0.25">
      <c r="B61">
        <v>14.368841</v>
      </c>
    </row>
    <row r="62" spans="2:2" x14ac:dyDescent="0.25">
      <c r="B62">
        <v>14.22381</v>
      </c>
    </row>
    <row r="63" spans="2:2" x14ac:dyDescent="0.25">
      <c r="B63">
        <v>14.418265</v>
      </c>
    </row>
    <row r="64" spans="2:2" x14ac:dyDescent="0.25">
      <c r="B64">
        <v>14.599417000000001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valdate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zlu</dc:creator>
  <cp:lastModifiedBy>Havlíček Jan</cp:lastModifiedBy>
  <dcterms:created xsi:type="dcterms:W3CDTF">2000-01-11T20:42:08Z</dcterms:created>
  <dcterms:modified xsi:type="dcterms:W3CDTF">2023-09-10T16:08:33Z</dcterms:modified>
</cp:coreProperties>
</file>