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32" yWindow="0" windowWidth="12120" windowHeight="91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11" i="1" l="1"/>
  <c r="E11" i="1"/>
  <c r="H11" i="1"/>
  <c r="B12" i="1"/>
  <c r="E12" i="1"/>
  <c r="H12" i="1"/>
  <c r="E13" i="1"/>
  <c r="F13" i="1"/>
  <c r="H13" i="1"/>
  <c r="I13" i="1"/>
  <c r="H14" i="1"/>
  <c r="I14" i="1"/>
  <c r="E15" i="1"/>
  <c r="F15" i="1"/>
  <c r="H15" i="1"/>
  <c r="I15" i="1"/>
  <c r="E18" i="1"/>
  <c r="F18" i="1"/>
  <c r="H18" i="1"/>
  <c r="I18" i="1"/>
  <c r="E19" i="1"/>
  <c r="F19" i="1"/>
  <c r="H19" i="1"/>
  <c r="I19" i="1"/>
  <c r="U33" i="1"/>
  <c r="V33" i="1"/>
  <c r="U34" i="1"/>
  <c r="V34" i="1"/>
  <c r="U35" i="1"/>
  <c r="V35" i="1"/>
  <c r="U36" i="1"/>
  <c r="V36" i="1"/>
  <c r="U37" i="1"/>
  <c r="V37" i="1"/>
  <c r="E39" i="1"/>
  <c r="F39" i="1"/>
  <c r="G39" i="1"/>
  <c r="H39" i="1"/>
  <c r="I39" i="1"/>
  <c r="E40" i="1"/>
  <c r="F40" i="1"/>
  <c r="G40" i="1"/>
  <c r="H40" i="1"/>
  <c r="I40" i="1"/>
  <c r="S40" i="1"/>
  <c r="T40" i="1"/>
  <c r="D41" i="1"/>
  <c r="E41" i="1"/>
  <c r="F41" i="1"/>
  <c r="G41" i="1"/>
  <c r="H41" i="1"/>
  <c r="I41" i="1"/>
  <c r="S41" i="1"/>
  <c r="T41" i="1"/>
  <c r="D42" i="1"/>
  <c r="E42" i="1"/>
  <c r="F42" i="1"/>
  <c r="G42" i="1"/>
  <c r="H42" i="1"/>
  <c r="I42" i="1"/>
  <c r="D43" i="1"/>
  <c r="E43" i="1"/>
  <c r="F43" i="1"/>
  <c r="G43" i="1"/>
  <c r="H43" i="1"/>
  <c r="I43" i="1"/>
  <c r="D46" i="1"/>
  <c r="E46" i="1"/>
  <c r="F46" i="1"/>
  <c r="G46" i="1"/>
  <c r="H46" i="1"/>
  <c r="I46" i="1"/>
  <c r="D47" i="1"/>
  <c r="E47" i="1"/>
  <c r="F47" i="1"/>
  <c r="G47" i="1"/>
  <c r="H47" i="1"/>
  <c r="I47" i="1"/>
  <c r="A13" i="2"/>
  <c r="A14" i="2"/>
  <c r="A15" i="2"/>
  <c r="B15" i="2"/>
  <c r="A17" i="2"/>
  <c r="B17" i="2"/>
  <c r="A20" i="2"/>
  <c r="B20" i="2"/>
  <c r="A21" i="2"/>
  <c r="B21" i="2"/>
</calcChain>
</file>

<file path=xl/sharedStrings.xml><?xml version="1.0" encoding="utf-8"?>
<sst xmlns="http://schemas.openxmlformats.org/spreadsheetml/2006/main" count="70" uniqueCount="38">
  <si>
    <t>Ford's Market Share = 2081000 units , 62.71 billions</t>
  </si>
  <si>
    <t>GM offers6yrs/60K = baseline mult factor = 1</t>
  </si>
  <si>
    <t>CM/unit (p.303)</t>
  </si>
  <si>
    <t>Luxury = 2000</t>
  </si>
  <si>
    <t>Subcompact, compact = 500</t>
  </si>
  <si>
    <t>Intermediate, Full-size = 1000</t>
  </si>
  <si>
    <t>Average of non-luxury = $738</t>
  </si>
  <si>
    <t>Multiplication Factor</t>
  </si>
  <si>
    <t>Unit Sales (#)</t>
  </si>
  <si>
    <t>Gross Contribution Margin ($)</t>
  </si>
  <si>
    <t>Warranty</t>
  </si>
  <si>
    <t>US-style</t>
  </si>
  <si>
    <t>Nonluxury = 6590000</t>
  </si>
  <si>
    <t>Luxury = 650000</t>
  </si>
  <si>
    <t>3 year/36,000</t>
  </si>
  <si>
    <t>N/A</t>
  </si>
  <si>
    <t>4 years/50,000</t>
  </si>
  <si>
    <t>5 years/50,000</t>
  </si>
  <si>
    <t>6 years/60,000</t>
  </si>
  <si>
    <t>7 years/70,000</t>
  </si>
  <si>
    <t>x</t>
  </si>
  <si>
    <t>European</t>
  </si>
  <si>
    <t>3 years/36,000</t>
  </si>
  <si>
    <t>ESP (p307)</t>
  </si>
  <si>
    <t>FACTS</t>
  </si>
  <si>
    <t>Currently 45% of Ford new car buyers get a svc. Contract.</t>
  </si>
  <si>
    <t>Of those, 60% get a Ford ESP ie, 27% of all new Ford buyers get Ford ESP (.6 x .45)</t>
  </si>
  <si>
    <t>Gross Margins per ESP for Dealers (200/unit)</t>
  </si>
  <si>
    <t>Total Margins per ESP for Ford+Dealers (300/unit)</t>
  </si>
  <si>
    <t>80% of svc. Contracts were purchased with the new vehicle, 20% after th 1yr/12K warranty expire.</t>
  </si>
  <si>
    <t>1986 ESP sales = $265.4 million = 27% of new car buyers</t>
  </si>
  <si>
    <t>Total Unit Sales</t>
  </si>
  <si>
    <t>No. of Car buyers wanting ESP</t>
  </si>
  <si>
    <t>Gross Margins per ESP for Ford (100/unit)</t>
  </si>
  <si>
    <t>No. of ESP buyers that actually use it (35%) p 308</t>
  </si>
  <si>
    <t>Ford's expense per repair ($350/repair)</t>
  </si>
  <si>
    <t>Gross Margin - Expense for Ford ($)</t>
  </si>
  <si>
    <t>19986 ESP sales = $265.4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</si>
</sst>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9"/>
      <name val="Geneva"/>
    </font>
    <font>
      <sz val="9"/>
      <name val="Geneva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3" fontId="0" fillId="0" borderId="4" xfId="0" applyNumberFormat="1" applyBorder="1" applyAlignment="1">
      <alignment wrapText="1"/>
    </xf>
    <xf numFmtId="0" fontId="0" fillId="0" borderId="5" xfId="0" applyBorder="1" applyAlignment="1">
      <alignment wrapText="1"/>
    </xf>
    <xf numFmtId="3" fontId="0" fillId="0" borderId="5" xfId="0" applyNumberFormat="1" applyBorder="1" applyAlignment="1">
      <alignment wrapText="1"/>
    </xf>
    <xf numFmtId="3" fontId="0" fillId="0" borderId="6" xfId="0" applyNumberFormat="1" applyBorder="1" applyAlignment="1">
      <alignment wrapText="1"/>
    </xf>
    <xf numFmtId="3" fontId="0" fillId="0" borderId="3" xfId="0" applyNumberFormat="1" applyBorder="1" applyAlignment="1">
      <alignment wrapText="1"/>
    </xf>
    <xf numFmtId="0" fontId="0" fillId="0" borderId="0" xfId="0" applyAlignment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3" fontId="0" fillId="0" borderId="0" xfId="0" applyNumberFormat="1" applyBorder="1" applyAlignment="1">
      <alignment wrapText="1"/>
    </xf>
    <xf numFmtId="0" fontId="0" fillId="0" borderId="0" xfId="0" applyBorder="1" applyAlignment="1"/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7" xfId="0" applyBorder="1" applyAlignment="1"/>
    <xf numFmtId="0" fontId="0" fillId="0" borderId="18" xfId="0" applyBorder="1" applyAlignment="1">
      <alignment wrapText="1"/>
    </xf>
    <xf numFmtId="1" fontId="0" fillId="0" borderId="0" xfId="0" applyNumberFormat="1" applyAlignment="1">
      <alignment wrapText="1"/>
    </xf>
    <xf numFmtId="0" fontId="1" fillId="0" borderId="0" xfId="0" applyFont="1" applyAlignment="1" applyProtection="1">
      <alignment wrapText="1"/>
      <protection hidden="1"/>
    </xf>
    <xf numFmtId="1" fontId="1" fillId="0" borderId="0" xfId="0" applyNumberFormat="1" applyFont="1" applyAlignment="1" applyProtection="1">
      <alignment wrapText="1"/>
      <protection hidden="1"/>
    </xf>
    <xf numFmtId="3" fontId="0" fillId="0" borderId="7" xfId="0" applyNumberFormat="1" applyBorder="1" applyAlignment="1">
      <alignment wrapText="1"/>
    </xf>
    <xf numFmtId="0" fontId="0" fillId="0" borderId="10" xfId="0" applyBorder="1"/>
    <xf numFmtId="0" fontId="0" fillId="0" borderId="13" xfId="0" applyBorder="1"/>
    <xf numFmtId="0" fontId="0" fillId="0" borderId="19" xfId="0" applyBorder="1" applyAlignment="1">
      <alignment wrapText="1"/>
    </xf>
    <xf numFmtId="1" fontId="0" fillId="0" borderId="14" xfId="0" applyNumberFormat="1" applyBorder="1" applyAlignment="1">
      <alignment wrapText="1"/>
    </xf>
    <xf numFmtId="0" fontId="0" fillId="0" borderId="16" xfId="0" applyBorder="1" applyAlignment="1">
      <alignment horizontal="centerContinuous" wrapText="1"/>
    </xf>
    <xf numFmtId="0" fontId="0" fillId="0" borderId="17" xfId="0" applyBorder="1" applyAlignment="1">
      <alignment horizontal="centerContinuous" wrapText="1"/>
    </xf>
    <xf numFmtId="3" fontId="0" fillId="0" borderId="1" xfId="0" applyNumberFormat="1" applyBorder="1" applyAlignment="1">
      <alignment horizontal="centerContinuous" wrapText="1"/>
    </xf>
    <xf numFmtId="3" fontId="0" fillId="0" borderId="2" xfId="0" applyNumberFormat="1" applyBorder="1" applyAlignment="1">
      <alignment horizontal="centerContinuous" wrapText="1"/>
    </xf>
    <xf numFmtId="3" fontId="0" fillId="0" borderId="3" xfId="0" applyNumberFormat="1" applyBorder="1" applyAlignment="1">
      <alignment horizontal="centerContinuous" wrapText="1"/>
    </xf>
    <xf numFmtId="3" fontId="0" fillId="0" borderId="4" xfId="0" applyNumberFormat="1" applyBorder="1" applyAlignment="1">
      <alignment horizontal="centerContinuous" wrapText="1"/>
    </xf>
    <xf numFmtId="0" fontId="0" fillId="0" borderId="1" xfId="0" applyBorder="1" applyAlignment="1">
      <alignment horizontal="centerContinuous" wrapText="1"/>
    </xf>
    <xf numFmtId="0" fontId="0" fillId="0" borderId="2" xfId="0" applyBorder="1" applyAlignment="1">
      <alignment horizontal="centerContinuous" wrapText="1"/>
    </xf>
    <xf numFmtId="0" fontId="0" fillId="0" borderId="3" xfId="0" applyBorder="1" applyAlignment="1">
      <alignment horizontal="centerContinuous" wrapText="1"/>
    </xf>
    <xf numFmtId="0" fontId="0" fillId="0" borderId="4" xfId="0" applyBorder="1" applyAlignment="1">
      <alignment horizontal="centerContinuous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abSelected="1" workbookViewId="0">
      <selection activeCell="A49" sqref="A49:E49"/>
    </sheetView>
  </sheetViews>
  <sheetFormatPr defaultColWidth="14.125" defaultRowHeight="11.4"/>
  <cols>
    <col min="1" max="3" width="14.125" style="1"/>
    <col min="4" max="4" width="10.25" style="1" customWidth="1"/>
    <col min="5" max="6" width="14.125" style="1"/>
    <col min="7" max="7" width="12.25" style="1" customWidth="1"/>
    <col min="8" max="16384" width="14.125" style="1"/>
  </cols>
  <sheetData>
    <row r="1" spans="1:10">
      <c r="A1" s="16"/>
      <c r="B1" s="17"/>
      <c r="C1" s="17"/>
      <c r="D1" s="17"/>
      <c r="E1" s="17"/>
      <c r="F1" s="17"/>
      <c r="G1" s="17"/>
      <c r="H1" s="17"/>
      <c r="I1" s="17"/>
      <c r="J1" s="18"/>
    </row>
    <row r="2" spans="1:10" ht="45.6">
      <c r="A2" s="19"/>
      <c r="B2" s="12" t="s">
        <v>0</v>
      </c>
      <c r="C2" s="12" t="s">
        <v>1</v>
      </c>
      <c r="E2" s="15"/>
      <c r="F2" s="12" t="s">
        <v>2</v>
      </c>
      <c r="G2" s="15"/>
      <c r="H2" s="15"/>
      <c r="I2" s="15"/>
      <c r="J2" s="20"/>
    </row>
    <row r="3" spans="1:10">
      <c r="A3" s="19"/>
      <c r="B3" s="15"/>
      <c r="C3" s="15"/>
      <c r="D3" s="15"/>
      <c r="E3" s="15"/>
      <c r="F3" s="13" t="s">
        <v>3</v>
      </c>
      <c r="G3" s="15"/>
      <c r="H3" s="15"/>
      <c r="I3" s="15"/>
      <c r="J3" s="20"/>
    </row>
    <row r="4" spans="1:10" ht="22.8">
      <c r="A4" s="19"/>
      <c r="B4" s="15"/>
      <c r="C4" s="15"/>
      <c r="D4" s="15"/>
      <c r="E4" s="15"/>
      <c r="F4" s="13" t="s">
        <v>4</v>
      </c>
      <c r="G4" s="15"/>
      <c r="H4" s="15"/>
      <c r="I4" s="15"/>
      <c r="J4" s="20"/>
    </row>
    <row r="5" spans="1:10" ht="22.8">
      <c r="A5" s="19"/>
      <c r="B5" s="15"/>
      <c r="C5" s="15"/>
      <c r="D5" s="15"/>
      <c r="E5" s="15"/>
      <c r="F5" s="13" t="s">
        <v>5</v>
      </c>
      <c r="G5" s="15"/>
      <c r="H5" s="15"/>
      <c r="I5" s="15"/>
      <c r="J5" s="20"/>
    </row>
    <row r="6" spans="1:10" ht="26.1" customHeight="1">
      <c r="A6" s="19"/>
      <c r="B6" s="15"/>
      <c r="C6" s="15"/>
      <c r="D6" s="15"/>
      <c r="E6" s="15"/>
      <c r="F6" s="14" t="s">
        <v>6</v>
      </c>
      <c r="G6" s="15"/>
      <c r="H6" s="15"/>
      <c r="I6" s="15"/>
      <c r="J6" s="20"/>
    </row>
    <row r="7" spans="1:10">
      <c r="A7" s="19"/>
      <c r="B7" s="15"/>
      <c r="C7" s="15"/>
      <c r="D7" s="15"/>
      <c r="E7" s="15"/>
      <c r="F7" s="15"/>
      <c r="G7" s="15"/>
      <c r="H7" s="15"/>
      <c r="I7" s="15"/>
      <c r="J7" s="20"/>
    </row>
    <row r="8" spans="1:10" ht="34.200000000000003">
      <c r="A8" s="19"/>
      <c r="B8" s="2" t="s">
        <v>7</v>
      </c>
      <c r="C8" s="3"/>
      <c r="D8" s="15"/>
      <c r="E8" s="2" t="s">
        <v>8</v>
      </c>
      <c r="F8" s="3"/>
      <c r="G8" s="15"/>
      <c r="H8" s="2" t="s">
        <v>9</v>
      </c>
      <c r="I8" s="3"/>
      <c r="J8" s="20"/>
    </row>
    <row r="9" spans="1:10">
      <c r="A9" s="12" t="s">
        <v>10</v>
      </c>
      <c r="B9" s="4"/>
      <c r="C9" s="5"/>
      <c r="D9" s="15"/>
      <c r="E9" s="4"/>
      <c r="F9" s="5"/>
      <c r="G9" s="15"/>
      <c r="H9" s="4"/>
      <c r="I9" s="5"/>
      <c r="J9" s="20"/>
    </row>
    <row r="10" spans="1:10" ht="22.8">
      <c r="A10" s="21" t="s">
        <v>11</v>
      </c>
      <c r="B10" s="7" t="s">
        <v>12</v>
      </c>
      <c r="C10" s="9" t="s">
        <v>13</v>
      </c>
      <c r="D10" s="15"/>
      <c r="E10" s="12" t="s">
        <v>12</v>
      </c>
      <c r="F10" s="31" t="s">
        <v>13</v>
      </c>
      <c r="G10" s="15"/>
      <c r="H10" s="12" t="s">
        <v>12</v>
      </c>
      <c r="I10" s="31" t="s">
        <v>13</v>
      </c>
      <c r="J10" s="20"/>
    </row>
    <row r="11" spans="1:10">
      <c r="A11" s="12" t="s">
        <v>14</v>
      </c>
      <c r="B11" s="12">
        <f>1-0.0175</f>
        <v>0.98250000000000004</v>
      </c>
      <c r="C11" s="12" t="s">
        <v>15</v>
      </c>
      <c r="D11" s="22"/>
      <c r="E11" s="31">
        <f>E12*B11</f>
        <v>6313779.3262499999</v>
      </c>
      <c r="F11" s="31" t="s">
        <v>15</v>
      </c>
      <c r="G11" s="22"/>
      <c r="H11" s="31">
        <f>E11*738</f>
        <v>4659569142.7725</v>
      </c>
      <c r="I11" s="31"/>
      <c r="J11" s="20"/>
    </row>
    <row r="12" spans="1:10">
      <c r="A12" s="12" t="s">
        <v>16</v>
      </c>
      <c r="B12" s="12">
        <f>1-0.015</f>
        <v>0.98499999999999999</v>
      </c>
      <c r="C12" s="12" t="s">
        <v>15</v>
      </c>
      <c r="D12" s="22"/>
      <c r="E12" s="31">
        <f>E13*B12</f>
        <v>6426238.5</v>
      </c>
      <c r="F12" s="31" t="s">
        <v>15</v>
      </c>
      <c r="G12" s="22"/>
      <c r="H12" s="31">
        <f>E12*738</f>
        <v>4742564013</v>
      </c>
      <c r="I12" s="31"/>
      <c r="J12" s="20"/>
    </row>
    <row r="13" spans="1:10">
      <c r="A13" s="12" t="s">
        <v>17</v>
      </c>
      <c r="B13" s="12">
        <v>0.99</v>
      </c>
      <c r="C13" s="12">
        <v>0.995</v>
      </c>
      <c r="D13" s="22"/>
      <c r="E13" s="31">
        <f>E14*B13</f>
        <v>6524100</v>
      </c>
      <c r="F13" s="31">
        <f>650000*C13</f>
        <v>646750</v>
      </c>
      <c r="G13" s="22"/>
      <c r="H13" s="31">
        <f>E13*738</f>
        <v>4814785800</v>
      </c>
      <c r="I13" s="31">
        <f>F13*2000</f>
        <v>1293500000</v>
      </c>
      <c r="J13" s="20"/>
    </row>
    <row r="14" spans="1:10">
      <c r="A14" s="12" t="s">
        <v>18</v>
      </c>
      <c r="B14" s="12">
        <v>1</v>
      </c>
      <c r="C14" s="12">
        <v>1</v>
      </c>
      <c r="D14" s="22"/>
      <c r="E14" s="31">
        <v>6590000</v>
      </c>
      <c r="F14" s="31">
        <v>650000</v>
      </c>
      <c r="G14" s="22"/>
      <c r="H14" s="31">
        <f>E14*738</f>
        <v>4863420000</v>
      </c>
      <c r="I14" s="31">
        <f>F14*2000</f>
        <v>1300000000</v>
      </c>
      <c r="J14" s="20"/>
    </row>
    <row r="15" spans="1:10">
      <c r="A15" s="12" t="s">
        <v>19</v>
      </c>
      <c r="B15" s="12">
        <v>1.0075000000000001</v>
      </c>
      <c r="C15" s="12">
        <v>1.0024999999999999</v>
      </c>
      <c r="D15" s="22"/>
      <c r="E15" s="31">
        <f>E14*B15</f>
        <v>6639425</v>
      </c>
      <c r="F15" s="31">
        <f>F14*C15</f>
        <v>651625</v>
      </c>
      <c r="G15" s="22"/>
      <c r="H15" s="31">
        <f>E15*738</f>
        <v>4899895650</v>
      </c>
      <c r="I15" s="31">
        <f>F15*2000</f>
        <v>1303250000</v>
      </c>
      <c r="J15" s="20"/>
    </row>
    <row r="16" spans="1:10">
      <c r="A16" s="12"/>
      <c r="B16" s="42"/>
      <c r="C16" s="43"/>
      <c r="D16" s="22"/>
      <c r="E16" s="38"/>
      <c r="F16" s="39"/>
      <c r="G16" s="22"/>
      <c r="H16" s="38" t="s">
        <v>20</v>
      </c>
      <c r="I16" s="39"/>
      <c r="J16" s="20"/>
    </row>
    <row r="17" spans="1:22">
      <c r="A17" s="12" t="s">
        <v>21</v>
      </c>
      <c r="B17" s="44"/>
      <c r="C17" s="45"/>
      <c r="D17" s="22"/>
      <c r="E17" s="40"/>
      <c r="F17" s="41"/>
      <c r="G17" s="22"/>
      <c r="H17" s="40"/>
      <c r="I17" s="41"/>
      <c r="J17" s="20"/>
    </row>
    <row r="18" spans="1:22">
      <c r="A18" s="12" t="s">
        <v>22</v>
      </c>
      <c r="B18" s="12">
        <v>1.0149999999999999</v>
      </c>
      <c r="C18" s="12">
        <v>1.01</v>
      </c>
      <c r="D18" s="22"/>
      <c r="E18" s="31">
        <f>E14*B18</f>
        <v>6688849.9999999991</v>
      </c>
      <c r="F18" s="31">
        <f>F14*C18</f>
        <v>656500</v>
      </c>
      <c r="G18" s="22"/>
      <c r="H18" s="31">
        <f>E18*738</f>
        <v>4936371299.999999</v>
      </c>
      <c r="I18" s="31">
        <f>F18*2000</f>
        <v>1313000000</v>
      </c>
      <c r="J18" s="20"/>
    </row>
    <row r="19" spans="1:22">
      <c r="A19" s="12" t="s">
        <v>16</v>
      </c>
      <c r="B19" s="12">
        <v>1.02</v>
      </c>
      <c r="C19" s="12">
        <v>1.0149999999999999</v>
      </c>
      <c r="D19" s="22"/>
      <c r="E19" s="31">
        <f>E14*B19</f>
        <v>6721800</v>
      </c>
      <c r="F19" s="31">
        <f>F14*C19</f>
        <v>659749.99999999988</v>
      </c>
      <c r="G19" s="22"/>
      <c r="H19" s="31">
        <f>E19*738</f>
        <v>4960688400</v>
      </c>
      <c r="I19" s="31">
        <f>F19*2000</f>
        <v>1319499999.9999998</v>
      </c>
      <c r="J19" s="20"/>
    </row>
    <row r="20" spans="1:22">
      <c r="A20" s="19"/>
      <c r="B20" s="15"/>
      <c r="C20" s="15"/>
      <c r="D20" s="15"/>
      <c r="E20" s="15"/>
      <c r="F20" s="15"/>
      <c r="G20" s="15"/>
      <c r="H20" s="15"/>
      <c r="I20" s="15"/>
      <c r="J20" s="20"/>
    </row>
    <row r="21" spans="1:22">
      <c r="A21" s="19"/>
      <c r="B21" s="15"/>
      <c r="C21" s="15"/>
      <c r="D21" s="15"/>
      <c r="E21" s="15"/>
      <c r="F21" s="15"/>
      <c r="G21" s="15"/>
      <c r="H21" s="15"/>
      <c r="I21" s="15"/>
      <c r="J21" s="20"/>
    </row>
    <row r="22" spans="1:22">
      <c r="A22" s="19"/>
      <c r="B22" s="15"/>
      <c r="C22" s="15"/>
      <c r="D22" s="15"/>
      <c r="E22" s="15"/>
      <c r="F22" s="15"/>
      <c r="G22" s="15"/>
      <c r="H22" s="15"/>
      <c r="I22" s="15"/>
      <c r="J22" s="20"/>
    </row>
    <row r="23" spans="1:22">
      <c r="A23" s="19"/>
      <c r="B23" s="15"/>
      <c r="C23" s="15"/>
      <c r="D23" s="15"/>
      <c r="E23" s="23"/>
      <c r="F23" s="15"/>
      <c r="G23" s="15"/>
      <c r="H23" s="15"/>
      <c r="I23" s="15"/>
      <c r="J23" s="20"/>
    </row>
    <row r="24" spans="1:22" ht="12" customHeight="1" thickBot="1">
      <c r="A24" s="24"/>
      <c r="B24" s="25"/>
      <c r="C24" s="25"/>
      <c r="D24" s="25"/>
      <c r="E24" s="26"/>
      <c r="F24" s="25"/>
      <c r="G24" s="25"/>
      <c r="H24" s="25"/>
      <c r="I24" s="25"/>
      <c r="J24" s="27"/>
    </row>
    <row r="25" spans="1:22" hidden="1">
      <c r="E25" s="11"/>
    </row>
    <row r="26" spans="1:22" ht="2.1" customHeight="1">
      <c r="E26" s="11"/>
    </row>
    <row r="27" spans="1:22" ht="12" thickBot="1"/>
    <row r="28" spans="1:22">
      <c r="A28" s="32" t="s">
        <v>23</v>
      </c>
      <c r="B28" s="17"/>
      <c r="C28" s="17"/>
      <c r="D28" s="17"/>
      <c r="E28" s="17"/>
      <c r="F28" s="17"/>
      <c r="G28" s="17"/>
      <c r="H28" s="17"/>
      <c r="I28" s="17"/>
      <c r="J28" s="18"/>
    </row>
    <row r="29" spans="1:22">
      <c r="A29" s="33"/>
      <c r="B29" s="15"/>
      <c r="C29" s="15"/>
      <c r="D29" s="15"/>
      <c r="E29" s="15"/>
      <c r="F29" s="15"/>
      <c r="G29" s="15"/>
      <c r="H29" s="15"/>
      <c r="I29" s="15"/>
      <c r="J29" s="20"/>
    </row>
    <row r="30" spans="1:22">
      <c r="A30" s="33" t="s">
        <v>24</v>
      </c>
      <c r="B30" s="15"/>
      <c r="C30" s="15"/>
      <c r="D30" s="15"/>
      <c r="E30" s="15"/>
      <c r="F30" s="15"/>
      <c r="G30" s="15"/>
      <c r="H30" s="15"/>
      <c r="I30" s="15"/>
      <c r="J30" s="20"/>
    </row>
    <row r="31" spans="1:22">
      <c r="A31" s="33" t="s">
        <v>25</v>
      </c>
      <c r="B31" s="15"/>
      <c r="C31" s="15"/>
      <c r="D31" s="15"/>
      <c r="E31" s="15"/>
      <c r="F31" s="15"/>
      <c r="G31" s="15"/>
      <c r="H31" s="15"/>
      <c r="I31" s="15"/>
      <c r="J31" s="20"/>
    </row>
    <row r="32" spans="1:22" ht="45.6">
      <c r="A32" s="33" t="s">
        <v>26</v>
      </c>
      <c r="B32" s="15"/>
      <c r="C32" s="15"/>
      <c r="D32" s="15"/>
      <c r="E32" s="15"/>
      <c r="F32" s="15"/>
      <c r="G32" s="15"/>
      <c r="H32" s="15"/>
      <c r="I32" s="15"/>
      <c r="J32" s="20"/>
      <c r="U32" s="29" t="s">
        <v>27</v>
      </c>
      <c r="V32" s="29" t="s">
        <v>28</v>
      </c>
    </row>
    <row r="33" spans="1:22">
      <c r="A33" s="33" t="s">
        <v>29</v>
      </c>
      <c r="B33" s="15"/>
      <c r="C33" s="15"/>
      <c r="D33" s="15"/>
      <c r="E33" s="15"/>
      <c r="F33" s="15"/>
      <c r="G33" s="15"/>
      <c r="H33" s="15"/>
      <c r="I33" s="15"/>
      <c r="J33" s="20"/>
      <c r="U33" s="30">
        <f>E39*200</f>
        <v>340944083.61750001</v>
      </c>
      <c r="V33" s="30">
        <f>F39+U33</f>
        <v>511416125.42624998</v>
      </c>
    </row>
    <row r="34" spans="1:22">
      <c r="A34" s="33" t="s">
        <v>30</v>
      </c>
      <c r="B34" s="15"/>
      <c r="C34" s="15"/>
      <c r="D34" s="15"/>
      <c r="E34" s="15"/>
      <c r="F34" s="15"/>
      <c r="G34" s="15"/>
      <c r="H34" s="15"/>
      <c r="I34" s="15"/>
      <c r="J34" s="20"/>
      <c r="U34" s="30">
        <f>E40*200</f>
        <v>347016879</v>
      </c>
      <c r="V34" s="30">
        <f>F40+U34</f>
        <v>520525318.5</v>
      </c>
    </row>
    <row r="35" spans="1:22">
      <c r="A35" s="19"/>
      <c r="B35" s="15"/>
      <c r="C35" s="15"/>
      <c r="D35" s="15"/>
      <c r="E35" s="15"/>
      <c r="F35" s="15"/>
      <c r="G35" s="15"/>
      <c r="H35" s="15"/>
      <c r="I35" s="15"/>
      <c r="J35" s="20"/>
      <c r="U35" s="30">
        <f>E41*200</f>
        <v>387225900.00000006</v>
      </c>
      <c r="V35" s="30">
        <f>F41+U35</f>
        <v>580838850.00000012</v>
      </c>
    </row>
    <row r="36" spans="1:22">
      <c r="A36" s="19"/>
      <c r="B36" s="2" t="s">
        <v>8</v>
      </c>
      <c r="C36" s="3"/>
      <c r="D36" s="15"/>
      <c r="E36" s="15"/>
      <c r="F36" s="15"/>
      <c r="G36" s="15"/>
      <c r="H36" s="15"/>
      <c r="I36" s="15"/>
      <c r="J36" s="20"/>
      <c r="U36" s="30">
        <f>E42*200</f>
        <v>390960000.00000006</v>
      </c>
      <c r="V36" s="30">
        <f>F42+U36</f>
        <v>586440000.00000012</v>
      </c>
    </row>
    <row r="37" spans="1:22">
      <c r="A37" s="34" t="s">
        <v>10</v>
      </c>
      <c r="B37" s="12"/>
      <c r="C37" s="12"/>
      <c r="D37" s="12"/>
      <c r="E37" s="12"/>
      <c r="F37" s="12"/>
      <c r="G37" s="12"/>
      <c r="H37" s="12"/>
      <c r="I37" s="12"/>
      <c r="J37" s="20"/>
      <c r="U37" s="30">
        <f>E43*200</f>
        <v>393716700.00000006</v>
      </c>
      <c r="V37" s="30">
        <f>F43+U37</f>
        <v>590575050.00000012</v>
      </c>
    </row>
    <row r="38" spans="1:22" ht="45.6">
      <c r="A38" s="34" t="s">
        <v>11</v>
      </c>
      <c r="B38" s="31" t="s">
        <v>12</v>
      </c>
      <c r="C38" s="31" t="s">
        <v>13</v>
      </c>
      <c r="D38" s="31" t="s">
        <v>31</v>
      </c>
      <c r="E38" s="31" t="s">
        <v>32</v>
      </c>
      <c r="F38" s="31" t="s">
        <v>33</v>
      </c>
      <c r="G38" s="31" t="s">
        <v>34</v>
      </c>
      <c r="H38" s="31" t="s">
        <v>35</v>
      </c>
      <c r="I38" s="31" t="s">
        <v>36</v>
      </c>
      <c r="J38" s="20"/>
      <c r="S38" s="30"/>
      <c r="T38" s="30"/>
    </row>
    <row r="39" spans="1:22">
      <c r="A39" s="34" t="s">
        <v>14</v>
      </c>
      <c r="B39" s="31">
        <v>6313779.3262499999</v>
      </c>
      <c r="C39" s="31" t="s">
        <v>15</v>
      </c>
      <c r="D39" s="31">
        <v>6313779.3262499999</v>
      </c>
      <c r="E39" s="31">
        <f>0.27*D39</f>
        <v>1704720.4180875001</v>
      </c>
      <c r="F39" s="31">
        <f>E39*100</f>
        <v>170472041.80875</v>
      </c>
      <c r="G39" s="31">
        <f>0.35*E39</f>
        <v>596652.14633062505</v>
      </c>
      <c r="H39" s="31">
        <f>G39*350</f>
        <v>208828251.21571878</v>
      </c>
      <c r="I39" s="31">
        <f>V33-H39</f>
        <v>302587874.21053123</v>
      </c>
      <c r="J39" s="35"/>
      <c r="K39" s="28"/>
      <c r="L39" s="28"/>
      <c r="M39" s="28"/>
      <c r="N39" s="28"/>
      <c r="S39" s="30"/>
      <c r="T39" s="30"/>
    </row>
    <row r="40" spans="1:22">
      <c r="A40" s="34" t="s">
        <v>16</v>
      </c>
      <c r="B40" s="31">
        <v>6426238.5</v>
      </c>
      <c r="C40" s="31" t="s">
        <v>15</v>
      </c>
      <c r="D40" s="31">
        <v>6426238.5</v>
      </c>
      <c r="E40" s="31">
        <f t="shared" ref="E40:E47" si="0">0.27*D40</f>
        <v>1735084.395</v>
      </c>
      <c r="F40" s="31">
        <f>E40*100</f>
        <v>173508439.5</v>
      </c>
      <c r="G40" s="31">
        <f>0.35*E40</f>
        <v>607279.53824999998</v>
      </c>
      <c r="H40" s="31">
        <f t="shared" ref="H40:H47" si="1">G40*350</f>
        <v>212547838.38749999</v>
      </c>
      <c r="I40" s="31">
        <f>V34-H40</f>
        <v>307977480.11250001</v>
      </c>
      <c r="J40" s="35"/>
      <c r="K40" s="28"/>
      <c r="L40" s="28"/>
      <c r="M40" s="28"/>
      <c r="N40" s="28"/>
      <c r="S40" s="30">
        <f>E46*200</f>
        <v>396648899.99999994</v>
      </c>
      <c r="T40" s="30">
        <f>F46+S40</f>
        <v>594973349.99999988</v>
      </c>
    </row>
    <row r="41" spans="1:22">
      <c r="A41" s="34" t="s">
        <v>17</v>
      </c>
      <c r="B41" s="31">
        <v>6524100</v>
      </c>
      <c r="C41" s="31">
        <v>646750</v>
      </c>
      <c r="D41" s="31">
        <f>B41+C41</f>
        <v>7170850</v>
      </c>
      <c r="E41" s="31">
        <f t="shared" si="0"/>
        <v>1936129.5000000002</v>
      </c>
      <c r="F41" s="31">
        <f>E41*100</f>
        <v>193612950.00000003</v>
      </c>
      <c r="G41" s="31">
        <f>0.35*E41</f>
        <v>677645.32500000007</v>
      </c>
      <c r="H41" s="31">
        <f t="shared" si="1"/>
        <v>237175863.75000003</v>
      </c>
      <c r="I41" s="31">
        <f>V35-H41</f>
        <v>343662986.25000012</v>
      </c>
      <c r="J41" s="35"/>
      <c r="K41" s="28"/>
      <c r="L41" s="28"/>
      <c r="M41" s="28"/>
      <c r="N41" s="28"/>
      <c r="S41" s="30">
        <f>E47*200</f>
        <v>398603700.00000006</v>
      </c>
      <c r="T41" s="30">
        <f>F47+S41</f>
        <v>597905550.00000012</v>
      </c>
    </row>
    <row r="42" spans="1:22">
      <c r="A42" s="34" t="s">
        <v>18</v>
      </c>
      <c r="B42" s="31">
        <v>6590000</v>
      </c>
      <c r="C42" s="31">
        <v>650000</v>
      </c>
      <c r="D42" s="31">
        <f t="shared" ref="D42:D47" si="2">B42+C42</f>
        <v>7240000</v>
      </c>
      <c r="E42" s="31">
        <f t="shared" si="0"/>
        <v>1954800.0000000002</v>
      </c>
      <c r="F42" s="31">
        <f>E42*100</f>
        <v>195480000.00000003</v>
      </c>
      <c r="G42" s="31">
        <f>0.35*E42</f>
        <v>684180</v>
      </c>
      <c r="H42" s="31">
        <f t="shared" si="1"/>
        <v>239463000</v>
      </c>
      <c r="I42" s="31">
        <f>V36-H42</f>
        <v>346977000.00000012</v>
      </c>
      <c r="J42" s="35"/>
      <c r="K42" s="28"/>
      <c r="L42" s="28"/>
      <c r="M42" s="28"/>
      <c r="N42" s="28"/>
    </row>
    <row r="43" spans="1:22">
      <c r="A43" s="34" t="s">
        <v>19</v>
      </c>
      <c r="B43" s="31">
        <v>6639425</v>
      </c>
      <c r="C43" s="31">
        <v>651625</v>
      </c>
      <c r="D43" s="31">
        <f t="shared" si="2"/>
        <v>7291050</v>
      </c>
      <c r="E43" s="31">
        <f t="shared" si="0"/>
        <v>1968583.5000000002</v>
      </c>
      <c r="F43" s="31">
        <f>E43*100</f>
        <v>196858350.00000003</v>
      </c>
      <c r="G43" s="31">
        <f>0.35*E43</f>
        <v>689004.22500000009</v>
      </c>
      <c r="H43" s="31">
        <f t="shared" si="1"/>
        <v>241151478.75000003</v>
      </c>
      <c r="I43" s="31">
        <f>V37-H43</f>
        <v>349423571.25000012</v>
      </c>
      <c r="J43" s="35"/>
      <c r="K43" s="28"/>
      <c r="L43" s="28"/>
      <c r="M43" s="28"/>
      <c r="N43" s="28"/>
    </row>
    <row r="44" spans="1:22">
      <c r="A44" s="34"/>
      <c r="B44" s="31"/>
      <c r="C44" s="31"/>
      <c r="D44" s="31"/>
      <c r="E44" s="31"/>
      <c r="F44" s="31"/>
      <c r="G44" s="31"/>
      <c r="H44" s="31"/>
      <c r="I44" s="31"/>
      <c r="J44" s="35"/>
      <c r="K44" s="28"/>
      <c r="L44" s="28"/>
      <c r="M44" s="28"/>
      <c r="N44" s="28"/>
    </row>
    <row r="45" spans="1:22">
      <c r="A45" s="34" t="s">
        <v>21</v>
      </c>
      <c r="B45" s="31"/>
      <c r="C45" s="31"/>
      <c r="D45" s="31"/>
      <c r="E45" s="31"/>
      <c r="F45" s="31"/>
      <c r="G45" s="31"/>
      <c r="H45" s="31"/>
      <c r="I45" s="31"/>
      <c r="J45" s="35"/>
      <c r="K45" s="28"/>
      <c r="L45" s="28"/>
      <c r="M45" s="28"/>
      <c r="N45" s="28"/>
    </row>
    <row r="46" spans="1:22">
      <c r="A46" s="34" t="s">
        <v>22</v>
      </c>
      <c r="B46" s="31">
        <v>6688849.9999999991</v>
      </c>
      <c r="C46" s="31">
        <v>656500</v>
      </c>
      <c r="D46" s="31">
        <f t="shared" si="2"/>
        <v>7345349.9999999991</v>
      </c>
      <c r="E46" s="31">
        <f t="shared" si="0"/>
        <v>1983244.4999999998</v>
      </c>
      <c r="F46" s="31">
        <f>E46*100</f>
        <v>198324449.99999997</v>
      </c>
      <c r="G46" s="31">
        <f>0.35*E46</f>
        <v>694135.57499999984</v>
      </c>
      <c r="H46" s="31">
        <f t="shared" si="1"/>
        <v>242947451.24999994</v>
      </c>
      <c r="I46" s="31">
        <f>T40-H46</f>
        <v>352025898.74999994</v>
      </c>
      <c r="J46" s="35"/>
      <c r="K46" s="28"/>
      <c r="L46" s="28"/>
      <c r="M46" s="28"/>
      <c r="N46" s="28"/>
    </row>
    <row r="47" spans="1:22">
      <c r="A47" s="34" t="s">
        <v>16</v>
      </c>
      <c r="B47" s="31">
        <v>6721800</v>
      </c>
      <c r="C47" s="31">
        <v>659750</v>
      </c>
      <c r="D47" s="31">
        <f t="shared" si="2"/>
        <v>7381550</v>
      </c>
      <c r="E47" s="31">
        <f t="shared" si="0"/>
        <v>1993018.5000000002</v>
      </c>
      <c r="F47" s="31">
        <f>E47*100</f>
        <v>199301850.00000003</v>
      </c>
      <c r="G47" s="31">
        <f>0.35*E47</f>
        <v>697556.47500000009</v>
      </c>
      <c r="H47" s="31">
        <f t="shared" si="1"/>
        <v>244144766.25000003</v>
      </c>
      <c r="I47" s="31">
        <f>T41-H47</f>
        <v>353760783.75000012</v>
      </c>
      <c r="J47" s="35"/>
      <c r="K47" s="28"/>
      <c r="L47" s="28"/>
      <c r="M47" s="28"/>
      <c r="N47" s="28"/>
    </row>
    <row r="48" spans="1:22">
      <c r="A48" s="19"/>
      <c r="B48" s="15"/>
      <c r="C48" s="15"/>
      <c r="D48" s="15"/>
      <c r="E48" s="15"/>
      <c r="F48" s="15"/>
      <c r="G48" s="15"/>
      <c r="H48" s="15"/>
      <c r="I48" s="15"/>
      <c r="J48" s="20"/>
    </row>
    <row r="49" spans="1:10" ht="42.9" customHeight="1" thickBot="1">
      <c r="A49" s="36"/>
      <c r="B49" s="37"/>
      <c r="C49" s="37"/>
      <c r="D49" s="37"/>
      <c r="E49" s="37"/>
      <c r="F49" s="25"/>
      <c r="G49" s="25"/>
      <c r="H49" s="25"/>
      <c r="I49" s="25"/>
      <c r="J49" s="27"/>
    </row>
  </sheetData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8" sqref="A1:A8"/>
    </sheetView>
  </sheetViews>
  <sheetFormatPr defaultColWidth="11.375" defaultRowHeight="11.4"/>
  <cols>
    <col min="1" max="1" width="16.125" customWidth="1"/>
    <col min="2" max="2" width="14.875" customWidth="1"/>
  </cols>
  <sheetData>
    <row r="1" spans="1:2">
      <c r="A1" t="s">
        <v>23</v>
      </c>
    </row>
    <row r="4" spans="1:2">
      <c r="A4" t="s">
        <v>24</v>
      </c>
    </row>
    <row r="5" spans="1:2">
      <c r="A5" t="s">
        <v>25</v>
      </c>
    </row>
    <row r="6" spans="1:2">
      <c r="A6" t="s">
        <v>26</v>
      </c>
    </row>
    <row r="7" spans="1:2">
      <c r="A7" t="s">
        <v>29</v>
      </c>
    </row>
    <row r="8" spans="1:2">
      <c r="A8" t="s">
        <v>37</v>
      </c>
    </row>
    <row r="10" spans="1:2">
      <c r="A10" s="2"/>
      <c r="B10" s="3"/>
    </row>
    <row r="11" spans="1:2">
      <c r="A11" s="4"/>
      <c r="B11" s="5"/>
    </row>
    <row r="12" spans="1:2" ht="22.8">
      <c r="A12" s="4" t="s">
        <v>12</v>
      </c>
      <c r="B12" s="6" t="s">
        <v>13</v>
      </c>
    </row>
    <row r="13" spans="1:2">
      <c r="A13" s="8" t="e">
        <f>A14*#REF!</f>
        <v>#REF!</v>
      </c>
      <c r="B13" s="9" t="s">
        <v>15</v>
      </c>
    </row>
    <row r="14" spans="1:2">
      <c r="A14" s="8" t="e">
        <f>A15*#REF!</f>
        <v>#REF!</v>
      </c>
      <c r="B14" s="9" t="s">
        <v>15</v>
      </c>
    </row>
    <row r="15" spans="1:2">
      <c r="A15" s="8" t="e">
        <f>A16*#REF!</f>
        <v>#REF!</v>
      </c>
      <c r="B15" s="9" t="e">
        <f>650000*#REF!</f>
        <v>#REF!</v>
      </c>
    </row>
    <row r="16" spans="1:2">
      <c r="A16" s="8">
        <v>6590000</v>
      </c>
      <c r="B16" s="9">
        <v>650000</v>
      </c>
    </row>
    <row r="17" spans="1:2">
      <c r="A17" s="8" t="e">
        <f>A16*#REF!</f>
        <v>#REF!</v>
      </c>
      <c r="B17" s="9" t="e">
        <f>B16*#REF!</f>
        <v>#REF!</v>
      </c>
    </row>
    <row r="18" spans="1:2">
      <c r="A18" s="8"/>
      <c r="B18" s="9"/>
    </row>
    <row r="19" spans="1:2">
      <c r="A19" s="8"/>
      <c r="B19" s="9"/>
    </row>
    <row r="20" spans="1:2">
      <c r="A20" s="8" t="e">
        <f>A16*#REF!</f>
        <v>#REF!</v>
      </c>
      <c r="B20" s="9" t="e">
        <f>B16*#REF!</f>
        <v>#REF!</v>
      </c>
    </row>
    <row r="21" spans="1:2">
      <c r="A21" s="10" t="e">
        <f>A16*#REF!</f>
        <v>#REF!</v>
      </c>
      <c r="B21" s="6" t="e">
        <f>B16*#REF!</f>
        <v>#REF!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375" defaultRowHeight="11.4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Crystine M. Lee</dc:creator>
  <cp:lastModifiedBy>Havlíček Jan</cp:lastModifiedBy>
  <cp:lastPrinted>2000-03-01T04:48:22Z</cp:lastPrinted>
  <dcterms:created xsi:type="dcterms:W3CDTF">2000-03-01T02:59:17Z</dcterms:created>
  <dcterms:modified xsi:type="dcterms:W3CDTF">2023-09-10T16:08:44Z</dcterms:modified>
</cp:coreProperties>
</file>