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3" i="1" l="1"/>
  <c r="K3" i="1"/>
  <c r="B4" i="1"/>
  <c r="C4" i="1"/>
  <c r="D4" i="1"/>
  <c r="E4" i="1"/>
  <c r="F4" i="1"/>
  <c r="G4" i="1"/>
  <c r="K4" i="1"/>
  <c r="B5" i="1"/>
  <c r="C5" i="1"/>
  <c r="D5" i="1"/>
  <c r="E5" i="1"/>
  <c r="F5" i="1"/>
  <c r="G5" i="1"/>
  <c r="K5" i="1"/>
  <c r="B6" i="1"/>
  <c r="C6" i="1"/>
  <c r="D6" i="1"/>
  <c r="E6" i="1"/>
  <c r="F6" i="1"/>
  <c r="G6" i="1"/>
  <c r="K6" i="1"/>
  <c r="B7" i="1"/>
  <c r="C7" i="1"/>
  <c r="G7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G15" i="1"/>
  <c r="B18" i="1"/>
  <c r="C18" i="1"/>
  <c r="D18" i="1"/>
  <c r="E18" i="1"/>
  <c r="F18" i="1"/>
  <c r="B20" i="1"/>
  <c r="C20" i="1"/>
  <c r="D20" i="1"/>
  <c r="E20" i="1"/>
  <c r="F20" i="1"/>
  <c r="G20" i="1"/>
  <c r="H20" i="1"/>
  <c r="B21" i="1"/>
  <c r="C21" i="1"/>
  <c r="D21" i="1"/>
  <c r="E21" i="1"/>
  <c r="F21" i="1"/>
  <c r="B22" i="1"/>
  <c r="C22" i="1"/>
  <c r="D22" i="1"/>
  <c r="E22" i="1"/>
  <c r="F22" i="1"/>
  <c r="G22" i="1"/>
  <c r="G27" i="1"/>
  <c r="I27" i="1"/>
  <c r="I28" i="1"/>
  <c r="I29" i="1"/>
  <c r="I30" i="1"/>
</calcChain>
</file>

<file path=xl/sharedStrings.xml><?xml version="1.0" encoding="utf-8"?>
<sst xmlns="http://schemas.openxmlformats.org/spreadsheetml/2006/main" count="57" uniqueCount="30">
  <si>
    <t>1986 Share of Industry</t>
  </si>
  <si>
    <t>sub-compact</t>
  </si>
  <si>
    <t>compact</t>
  </si>
  <si>
    <t>inter</t>
  </si>
  <si>
    <t>full</t>
  </si>
  <si>
    <t>lux</t>
  </si>
  <si>
    <t>overall</t>
  </si>
  <si>
    <t>sales</t>
  </si>
  <si>
    <t>% sales</t>
  </si>
  <si>
    <t>M.S.</t>
  </si>
  <si>
    <t>new car</t>
  </si>
  <si>
    <t>Ford</t>
  </si>
  <si>
    <t>used car</t>
  </si>
  <si>
    <t>GM</t>
  </si>
  <si>
    <t>s&amp;p</t>
  </si>
  <si>
    <t>Chrysler</t>
  </si>
  <si>
    <t>fin &amp; ins</t>
  </si>
  <si>
    <t>Other</t>
  </si>
  <si>
    <t>1986 Unit Sales</t>
  </si>
  <si>
    <t>% ford units</t>
  </si>
  <si>
    <t>price relativity</t>
  </si>
  <si>
    <t>rel * mkt share</t>
  </si>
  <si>
    <t>weighted average price</t>
  </si>
  <si>
    <t>price</t>
  </si>
  <si>
    <t>given price relativity</t>
  </si>
  <si>
    <t>sales by category</t>
  </si>
  <si>
    <t>1986 New Car Sales (in Billions)</t>
  </si>
  <si>
    <t>Total Market</t>
  </si>
  <si>
    <t>Total Sales</t>
  </si>
  <si>
    <t>average price new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</si>
</sst>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_);_(* \(#,##0\);_(* &quot;-&quot;??_);_(@_)"/>
    <numFmt numFmtId="169" formatCode="_(* #,##0.000_);_(* \(#,##0.0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3" applyNumberFormat="1" applyFont="1"/>
    <xf numFmtId="10" fontId="0" fillId="0" borderId="0" xfId="3" applyNumberFormat="1" applyFont="1"/>
    <xf numFmtId="43" fontId="0" fillId="0" borderId="0" xfId="1" applyFont="1"/>
    <xf numFmtId="44" fontId="0" fillId="0" borderId="0" xfId="2" applyFont="1"/>
    <xf numFmtId="168" fontId="0" fillId="0" borderId="0" xfId="1" applyNumberFormat="1" applyFont="1"/>
    <xf numFmtId="166" fontId="0" fillId="0" borderId="0" xfId="2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4" xfId="3" applyNumberFormat="1" applyFont="1" applyBorder="1"/>
    <xf numFmtId="10" fontId="0" fillId="0" borderId="0" xfId="3" applyNumberFormat="1" applyFont="1" applyBorder="1"/>
    <xf numFmtId="10" fontId="0" fillId="0" borderId="5" xfId="3" applyNumberFormat="1" applyFont="1" applyBorder="1"/>
    <xf numFmtId="164" fontId="0" fillId="0" borderId="6" xfId="3" applyNumberFormat="1" applyFont="1" applyBorder="1"/>
    <xf numFmtId="164" fontId="0" fillId="0" borderId="7" xfId="3" applyNumberFormat="1" applyFont="1" applyBorder="1"/>
    <xf numFmtId="164" fontId="0" fillId="0" borderId="8" xfId="3" applyNumberFormat="1" applyFont="1" applyBorder="1"/>
    <xf numFmtId="43" fontId="0" fillId="0" borderId="4" xfId="1" applyFont="1" applyBorder="1"/>
    <xf numFmtId="43" fontId="0" fillId="0" borderId="0" xfId="1" applyFont="1" applyBorder="1"/>
    <xf numFmtId="168" fontId="0" fillId="0" borderId="0" xfId="1" applyNumberFormat="1" applyFont="1" applyBorder="1"/>
    <xf numFmtId="168" fontId="0" fillId="0" borderId="5" xfId="1" applyNumberFormat="1" applyFont="1" applyBorder="1"/>
    <xf numFmtId="43" fontId="0" fillId="0" borderId="6" xfId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  <xf numFmtId="43" fontId="0" fillId="0" borderId="1" xfId="1" applyFont="1" applyBorder="1"/>
    <xf numFmtId="9" fontId="0" fillId="0" borderId="2" xfId="3" applyFont="1" applyBorder="1"/>
    <xf numFmtId="168" fontId="0" fillId="0" borderId="3" xfId="1" applyNumberFormat="1" applyFont="1" applyBorder="1"/>
    <xf numFmtId="169" fontId="0" fillId="0" borderId="5" xfId="1" applyNumberFormat="1" applyFont="1" applyBorder="1"/>
    <xf numFmtId="167" fontId="0" fillId="0" borderId="0" xfId="1" applyNumberFormat="1" applyFont="1" applyBorder="1"/>
    <xf numFmtId="167" fontId="0" fillId="0" borderId="7" xfId="1" applyNumberFormat="1" applyFont="1" applyBorder="1"/>
    <xf numFmtId="0" fontId="0" fillId="0" borderId="2" xfId="0" applyBorder="1" applyAlignment="1">
      <alignment horizontal="center"/>
    </xf>
    <xf numFmtId="43" fontId="0" fillId="0" borderId="3" xfId="1" applyFont="1" applyBorder="1" applyAlignment="1">
      <alignment horizontal="center"/>
    </xf>
    <xf numFmtId="9" fontId="0" fillId="0" borderId="5" xfId="3" applyFont="1" applyBorder="1"/>
    <xf numFmtId="167" fontId="0" fillId="0" borderId="8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75" workbookViewId="0">
      <selection activeCell="E34" sqref="E34"/>
    </sheetView>
  </sheetViews>
  <sheetFormatPr defaultRowHeight="13.2" x14ac:dyDescent="0.25"/>
  <cols>
    <col min="1" max="1" width="15.33203125" customWidth="1"/>
    <col min="2" max="2" width="13.88671875" customWidth="1"/>
    <col min="3" max="5" width="14.88671875" customWidth="1"/>
    <col min="6" max="6" width="13.88671875" customWidth="1"/>
    <col min="7" max="7" width="14.88671875" customWidth="1"/>
    <col min="8" max="8" width="9.6640625" customWidth="1"/>
    <col min="9" max="9" width="9.44140625" customWidth="1"/>
    <col min="10" max="10" width="9.33203125" customWidth="1"/>
    <col min="11" max="11" width="8.88671875" style="3"/>
  </cols>
  <sheetData>
    <row r="1" spans="1:11" x14ac:dyDescent="0.25">
      <c r="A1" s="7" t="s">
        <v>0</v>
      </c>
      <c r="B1" s="8"/>
      <c r="C1" s="8"/>
      <c r="D1" s="8"/>
      <c r="E1" s="8"/>
      <c r="F1" s="8"/>
      <c r="G1" s="9"/>
    </row>
    <row r="2" spans="1:11" x14ac:dyDescent="0.25">
      <c r="A2" s="10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  <c r="I2" s="7"/>
      <c r="J2" s="32" t="s">
        <v>7</v>
      </c>
      <c r="K2" s="33" t="s">
        <v>8</v>
      </c>
    </row>
    <row r="3" spans="1:11" s="2" customFormat="1" x14ac:dyDescent="0.25">
      <c r="A3" s="13" t="s">
        <v>9</v>
      </c>
      <c r="B3" s="14">
        <v>0.161</v>
      </c>
      <c r="C3" s="14">
        <v>0.3</v>
      </c>
      <c r="D3" s="14">
        <v>0.309</v>
      </c>
      <c r="E3" s="14">
        <v>0.13600000000000001</v>
      </c>
      <c r="F3" s="14">
        <v>9.4E-2</v>
      </c>
      <c r="G3" s="15">
        <f>SUM(B3:F3)</f>
        <v>1</v>
      </c>
      <c r="I3" s="13" t="s">
        <v>10</v>
      </c>
      <c r="J3" s="30">
        <v>7325.7</v>
      </c>
      <c r="K3" s="34">
        <f>J3/$J$7</f>
        <v>0.65003504973513038</v>
      </c>
    </row>
    <row r="4" spans="1:11" s="2" customFormat="1" x14ac:dyDescent="0.25">
      <c r="A4" s="13" t="s">
        <v>11</v>
      </c>
      <c r="B4" s="14">
        <f>0.357*B3</f>
        <v>5.7477E-2</v>
      </c>
      <c r="C4" s="14">
        <f>0.209*C3</f>
        <v>6.2699999999999992E-2</v>
      </c>
      <c r="D4" s="14">
        <f>0.259*D3</f>
        <v>8.0031000000000005E-2</v>
      </c>
      <c r="E4" s="14">
        <f>0.231*E3</f>
        <v>3.1416000000000006E-2</v>
      </c>
      <c r="F4" s="14">
        <f>0.23*F3</f>
        <v>2.162E-2</v>
      </c>
      <c r="G4" s="15">
        <f>0.253*G3</f>
        <v>0.253</v>
      </c>
      <c r="I4" s="13" t="s">
        <v>12</v>
      </c>
      <c r="J4" s="30">
        <v>2242.6999999999998</v>
      </c>
      <c r="K4" s="34">
        <f>J4/$J$7</f>
        <v>0.19900263538514776</v>
      </c>
    </row>
    <row r="5" spans="1:11" s="2" customFormat="1" x14ac:dyDescent="0.25">
      <c r="A5" s="13" t="s">
        <v>13</v>
      </c>
      <c r="B5" s="14">
        <f>0.25*B3</f>
        <v>4.0250000000000001E-2</v>
      </c>
      <c r="C5" s="14">
        <f>0.518*C3</f>
        <v>0.15540000000000001</v>
      </c>
      <c r="D5" s="14">
        <f>0.64*D3</f>
        <v>0.19775999999999999</v>
      </c>
      <c r="E5" s="14">
        <f>0.627*E3</f>
        <v>8.5272000000000001E-2</v>
      </c>
      <c r="F5" s="14">
        <f>0.77*F3</f>
        <v>7.238E-2</v>
      </c>
      <c r="G5" s="15">
        <f>0.551*G3</f>
        <v>0.55100000000000005</v>
      </c>
      <c r="I5" s="13" t="s">
        <v>14</v>
      </c>
      <c r="J5" s="30">
        <v>1442.5</v>
      </c>
      <c r="K5" s="34">
        <f>J5/$J$7</f>
        <v>0.12799808335625615</v>
      </c>
    </row>
    <row r="6" spans="1:11" s="2" customFormat="1" x14ac:dyDescent="0.25">
      <c r="A6" s="13" t="s">
        <v>15</v>
      </c>
      <c r="B6" s="14">
        <f>0.225*B3</f>
        <v>3.6225E-2</v>
      </c>
      <c r="C6" s="14">
        <f>0.187*C3</f>
        <v>5.6099999999999997E-2</v>
      </c>
      <c r="D6" s="14">
        <f>0.098*D3</f>
        <v>3.0282E-2</v>
      </c>
      <c r="E6" s="14">
        <f>0.142*E3</f>
        <v>1.9311999999999999E-2</v>
      </c>
      <c r="F6" s="14">
        <f>0*F3</f>
        <v>0</v>
      </c>
      <c r="G6" s="15">
        <f>0.142*G3</f>
        <v>0.14199999999999999</v>
      </c>
      <c r="I6" s="13" t="s">
        <v>16</v>
      </c>
      <c r="J6" s="31">
        <v>258.8</v>
      </c>
      <c r="K6" s="34">
        <f>J6/$J$7</f>
        <v>2.2964231523465575E-2</v>
      </c>
    </row>
    <row r="7" spans="1:11" s="1" customFormat="1" x14ac:dyDescent="0.25">
      <c r="A7" s="16" t="s">
        <v>17</v>
      </c>
      <c r="B7" s="17">
        <f>0.168*B3</f>
        <v>2.7048000000000003E-2</v>
      </c>
      <c r="C7" s="17">
        <f>0.086*C3</f>
        <v>2.5799999999999997E-2</v>
      </c>
      <c r="D7" s="17"/>
      <c r="E7" s="17"/>
      <c r="F7" s="17"/>
      <c r="G7" s="18">
        <f>0.054*G3</f>
        <v>5.3999999999999999E-2</v>
      </c>
      <c r="I7" s="16"/>
      <c r="J7" s="31">
        <v>11269.7</v>
      </c>
      <c r="K7" s="35"/>
    </row>
    <row r="8" spans="1:11" s="1" customFormat="1" x14ac:dyDescent="0.25">
      <c r="K8" s="3"/>
    </row>
    <row r="9" spans="1:11" x14ac:dyDescent="0.25">
      <c r="A9" s="7" t="s">
        <v>18</v>
      </c>
      <c r="B9" s="8"/>
      <c r="C9" s="8"/>
      <c r="D9" s="8"/>
      <c r="E9" s="8"/>
      <c r="F9" s="8"/>
      <c r="G9" s="9"/>
    </row>
    <row r="10" spans="1:11" x14ac:dyDescent="0.25">
      <c r="A10" s="10"/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2" t="s">
        <v>6</v>
      </c>
    </row>
    <row r="11" spans="1:11" s="3" customFormat="1" x14ac:dyDescent="0.25">
      <c r="A11" s="19" t="s">
        <v>9</v>
      </c>
      <c r="B11" s="21">
        <v>1325325</v>
      </c>
      <c r="C11" s="21">
        <v>2461192</v>
      </c>
      <c r="D11" s="21">
        <v>2540491</v>
      </c>
      <c r="E11" s="21">
        <v>1115789</v>
      </c>
      <c r="F11" s="21">
        <v>772091</v>
      </c>
      <c r="G11" s="22">
        <f>SUM(B11:F11)</f>
        <v>8214888</v>
      </c>
    </row>
    <row r="12" spans="1:11" s="3" customFormat="1" x14ac:dyDescent="0.25">
      <c r="A12" s="19" t="s">
        <v>11</v>
      </c>
      <c r="B12" s="21">
        <f>0.357*B11</f>
        <v>473141.02499999997</v>
      </c>
      <c r="C12" s="21">
        <f>0.209*C11</f>
        <v>514389.12799999997</v>
      </c>
      <c r="D12" s="21">
        <f>0.259*D11</f>
        <v>657987.16899999999</v>
      </c>
      <c r="E12" s="21">
        <f>0.231*E11</f>
        <v>257747.25900000002</v>
      </c>
      <c r="F12" s="21">
        <f>0.23*F11</f>
        <v>177580.93000000002</v>
      </c>
      <c r="G12" s="22">
        <f>0.253*G11</f>
        <v>2078366.6640000001</v>
      </c>
    </row>
    <row r="13" spans="1:11" s="3" customFormat="1" x14ac:dyDescent="0.25">
      <c r="A13" s="19" t="s">
        <v>13</v>
      </c>
      <c r="B13" s="21">
        <f>0.25*B11</f>
        <v>331331.25</v>
      </c>
      <c r="C13" s="21">
        <f>0.518*C11</f>
        <v>1274897.456</v>
      </c>
      <c r="D13" s="21">
        <f>0.64*D11</f>
        <v>1625914.24</v>
      </c>
      <c r="E13" s="21">
        <f>0.627*E11</f>
        <v>699599.70299999998</v>
      </c>
      <c r="F13" s="21">
        <f>0.77*F11</f>
        <v>594510.07000000007</v>
      </c>
      <c r="G13" s="22">
        <f>0.551*G11</f>
        <v>4526403.2880000006</v>
      </c>
    </row>
    <row r="14" spans="1:11" s="3" customFormat="1" x14ac:dyDescent="0.25">
      <c r="A14" s="19" t="s">
        <v>15</v>
      </c>
      <c r="B14" s="21">
        <f>0.225*B11</f>
        <v>298198.125</v>
      </c>
      <c r="C14" s="21">
        <f>0.187*C11</f>
        <v>460242.90399999998</v>
      </c>
      <c r="D14" s="21">
        <f>0.098*D11</f>
        <v>248968.11800000002</v>
      </c>
      <c r="E14" s="21">
        <f>0.142*E11</f>
        <v>158442.03799999997</v>
      </c>
      <c r="F14" s="21">
        <f>0*F11</f>
        <v>0</v>
      </c>
      <c r="G14" s="22">
        <f>0.142*G11</f>
        <v>1166514.0959999999</v>
      </c>
    </row>
    <row r="15" spans="1:11" s="3" customFormat="1" x14ac:dyDescent="0.25">
      <c r="A15" s="23" t="s">
        <v>17</v>
      </c>
      <c r="B15" s="24">
        <f>0.168*B11</f>
        <v>222654.6</v>
      </c>
      <c r="C15" s="24">
        <f>0.086*C11</f>
        <v>211662.51199999999</v>
      </c>
      <c r="D15" s="24"/>
      <c r="E15" s="24"/>
      <c r="F15" s="24"/>
      <c r="G15" s="25">
        <f>0.054*G11</f>
        <v>443603.95199999999</v>
      </c>
    </row>
    <row r="16" spans="1:11" s="3" customFormat="1" x14ac:dyDescent="0.25">
      <c r="B16" s="5"/>
      <c r="C16" s="5"/>
      <c r="D16" s="5"/>
      <c r="E16" s="5"/>
      <c r="F16" s="5"/>
      <c r="G16" s="5"/>
    </row>
    <row r="17" spans="1:11" s="3" customFormat="1" x14ac:dyDescent="0.25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11" s="3" customFormat="1" x14ac:dyDescent="0.25">
      <c r="A18" s="26" t="s">
        <v>19</v>
      </c>
      <c r="B18" s="27">
        <f>B12/$G$12</f>
        <v>0.22765041087090873</v>
      </c>
      <c r="C18" s="27">
        <f>C12/$G$12</f>
        <v>0.24749681416175753</v>
      </c>
      <c r="D18" s="27">
        <f>D12/$G$12</f>
        <v>0.31658858872074364</v>
      </c>
      <c r="E18" s="27">
        <f>E12/$G$12</f>
        <v>0.12401433465255003</v>
      </c>
      <c r="F18" s="27">
        <f>F12/$G$12</f>
        <v>8.5442541528370095E-2</v>
      </c>
      <c r="G18" s="28"/>
    </row>
    <row r="19" spans="1:11" s="3" customFormat="1" x14ac:dyDescent="0.25">
      <c r="A19" s="19" t="s">
        <v>20</v>
      </c>
      <c r="B19" s="20">
        <v>0.4</v>
      </c>
      <c r="C19" s="20">
        <v>0.6</v>
      </c>
      <c r="D19" s="20">
        <v>1</v>
      </c>
      <c r="E19" s="20">
        <v>1.4</v>
      </c>
      <c r="F19" s="20">
        <v>1.75</v>
      </c>
      <c r="G19" s="22"/>
    </row>
    <row r="20" spans="1:11" s="3" customFormat="1" x14ac:dyDescent="0.25">
      <c r="A20" s="19" t="s">
        <v>21</v>
      </c>
      <c r="B20" s="20">
        <f>B18*B19</f>
        <v>9.1060164348363504E-2</v>
      </c>
      <c r="C20" s="20">
        <f>C18*C19</f>
        <v>0.14849808849705451</v>
      </c>
      <c r="D20" s="20">
        <f>D18*D19</f>
        <v>0.31658858872074364</v>
      </c>
      <c r="E20" s="20">
        <f>E18*E19</f>
        <v>0.17362006851357004</v>
      </c>
      <c r="F20" s="20">
        <f>F18*F19</f>
        <v>0.14952444767464768</v>
      </c>
      <c r="G20" s="29">
        <f>SUM(B20:F20)</f>
        <v>0.87929135775437939</v>
      </c>
      <c r="H20" s="5">
        <f>I27/G20</f>
        <v>22305.841020317555</v>
      </c>
      <c r="I20" s="3" t="s">
        <v>22</v>
      </c>
    </row>
    <row r="21" spans="1:11" s="3" customFormat="1" x14ac:dyDescent="0.25">
      <c r="A21" s="19" t="s">
        <v>23</v>
      </c>
      <c r="B21" s="21">
        <f>B19*$H$20</f>
        <v>8922.3364081270229</v>
      </c>
      <c r="C21" s="21">
        <f>C19*$H$20</f>
        <v>13383.504612190532</v>
      </c>
      <c r="D21" s="21">
        <f>D19*$H$20</f>
        <v>22305.841020317555</v>
      </c>
      <c r="E21" s="21">
        <f>E19*$H$20</f>
        <v>31228.177428444575</v>
      </c>
      <c r="F21" s="21">
        <f>F19*$H$20</f>
        <v>39035.221785555725</v>
      </c>
      <c r="G21" s="22"/>
      <c r="I21" s="3" t="s">
        <v>24</v>
      </c>
    </row>
    <row r="22" spans="1:11" s="3" customFormat="1" x14ac:dyDescent="0.25">
      <c r="A22" s="23" t="s">
        <v>25</v>
      </c>
      <c r="B22" s="24">
        <f>B21*B12</f>
        <v>4221523393.5360374</v>
      </c>
      <c r="C22" s="24">
        <f>C21*C12</f>
        <v>6884329267.048666</v>
      </c>
      <c r="D22" s="24">
        <f>D21*D12</f>
        <v>14676957185.12282</v>
      </c>
      <c r="E22" s="24">
        <f>E21*E12</f>
        <v>8048977135.7472582</v>
      </c>
      <c r="F22" s="24">
        <f>F21*F12</f>
        <v>6931910987.4352474</v>
      </c>
      <c r="G22" s="25">
        <f>SUM(B22:F22)</f>
        <v>40763697968.89003</v>
      </c>
    </row>
    <row r="23" spans="1:11" s="3" customFormat="1" x14ac:dyDescent="0.25"/>
    <row r="24" spans="1:11" x14ac:dyDescent="0.25">
      <c r="A24" t="s">
        <v>26</v>
      </c>
    </row>
    <row r="25" spans="1:11" x14ac:dyDescent="0.25">
      <c r="A25" t="s">
        <v>27</v>
      </c>
      <c r="B25" s="3">
        <v>8214888</v>
      </c>
    </row>
    <row r="26" spans="1:11" x14ac:dyDescent="0.25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28</v>
      </c>
    </row>
    <row r="27" spans="1:11" s="4" customFormat="1" x14ac:dyDescent="0.25">
      <c r="A27" s="2" t="s">
        <v>11</v>
      </c>
      <c r="B27" s="3">
        <v>9.3143245345789492</v>
      </c>
      <c r="C27" s="3">
        <v>13.501787760498601</v>
      </c>
      <c r="D27" s="3">
        <v>21.588721994162476</v>
      </c>
      <c r="E27" s="3">
        <v>10.148101692192832</v>
      </c>
      <c r="F27" s="3">
        <v>8.1570640185671426</v>
      </c>
      <c r="G27" s="4">
        <f>H27*$K$3</f>
        <v>40.763697968890028</v>
      </c>
      <c r="H27" s="4">
        <v>62.71</v>
      </c>
      <c r="I27" s="6">
        <f>G27*(1000000000)/G12</f>
        <v>19613.333236608356</v>
      </c>
      <c r="J27" s="4" t="s">
        <v>29</v>
      </c>
    </row>
    <row r="28" spans="1:11" s="4" customFormat="1" x14ac:dyDescent="0.25">
      <c r="A28" s="2" t="s">
        <v>13</v>
      </c>
      <c r="B28" s="3"/>
      <c r="C28" s="3"/>
      <c r="D28" s="3"/>
      <c r="E28" s="3"/>
      <c r="F28" s="3"/>
      <c r="H28" s="4">
        <v>102.81</v>
      </c>
      <c r="I28" s="6">
        <f>H28*(1000000000)/G13</f>
        <v>22713.39813501832</v>
      </c>
    </row>
    <row r="29" spans="1:11" s="4" customFormat="1" x14ac:dyDescent="0.25">
      <c r="A29" s="2" t="s">
        <v>15</v>
      </c>
      <c r="B29" s="3"/>
      <c r="C29" s="3"/>
      <c r="D29" s="3"/>
      <c r="E29" s="3"/>
      <c r="F29" s="3"/>
      <c r="H29" s="4">
        <v>22.59</v>
      </c>
      <c r="I29" s="6">
        <f>H29*(1000000000)/G14</f>
        <v>19365.389648921999</v>
      </c>
    </row>
    <row r="30" spans="1:11" x14ac:dyDescent="0.25">
      <c r="A30" s="1" t="s">
        <v>17</v>
      </c>
      <c r="B30" s="3"/>
      <c r="C30" s="3"/>
      <c r="D30" s="3"/>
      <c r="E30" s="3"/>
      <c r="F30" s="3"/>
      <c r="G30" s="4"/>
      <c r="H30" s="4">
        <v>73.319999999999993</v>
      </c>
      <c r="I30" s="6">
        <f>H30*(1000000000)/G15</f>
        <v>165282.56718506422</v>
      </c>
      <c r="K3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Levi Straus and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Strauss &amp; Co.</dc:creator>
  <cp:lastModifiedBy>Havlíček Jan</cp:lastModifiedBy>
  <dcterms:created xsi:type="dcterms:W3CDTF">2000-03-01T03:05:28Z</dcterms:created>
  <dcterms:modified xsi:type="dcterms:W3CDTF">2023-09-10T16:08:45Z</dcterms:modified>
</cp:coreProperties>
</file>