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868" windowHeight="8580"/>
  </bookViews>
  <sheets>
    <sheet name="Sheet1" sheetId="1" r:id="rId1"/>
  </sheets>
  <definedNames>
    <definedName name="ZA0" localSheetId="0">"Crystal Ball Data : Ver. 5.0"</definedName>
    <definedName name="ZA0A" localSheetId="0">7+106</definedName>
    <definedName name="ZA0C" localSheetId="0">0+0</definedName>
    <definedName name="ZA0D" localSheetId="0">0+0</definedName>
    <definedName name="ZA0F" localSheetId="0">6+118</definedName>
    <definedName name="ZA0T" localSheetId="0">241487+0</definedName>
    <definedName name="_ZA100" localSheetId="0">Sheet1!$D$7+"aSales Forecast"+41+1900000+80000</definedName>
    <definedName name="_ZA101" localSheetId="0">Sheet1!$E$7+"aE7"+16425+1800000+80000</definedName>
    <definedName name="_ZA102" localSheetId="0">Sheet1!$F$7+"aF7"+16425+2000000+100000</definedName>
    <definedName name="_ZA103" localSheetId="0">Sheet1!$G$7+"aG7"+16425+2250000+125000</definedName>
    <definedName name="_ZA104" localSheetId="0">Sheet1!$H$7+"aH7"+16425+2000000+120000</definedName>
    <definedName name="_ZA105" localSheetId="0">Sheet1!$I$7+"aI7"+16425+2500000+90000</definedName>
    <definedName name="_ZA106" localSheetId="0">Sheet1!$J$7+"aJ7"+16425+2700000+70000</definedName>
    <definedName name="_ZF113" localSheetId="0">Sheet1!$F$28+"Q1 - Ending Cash Balance--March"+"$"+545+545+411+95+100+380+559+4+3+"-"+"+"+2.6+50+2+4+95+12.5942699884154+5</definedName>
    <definedName name="_ZF114" localSheetId="0">Sheet1!$I$28+"Q2 - Ending Cash Balance--June"+"$"+545+545+409+72+40+357+499+4+3+"-"+"+"+2.6+50+2+4+95+26.5245750586444+5</definedName>
    <definedName name="_ZF115" localSheetId="0">Sheet1!$G$26+"Q5 - Cash Flow--April"+"$"+545+545+409+123+78+408+537+4+3+"-"+"+"+2.6+50+2+4+95+24.9506978536606+5</definedName>
    <definedName name="_ZF116" localSheetId="0">Sheet1!$I$27+"Q6 - Loan Amount--June"+"$"+545+545+409+102+84+387+543+4+3+"-"+"+"+2.6+50+258+4+95+0+5</definedName>
    <definedName name="_ZF117" localSheetId="0">Sheet1!$B$30+"Q7 &amp; 8 - Maximum Loan"+"$"+545+545+411+130+106+415+565+4+3+"-"+"+"+2.6+50+2+4+95+12.480081525424+5</definedName>
    <definedName name="_ZF118" localSheetId="0">Sheet1!$B$34+"Q3 &amp; 4 - Number of Months Loan Needed"+""+545+0+155+132+128+417+587+4+3+"-"+"+"+2.6+50+2+4+95+0.05+5</definedName>
  </definedNames>
  <calcPr calcId="0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20" i="1"/>
  <c r="E20" i="1"/>
  <c r="F20" i="1"/>
  <c r="G20" i="1"/>
  <c r="H20" i="1"/>
  <c r="I20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B30" i="1"/>
  <c r="D32" i="1"/>
  <c r="E32" i="1"/>
  <c r="F32" i="1"/>
  <c r="G32" i="1"/>
  <c r="H32" i="1"/>
  <c r="I32" i="1"/>
  <c r="B34" i="1"/>
</calcChain>
</file>

<file path=xl/sharedStrings.xml><?xml version="1.0" encoding="utf-8"?>
<sst xmlns="http://schemas.openxmlformats.org/spreadsheetml/2006/main" count="63" uniqueCount="46">
  <si>
    <t>Mean</t>
  </si>
  <si>
    <t>Standard Deviation</t>
  </si>
  <si>
    <t>January</t>
  </si>
  <si>
    <t>February</t>
  </si>
  <si>
    <t>March</t>
  </si>
  <si>
    <t>April</t>
  </si>
  <si>
    <t>June</t>
  </si>
  <si>
    <t>July</t>
  </si>
  <si>
    <t>Sales Forecast</t>
  </si>
  <si>
    <t>Receipts</t>
  </si>
  <si>
    <t>November</t>
  </si>
  <si>
    <t>December</t>
  </si>
  <si>
    <t>Fixed Costs</t>
  </si>
  <si>
    <t>Taxes</t>
  </si>
  <si>
    <t>Dividends</t>
  </si>
  <si>
    <t>Materials &amp; Labor</t>
  </si>
  <si>
    <t>May</t>
  </si>
  <si>
    <t>Beginning Balance</t>
  </si>
  <si>
    <t>Assumptions</t>
  </si>
  <si>
    <t>Interest on Cash Flow</t>
  </si>
  <si>
    <t>Percentage</t>
  </si>
  <si>
    <t>Loan</t>
  </si>
  <si>
    <t>Interest on Loan</t>
  </si>
  <si>
    <t>Loan Repayment</t>
  </si>
  <si>
    <t>Maximum Loan</t>
  </si>
  <si>
    <t>Number of Months Loan Needed</t>
  </si>
  <si>
    <t>Loan Needed for Month? (1=Yes, 0=No)</t>
  </si>
  <si>
    <t>Ending Cash Balance Required</t>
  </si>
  <si>
    <t>Material &amp; Labor Factor</t>
  </si>
  <si>
    <t>Ending Cash Balance (Post Loan Decision)</t>
  </si>
  <si>
    <t>Cash Flow (Pre-Loan Decision)</t>
  </si>
  <si>
    <t>Answers to Questions</t>
  </si>
  <si>
    <t>(1) What is the mean and standard deviation of March's ending cash balance?</t>
  </si>
  <si>
    <t>(2) What is the probability that June's ending cash balance will be greater than or equal to $300,000?</t>
  </si>
  <si>
    <t>(3) What is the mean and standard deviation of the number of months in which McGan will take out a one month loan?</t>
  </si>
  <si>
    <t xml:space="preserve">(4) What is the probability that the number of months in which McGan will take out a one-month loan at the end of the month is greater than or equal to </t>
  </si>
  <si>
    <t>3 months?</t>
  </si>
  <si>
    <t>(5) What is the probability that, at the end of April, McGan will take out a one-month loan?</t>
  </si>
  <si>
    <t>(6) What dollar amount will the loan taken out at the end of June be less than or equal to 88% of the time?</t>
  </si>
  <si>
    <t>(7) What is the mean and standard deviation of the dollar value of the maximum one-month loan McGan will need to take out during the six-month period?</t>
  </si>
  <si>
    <t xml:space="preserve">(8)  What is the probability that the dollar value of the maximum one-month loan McGan will need to take out during the six-month period is greater than </t>
  </si>
  <si>
    <t>or equal to $250,000?</t>
  </si>
  <si>
    <t>Sales</t>
  </si>
  <si>
    <t>Mean = $264,982, Standard Deviation = $41,626</t>
  </si>
  <si>
    <t>Mean = 2.12, Standard Deviation = 1.20</t>
  </si>
  <si>
    <t>Mean = $157,467, Standard Deviation = $103,837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</si>
</sst>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0" borderId="3" xfId="0" applyFont="1" applyBorder="1"/>
    <xf numFmtId="167" fontId="2" fillId="0" borderId="3" xfId="2" applyNumberFormat="1" applyFont="1" applyBorder="1"/>
    <xf numFmtId="167" fontId="2" fillId="0" borderId="4" xfId="2" applyNumberFormat="1" applyFont="1" applyBorder="1"/>
    <xf numFmtId="0" fontId="3" fillId="0" borderId="5" xfId="0" applyFont="1" applyBorder="1" applyAlignment="1">
      <alignment wrapText="1"/>
    </xf>
    <xf numFmtId="0" fontId="2" fillId="0" borderId="0" xfId="0" applyFont="1" applyBorder="1"/>
    <xf numFmtId="167" fontId="2" fillId="0" borderId="0" xfId="2" applyNumberFormat="1" applyFont="1" applyBorder="1"/>
    <xf numFmtId="167" fontId="2" fillId="0" borderId="6" xfId="2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/>
    <xf numFmtId="43" fontId="2" fillId="0" borderId="10" xfId="1" applyFont="1" applyBorder="1"/>
    <xf numFmtId="167" fontId="2" fillId="0" borderId="11" xfId="2" applyNumberFormat="1" applyFont="1" applyBorder="1"/>
    <xf numFmtId="0" fontId="3" fillId="0" borderId="5" xfId="0" applyFont="1" applyBorder="1"/>
    <xf numFmtId="0" fontId="3" fillId="0" borderId="7" xfId="0" applyFont="1" applyBorder="1"/>
    <xf numFmtId="43" fontId="2" fillId="0" borderId="0" xfId="1" applyFont="1" applyBorder="1"/>
    <xf numFmtId="167" fontId="2" fillId="2" borderId="11" xfId="2" applyNumberFormat="1" applyFont="1" applyFill="1" applyBorder="1"/>
    <xf numFmtId="167" fontId="2" fillId="2" borderId="12" xfId="2" applyNumberFormat="1" applyFont="1" applyFill="1" applyBorder="1"/>
    <xf numFmtId="0" fontId="3" fillId="0" borderId="13" xfId="0" applyFont="1" applyBorder="1"/>
    <xf numFmtId="43" fontId="2" fillId="0" borderId="11" xfId="1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3" borderId="9" xfId="0" applyFont="1" applyFill="1" applyBorder="1"/>
    <xf numFmtId="10" fontId="2" fillId="0" borderId="4" xfId="3" applyNumberFormat="1" applyFont="1" applyBorder="1"/>
    <xf numFmtId="10" fontId="2" fillId="0" borderId="6" xfId="3" applyNumberFormat="1" applyFont="1" applyBorder="1"/>
    <xf numFmtId="167" fontId="2" fillId="0" borderId="0" xfId="0" applyNumberFormat="1" applyFont="1"/>
    <xf numFmtId="165" fontId="2" fillId="0" borderId="0" xfId="1" applyNumberFormat="1" applyFont="1" applyBorder="1"/>
    <xf numFmtId="165" fontId="2" fillId="0" borderId="6" xfId="1" applyNumberFormat="1" applyFont="1" applyBorder="1"/>
    <xf numFmtId="165" fontId="2" fillId="0" borderId="10" xfId="1" applyNumberFormat="1" applyFont="1" applyBorder="1"/>
    <xf numFmtId="165" fontId="2" fillId="0" borderId="14" xfId="1" applyNumberFormat="1" applyFont="1" applyBorder="1"/>
    <xf numFmtId="165" fontId="2" fillId="0" borderId="0" xfId="1" applyNumberFormat="1" applyFont="1" applyFill="1" applyBorder="1"/>
    <xf numFmtId="165" fontId="2" fillId="3" borderId="0" xfId="1" applyNumberFormat="1" applyFont="1" applyFill="1" applyBorder="1"/>
    <xf numFmtId="165" fontId="2" fillId="0" borderId="11" xfId="1" applyNumberFormat="1" applyFont="1" applyBorder="1"/>
    <xf numFmtId="165" fontId="2" fillId="3" borderId="11" xfId="1" applyNumberFormat="1" applyFont="1" applyFill="1" applyBorder="1"/>
    <xf numFmtId="165" fontId="2" fillId="0" borderId="12" xfId="1" applyNumberFormat="1" applyFont="1" applyBorder="1"/>
    <xf numFmtId="165" fontId="2" fillId="3" borderId="9" xfId="0" applyNumberFormat="1" applyFont="1" applyFill="1" applyBorder="1"/>
    <xf numFmtId="0" fontId="4" fillId="0" borderId="0" xfId="0" applyFont="1"/>
    <xf numFmtId="10" fontId="5" fillId="0" borderId="0" xfId="0" applyNumberFormat="1" applyFont="1"/>
    <xf numFmtId="0" fontId="5" fillId="0" borderId="0" xfId="0" applyFont="1"/>
    <xf numFmtId="8" fontId="5" fillId="0" borderId="0" xfId="0" applyNumberFormat="1" applyFont="1"/>
    <xf numFmtId="168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21" workbookViewId="0">
      <selection activeCell="A39" sqref="A39"/>
    </sheetView>
  </sheetViews>
  <sheetFormatPr defaultRowHeight="13.2" x14ac:dyDescent="0.25"/>
  <cols>
    <col min="1" max="1" width="29.44140625" bestFit="1" customWidth="1"/>
    <col min="2" max="2" width="11.6640625" bestFit="1" customWidth="1"/>
    <col min="3" max="4" width="10.88671875" bestFit="1" customWidth="1"/>
    <col min="5" max="10" width="9.8867187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3.8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8" thickBot="1" x14ac:dyDescent="0.3">
      <c r="A4" s="2" t="s">
        <v>42</v>
      </c>
      <c r="B4" s="12" t="s">
        <v>10</v>
      </c>
      <c r="C4" s="12" t="s">
        <v>11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16</v>
      </c>
      <c r="I4" s="12" t="s">
        <v>6</v>
      </c>
      <c r="J4" s="13" t="s">
        <v>7</v>
      </c>
      <c r="K4" s="1"/>
    </row>
    <row r="5" spans="1:11" x14ac:dyDescent="0.25">
      <c r="A5" s="3" t="s">
        <v>0</v>
      </c>
      <c r="B5" s="4"/>
      <c r="C5" s="4"/>
      <c r="D5" s="5">
        <v>1900000</v>
      </c>
      <c r="E5" s="5">
        <v>1800000</v>
      </c>
      <c r="F5" s="5">
        <v>2000000</v>
      </c>
      <c r="G5" s="5">
        <v>2250000</v>
      </c>
      <c r="H5" s="5">
        <v>2000000</v>
      </c>
      <c r="I5" s="5">
        <v>2500000</v>
      </c>
      <c r="J5" s="6">
        <v>2700000</v>
      </c>
      <c r="K5" s="1"/>
    </row>
    <row r="6" spans="1:11" x14ac:dyDescent="0.25">
      <c r="A6" s="7" t="s">
        <v>1</v>
      </c>
      <c r="B6" s="8"/>
      <c r="C6" s="8"/>
      <c r="D6" s="9">
        <v>80000</v>
      </c>
      <c r="E6" s="9">
        <v>80000</v>
      </c>
      <c r="F6" s="9">
        <v>100000</v>
      </c>
      <c r="G6" s="9">
        <v>125000</v>
      </c>
      <c r="H6" s="9">
        <v>120000</v>
      </c>
      <c r="I6" s="9">
        <v>90000</v>
      </c>
      <c r="J6" s="10">
        <v>70000</v>
      </c>
      <c r="K6" s="1"/>
    </row>
    <row r="7" spans="1:11" ht="13.8" thickBot="1" x14ac:dyDescent="0.3">
      <c r="A7" s="11" t="s">
        <v>8</v>
      </c>
      <c r="B7" s="16">
        <v>1500000</v>
      </c>
      <c r="C7" s="16">
        <v>1600000</v>
      </c>
      <c r="D7" s="20">
        <v>1900000</v>
      </c>
      <c r="E7" s="20">
        <v>1800000</v>
      </c>
      <c r="F7" s="20">
        <v>2000000</v>
      </c>
      <c r="G7" s="20">
        <v>2250000</v>
      </c>
      <c r="H7" s="20">
        <v>2000000</v>
      </c>
      <c r="I7" s="20">
        <v>2500000</v>
      </c>
      <c r="J7" s="21">
        <v>2700000</v>
      </c>
      <c r="K7" s="31"/>
    </row>
    <row r="8" spans="1:11" ht="13.8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3.8" thickBot="1" x14ac:dyDescent="0.3">
      <c r="A9" s="2" t="s">
        <v>18</v>
      </c>
      <c r="B9" s="13" t="s">
        <v>20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3" t="s">
        <v>28</v>
      </c>
      <c r="B10" s="29">
        <v>0.75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7" t="s">
        <v>19</v>
      </c>
      <c r="B11" s="30">
        <v>5.0000000000000001E-3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7" t="s">
        <v>22</v>
      </c>
      <c r="B12" s="30">
        <v>0.01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3.8" thickBot="1" x14ac:dyDescent="0.3">
      <c r="A13" s="18" t="s">
        <v>27</v>
      </c>
      <c r="B13" s="40">
        <v>250000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ht="13.8" thickBot="1" x14ac:dyDescent="0.3">
      <c r="K14" s="1"/>
    </row>
    <row r="15" spans="1:11" ht="13.8" thickBot="1" x14ac:dyDescent="0.3">
      <c r="A15" s="14"/>
      <c r="B15" s="12" t="s">
        <v>10</v>
      </c>
      <c r="C15" s="12" t="s">
        <v>11</v>
      </c>
      <c r="D15" s="12" t="s">
        <v>2</v>
      </c>
      <c r="E15" s="12" t="s">
        <v>3</v>
      </c>
      <c r="F15" s="12" t="s">
        <v>4</v>
      </c>
      <c r="G15" s="12" t="s">
        <v>5</v>
      </c>
      <c r="H15" s="12" t="s">
        <v>16</v>
      </c>
      <c r="I15" s="12" t="s">
        <v>6</v>
      </c>
      <c r="J15" s="13" t="s">
        <v>7</v>
      </c>
      <c r="K15" s="1"/>
    </row>
    <row r="16" spans="1:11" x14ac:dyDescent="0.25">
      <c r="A16" s="17" t="s">
        <v>17</v>
      </c>
      <c r="B16" s="19"/>
      <c r="C16" s="32"/>
      <c r="D16" s="32">
        <f t="shared" ref="D16:J16" si="0">C28</f>
        <v>250000</v>
      </c>
      <c r="E16" s="32">
        <f t="shared" si="0"/>
        <v>291250</v>
      </c>
      <c r="F16" s="32">
        <f t="shared" si="0"/>
        <v>362706.25</v>
      </c>
      <c r="G16" s="32">
        <f t="shared" si="0"/>
        <v>250000</v>
      </c>
      <c r="H16" s="32">
        <f t="shared" si="0"/>
        <v>396575.07796874997</v>
      </c>
      <c r="I16" s="32">
        <f t="shared" si="0"/>
        <v>423557.95335859392</v>
      </c>
      <c r="J16" s="33">
        <f t="shared" si="0"/>
        <v>250000</v>
      </c>
      <c r="K16" s="1"/>
    </row>
    <row r="17" spans="1:11" x14ac:dyDescent="0.25">
      <c r="A17" s="17" t="s">
        <v>9</v>
      </c>
      <c r="B17" s="19"/>
      <c r="C17" s="32"/>
      <c r="D17" s="32">
        <f t="shared" ref="D17:J17" si="1">0.2*B7+0.6*C7+0.2*D7</f>
        <v>1640000</v>
      </c>
      <c r="E17" s="32">
        <f t="shared" si="1"/>
        <v>1820000</v>
      </c>
      <c r="F17" s="32">
        <f t="shared" si="1"/>
        <v>1860000</v>
      </c>
      <c r="G17" s="32">
        <f t="shared" si="1"/>
        <v>2010000</v>
      </c>
      <c r="H17" s="32">
        <f t="shared" si="1"/>
        <v>2150000</v>
      </c>
      <c r="I17" s="32">
        <f t="shared" si="1"/>
        <v>2150000</v>
      </c>
      <c r="J17" s="33">
        <f t="shared" si="1"/>
        <v>2440000</v>
      </c>
      <c r="K17" s="1"/>
    </row>
    <row r="18" spans="1:11" x14ac:dyDescent="0.25">
      <c r="A18" s="17"/>
      <c r="B18" s="19"/>
      <c r="C18" s="32"/>
      <c r="D18" s="32"/>
      <c r="E18" s="32"/>
      <c r="F18" s="32"/>
      <c r="G18" s="32"/>
      <c r="H18" s="32"/>
      <c r="I18" s="32"/>
      <c r="J18" s="33"/>
      <c r="K18" s="1"/>
    </row>
    <row r="19" spans="1:11" x14ac:dyDescent="0.25">
      <c r="A19" s="17" t="s">
        <v>12</v>
      </c>
      <c r="B19" s="19"/>
      <c r="C19" s="32"/>
      <c r="D19" s="32">
        <v>-250000</v>
      </c>
      <c r="E19" s="32">
        <v>-250000</v>
      </c>
      <c r="F19" s="32">
        <v>-250000</v>
      </c>
      <c r="G19" s="32">
        <v>-250000</v>
      </c>
      <c r="H19" s="32">
        <v>-250000</v>
      </c>
      <c r="I19" s="32">
        <v>-250000</v>
      </c>
      <c r="J19" s="33"/>
      <c r="K19" s="1"/>
    </row>
    <row r="20" spans="1:11" x14ac:dyDescent="0.25">
      <c r="A20" s="17" t="s">
        <v>15</v>
      </c>
      <c r="B20" s="19"/>
      <c r="C20" s="32"/>
      <c r="D20" s="32">
        <f t="shared" ref="D20:I20" si="2">-($B$10*E7)</f>
        <v>-1350000</v>
      </c>
      <c r="E20" s="32">
        <f t="shared" si="2"/>
        <v>-1500000</v>
      </c>
      <c r="F20" s="32">
        <f t="shared" si="2"/>
        <v>-1687500</v>
      </c>
      <c r="G20" s="32">
        <f t="shared" si="2"/>
        <v>-1500000</v>
      </c>
      <c r="H20" s="32">
        <f t="shared" si="2"/>
        <v>-1875000</v>
      </c>
      <c r="I20" s="32">
        <f t="shared" si="2"/>
        <v>-2025000</v>
      </c>
      <c r="J20" s="33"/>
      <c r="K20" s="1"/>
    </row>
    <row r="21" spans="1:11" x14ac:dyDescent="0.25">
      <c r="A21" s="17" t="s">
        <v>13</v>
      </c>
      <c r="B21" s="19"/>
      <c r="C21" s="32"/>
      <c r="D21" s="32">
        <v>0</v>
      </c>
      <c r="E21" s="32">
        <v>0</v>
      </c>
      <c r="F21" s="32">
        <v>-150000</v>
      </c>
      <c r="G21" s="32">
        <v>0</v>
      </c>
      <c r="H21" s="32">
        <v>0</v>
      </c>
      <c r="I21" s="32">
        <v>-50000</v>
      </c>
      <c r="J21" s="33"/>
      <c r="K21" s="1"/>
    </row>
    <row r="22" spans="1:11" x14ac:dyDescent="0.25">
      <c r="A22" s="17" t="s">
        <v>14</v>
      </c>
      <c r="B22" s="19"/>
      <c r="C22" s="32"/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-50000</v>
      </c>
      <c r="J22" s="33"/>
      <c r="K22" s="1"/>
    </row>
    <row r="23" spans="1:11" x14ac:dyDescent="0.25">
      <c r="A23" s="17" t="s">
        <v>23</v>
      </c>
      <c r="B23" s="19"/>
      <c r="C23" s="32"/>
      <c r="D23" s="32">
        <f t="shared" ref="D23:I23" si="3">IF(C27&gt;0,-C27,0)</f>
        <v>0</v>
      </c>
      <c r="E23" s="32">
        <f t="shared" si="3"/>
        <v>0</v>
      </c>
      <c r="F23" s="32">
        <f t="shared" si="3"/>
        <v>0</v>
      </c>
      <c r="G23" s="32">
        <f t="shared" si="3"/>
        <v>-112980.21875</v>
      </c>
      <c r="H23" s="32">
        <f t="shared" si="3"/>
        <v>0</v>
      </c>
      <c r="I23" s="32">
        <f t="shared" si="3"/>
        <v>0</v>
      </c>
      <c r="J23" s="33"/>
      <c r="K23" s="1"/>
    </row>
    <row r="24" spans="1:11" x14ac:dyDescent="0.25">
      <c r="A24" s="17" t="s">
        <v>22</v>
      </c>
      <c r="B24" s="19"/>
      <c r="C24" s="32"/>
      <c r="D24" s="32">
        <f t="shared" ref="D24:I24" si="4">IF(D23&lt;0,D23*$B$12,0)</f>
        <v>0</v>
      </c>
      <c r="E24" s="32">
        <f t="shared" si="4"/>
        <v>0</v>
      </c>
      <c r="F24" s="32">
        <f t="shared" si="4"/>
        <v>0</v>
      </c>
      <c r="G24" s="32">
        <f t="shared" si="4"/>
        <v>-1129.8021874999999</v>
      </c>
      <c r="H24" s="32">
        <f t="shared" si="4"/>
        <v>0</v>
      </c>
      <c r="I24" s="32">
        <f t="shared" si="4"/>
        <v>0</v>
      </c>
      <c r="J24" s="33"/>
      <c r="K24" s="1"/>
    </row>
    <row r="25" spans="1:11" x14ac:dyDescent="0.25">
      <c r="A25" s="22" t="s">
        <v>19</v>
      </c>
      <c r="B25" s="15"/>
      <c r="C25" s="34"/>
      <c r="D25" s="34">
        <f t="shared" ref="D25:I25" si="5">C26*$B$11</f>
        <v>1250</v>
      </c>
      <c r="E25" s="34">
        <f t="shared" si="5"/>
        <v>1456.25</v>
      </c>
      <c r="F25" s="34">
        <f>E26*$B$11</f>
        <v>1813.53125</v>
      </c>
      <c r="G25" s="34">
        <f t="shared" si="5"/>
        <v>685.09890625000003</v>
      </c>
      <c r="H25" s="34">
        <f t="shared" si="5"/>
        <v>1982.8753898437499</v>
      </c>
      <c r="I25" s="34">
        <f t="shared" si="5"/>
        <v>2117.7897667929697</v>
      </c>
      <c r="J25" s="35"/>
      <c r="K25" s="1"/>
    </row>
    <row r="26" spans="1:11" x14ac:dyDescent="0.25">
      <c r="A26" s="17" t="s">
        <v>30</v>
      </c>
      <c r="B26" s="19"/>
      <c r="C26" s="32">
        <f>B13</f>
        <v>250000</v>
      </c>
      <c r="D26" s="32">
        <f t="shared" ref="D26:I26" si="6">SUM(D16:D25)</f>
        <v>291250</v>
      </c>
      <c r="E26" s="32">
        <f t="shared" si="6"/>
        <v>362706.25</v>
      </c>
      <c r="F26" s="36">
        <f t="shared" si="6"/>
        <v>137019.78125</v>
      </c>
      <c r="G26" s="37">
        <f t="shared" si="6"/>
        <v>396575.07796874997</v>
      </c>
      <c r="H26" s="32">
        <f t="shared" si="6"/>
        <v>423557.95335859392</v>
      </c>
      <c r="I26" s="36">
        <f t="shared" si="6"/>
        <v>200675.74312538683</v>
      </c>
      <c r="J26" s="33"/>
      <c r="K26" s="1"/>
    </row>
    <row r="27" spans="1:11" x14ac:dyDescent="0.25">
      <c r="A27" s="17" t="s">
        <v>21</v>
      </c>
      <c r="B27" s="19"/>
      <c r="C27" s="32"/>
      <c r="D27" s="32">
        <f t="shared" ref="D27:I27" si="7">IF(D26&gt;$B$13,0,250000-D26)</f>
        <v>0</v>
      </c>
      <c r="E27" s="32">
        <f t="shared" si="7"/>
        <v>0</v>
      </c>
      <c r="F27" s="32">
        <f t="shared" si="7"/>
        <v>112980.21875</v>
      </c>
      <c r="G27" s="32">
        <f t="shared" si="7"/>
        <v>0</v>
      </c>
      <c r="H27" s="32">
        <f t="shared" si="7"/>
        <v>0</v>
      </c>
      <c r="I27" s="37">
        <f t="shared" si="7"/>
        <v>49324.256874613173</v>
      </c>
      <c r="J27" s="33"/>
      <c r="K27" s="1"/>
    </row>
    <row r="28" spans="1:11" ht="13.8" thickBot="1" x14ac:dyDescent="0.3">
      <c r="A28" s="18" t="s">
        <v>29</v>
      </c>
      <c r="B28" s="23"/>
      <c r="C28" s="38">
        <f t="shared" ref="C28:I28" si="8">SUM(C26:C27)</f>
        <v>250000</v>
      </c>
      <c r="D28" s="38">
        <f t="shared" si="8"/>
        <v>291250</v>
      </c>
      <c r="E28" s="38">
        <f t="shared" si="8"/>
        <v>362706.25</v>
      </c>
      <c r="F28" s="39">
        <f t="shared" si="8"/>
        <v>250000</v>
      </c>
      <c r="G28" s="38">
        <f t="shared" si="8"/>
        <v>396575.07796874997</v>
      </c>
      <c r="H28" s="38">
        <f t="shared" si="8"/>
        <v>423557.95335859392</v>
      </c>
      <c r="I28" s="39">
        <f t="shared" si="8"/>
        <v>250000</v>
      </c>
      <c r="J28" s="40"/>
      <c r="K28" s="1"/>
    </row>
    <row r="29" spans="1:11" ht="13.8" thickBot="1" x14ac:dyDescent="0.3">
      <c r="K29" s="1"/>
    </row>
    <row r="30" spans="1:11" ht="13.8" thickBot="1" x14ac:dyDescent="0.3">
      <c r="A30" s="2" t="s">
        <v>24</v>
      </c>
      <c r="B30" s="41">
        <f>MAX(D27:I27)</f>
        <v>112980.21875</v>
      </c>
      <c r="K30" s="1"/>
    </row>
    <row r="31" spans="1:11" ht="13.8" thickBot="1" x14ac:dyDescent="0.3">
      <c r="D31" s="26" t="s">
        <v>2</v>
      </c>
      <c r="E31" s="12" t="s">
        <v>3</v>
      </c>
      <c r="F31" s="12" t="s">
        <v>4</v>
      </c>
      <c r="G31" s="12" t="s">
        <v>5</v>
      </c>
      <c r="H31" s="12" t="s">
        <v>16</v>
      </c>
      <c r="I31" s="13" t="s">
        <v>6</v>
      </c>
      <c r="J31" s="1"/>
      <c r="K31" s="1"/>
    </row>
    <row r="32" spans="1:11" ht="13.8" thickBot="1" x14ac:dyDescent="0.3">
      <c r="A32" s="2" t="s">
        <v>26</v>
      </c>
      <c r="B32" s="24"/>
      <c r="C32" s="24"/>
      <c r="D32" s="14">
        <f t="shared" ref="D32:I32" si="9">IF(D27&gt;0,1,0)</f>
        <v>0</v>
      </c>
      <c r="E32" s="24">
        <f t="shared" si="9"/>
        <v>0</v>
      </c>
      <c r="F32" s="24">
        <f t="shared" si="9"/>
        <v>1</v>
      </c>
      <c r="G32" s="24">
        <f t="shared" si="9"/>
        <v>0</v>
      </c>
      <c r="H32" s="24">
        <f t="shared" si="9"/>
        <v>0</v>
      </c>
      <c r="I32" s="25">
        <f t="shared" si="9"/>
        <v>1</v>
      </c>
      <c r="J32" s="1"/>
      <c r="K32" s="1"/>
    </row>
    <row r="33" spans="1:11" ht="13.8" thickBot="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1:11" ht="13.8" thickBot="1" x14ac:dyDescent="0.3">
      <c r="A34" s="27" t="s">
        <v>25</v>
      </c>
      <c r="B34" s="28">
        <f>SUM(D32:I32)</f>
        <v>2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7" spans="1:11" x14ac:dyDescent="0.25">
      <c r="A37" s="42" t="s">
        <v>31</v>
      </c>
    </row>
    <row r="38" spans="1:11" x14ac:dyDescent="0.25">
      <c r="A38" t="s">
        <v>32</v>
      </c>
    </row>
    <row r="39" spans="1:11" x14ac:dyDescent="0.25">
      <c r="B39" s="44" t="s">
        <v>43</v>
      </c>
    </row>
    <row r="41" spans="1:11" x14ac:dyDescent="0.25">
      <c r="A41" t="s">
        <v>33</v>
      </c>
    </row>
    <row r="42" spans="1:11" x14ac:dyDescent="0.25">
      <c r="B42" s="43">
        <v>0.20499999999999999</v>
      </c>
      <c r="C42" s="46"/>
    </row>
    <row r="44" spans="1:11" x14ac:dyDescent="0.25">
      <c r="A44" t="s">
        <v>34</v>
      </c>
    </row>
    <row r="45" spans="1:11" x14ac:dyDescent="0.25">
      <c r="B45" s="44" t="s">
        <v>44</v>
      </c>
    </row>
    <row r="47" spans="1:11" x14ac:dyDescent="0.25">
      <c r="A47" t="s">
        <v>35</v>
      </c>
    </row>
    <row r="48" spans="1:11" x14ac:dyDescent="0.25">
      <c r="A48" t="s">
        <v>36</v>
      </c>
    </row>
    <row r="49" spans="1:2" x14ac:dyDescent="0.25">
      <c r="B49" s="43">
        <v>0.318</v>
      </c>
    </row>
    <row r="51" spans="1:2" x14ac:dyDescent="0.25">
      <c r="A51" t="s">
        <v>37</v>
      </c>
    </row>
    <row r="52" spans="1:2" x14ac:dyDescent="0.25">
      <c r="B52" s="43">
        <v>0.16600000000000001</v>
      </c>
    </row>
    <row r="54" spans="1:2" x14ac:dyDescent="0.25">
      <c r="A54" t="s">
        <v>38</v>
      </c>
    </row>
    <row r="55" spans="1:2" x14ac:dyDescent="0.25">
      <c r="B55" s="45">
        <v>188677</v>
      </c>
    </row>
    <row r="57" spans="1:2" x14ac:dyDescent="0.25">
      <c r="A57" t="s">
        <v>39</v>
      </c>
    </row>
    <row r="58" spans="1:2" x14ac:dyDescent="0.25">
      <c r="B58" s="44" t="s">
        <v>45</v>
      </c>
    </row>
    <row r="60" spans="1:2" x14ac:dyDescent="0.25">
      <c r="A60" t="s">
        <v>40</v>
      </c>
    </row>
    <row r="61" spans="1:2" x14ac:dyDescent="0.25">
      <c r="A61" t="s">
        <v>41</v>
      </c>
    </row>
    <row r="62" spans="1:2" x14ac:dyDescent="0.25">
      <c r="B62" s="43">
        <v>0.187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dcterms:created xsi:type="dcterms:W3CDTF">2000-05-06T03:04:05Z</dcterms:created>
  <dcterms:modified xsi:type="dcterms:W3CDTF">2023-09-10T16:09:02Z</dcterms:modified>
</cp:coreProperties>
</file>