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6B6F58-C2E8-49C9-9F00-8E5A1DEB83C9}" xr6:coauthVersionLast="47" xr6:coauthVersionMax="47" xr10:uidLastSave="{00000000-0000-0000-0000-000000000000}"/>
  <bookViews>
    <workbookView xWindow="-120" yWindow="-120" windowWidth="38640" windowHeight="15720"/>
  </bookViews>
  <sheets>
    <sheet name="HE 1100" sheetId="3" r:id="rId1"/>
    <sheet name="HE 1200" sheetId="4" r:id="rId2"/>
    <sheet name="HE 1300" sheetId="6" r:id="rId3"/>
    <sheet name="HE 1400" sheetId="7" r:id="rId4"/>
    <sheet name="HE 1500" sheetId="8" r:id="rId5"/>
    <sheet name="HE 1600" sheetId="9" r:id="rId6"/>
    <sheet name="HE 1700" sheetId="10" r:id="rId7"/>
    <sheet name="HE 1800" sheetId="11" r:id="rId8"/>
    <sheet name="HE 2000" sheetId="12" r:id="rId9"/>
    <sheet name="HE 2100" sheetId="13" r:id="rId10"/>
  </sheets>
  <externalReferences>
    <externalReference r:id="rId11"/>
  </externalReferences>
  <definedNames>
    <definedName name="Deficiency">'[1]Calculator-Hourly'!$E$19</definedName>
    <definedName name="NFPurchase">'[1]Calculator-Hourly'!$E$6</definedName>
    <definedName name="Nonspin">'[1]Calculator-Hourly'!$E$17</definedName>
    <definedName name="_xlnm.Print_Area" localSheetId="0">'HE 1100'!$A$1:$R$38</definedName>
    <definedName name="Spin">'[1]Calculator-Hourly'!$E$16</definedName>
    <definedName name="SpinReq">'[1]Calculator-Hourly'!$E$12</definedName>
    <definedName name="TotalSpin">'[1]Calculator-Hourly'!$E$18</definedName>
    <definedName name="TotalSpinReq">'[1]Calculator-Hourly'!$E$11</definedName>
  </definedNames>
  <calcPr calcId="0" iterate="1" iterateCount="1" iterateDelta="0"/>
</workbook>
</file>

<file path=xl/calcChain.xml><?xml version="1.0" encoding="utf-8"?>
<calcChain xmlns="http://schemas.openxmlformats.org/spreadsheetml/2006/main">
  <c r="E3" i="3" l="1"/>
  <c r="I3" i="3"/>
  <c r="L3" i="3"/>
  <c r="E4" i="3"/>
  <c r="L4" i="3"/>
  <c r="L5" i="3"/>
  <c r="M7" i="3"/>
  <c r="E9" i="3"/>
  <c r="I9" i="3"/>
  <c r="K9" i="3"/>
  <c r="M9" i="3"/>
  <c r="E12" i="3"/>
  <c r="E13" i="3"/>
  <c r="E14" i="3"/>
  <c r="F16" i="3"/>
  <c r="E17" i="3"/>
  <c r="F17" i="3"/>
  <c r="P17" i="3"/>
  <c r="R17" i="3"/>
  <c r="E18" i="3"/>
  <c r="K18" i="3"/>
  <c r="P18" i="3"/>
  <c r="R18" i="3"/>
  <c r="E19" i="3"/>
  <c r="K19" i="3"/>
  <c r="P19" i="3"/>
  <c r="R19" i="3"/>
  <c r="K20" i="3"/>
  <c r="P20" i="3"/>
  <c r="R20" i="3"/>
  <c r="K21" i="3"/>
  <c r="P21" i="3"/>
  <c r="R21" i="3"/>
  <c r="K22" i="3"/>
  <c r="P22" i="3"/>
  <c r="R22" i="3"/>
  <c r="E23" i="3"/>
  <c r="I23" i="3"/>
  <c r="J23" i="3"/>
  <c r="K23" i="3"/>
  <c r="P23" i="3"/>
  <c r="R23" i="3"/>
  <c r="E24" i="3"/>
  <c r="P24" i="3"/>
  <c r="R24" i="3"/>
  <c r="E25" i="3"/>
  <c r="K25" i="3"/>
  <c r="P25" i="3"/>
  <c r="R25" i="3"/>
  <c r="E26" i="3"/>
  <c r="K26" i="3"/>
  <c r="P26" i="3"/>
  <c r="R26" i="3"/>
  <c r="K27" i="3"/>
  <c r="P27" i="3"/>
  <c r="R27" i="3"/>
  <c r="K28" i="3"/>
  <c r="P28" i="3"/>
  <c r="R28" i="3"/>
  <c r="K29" i="3"/>
  <c r="N29" i="3"/>
  <c r="O29" i="3"/>
  <c r="P29" i="3"/>
  <c r="R29" i="3"/>
  <c r="I30" i="3"/>
  <c r="J30" i="3"/>
  <c r="K30" i="3"/>
  <c r="F32" i="3"/>
  <c r="K32" i="3"/>
  <c r="N32" i="3"/>
  <c r="O32" i="3"/>
  <c r="G36" i="3"/>
  <c r="K36" i="3"/>
  <c r="E3" i="4"/>
  <c r="I3" i="4"/>
  <c r="L3" i="4"/>
  <c r="E4" i="4"/>
  <c r="L4" i="4"/>
  <c r="L5" i="4"/>
  <c r="M7" i="4"/>
  <c r="E9" i="4"/>
  <c r="I9" i="4"/>
  <c r="K9" i="4"/>
  <c r="M9" i="4"/>
  <c r="E12" i="4"/>
  <c r="E13" i="4"/>
  <c r="E14" i="4"/>
  <c r="E16" i="4"/>
  <c r="F16" i="4"/>
  <c r="E17" i="4"/>
  <c r="F17" i="4"/>
  <c r="P17" i="4"/>
  <c r="R17" i="4"/>
  <c r="E18" i="4"/>
  <c r="K18" i="4"/>
  <c r="P18" i="4"/>
  <c r="R18" i="4"/>
  <c r="E19" i="4"/>
  <c r="K19" i="4"/>
  <c r="P19" i="4"/>
  <c r="R19" i="4"/>
  <c r="K20" i="4"/>
  <c r="P20" i="4"/>
  <c r="R20" i="4"/>
  <c r="K21" i="4"/>
  <c r="P21" i="4"/>
  <c r="R21" i="4"/>
  <c r="K22" i="4"/>
  <c r="P22" i="4"/>
  <c r="R22" i="4"/>
  <c r="E23" i="4"/>
  <c r="I23" i="4"/>
  <c r="J23" i="4"/>
  <c r="K23" i="4"/>
  <c r="P23" i="4"/>
  <c r="R23" i="4"/>
  <c r="E24" i="4"/>
  <c r="P24" i="4"/>
  <c r="R24" i="4"/>
  <c r="E25" i="4"/>
  <c r="K25" i="4"/>
  <c r="P25" i="4"/>
  <c r="R25" i="4"/>
  <c r="E26" i="4"/>
  <c r="K26" i="4"/>
  <c r="P26" i="4"/>
  <c r="R26" i="4"/>
  <c r="K27" i="4"/>
  <c r="P27" i="4"/>
  <c r="R27" i="4"/>
  <c r="K28" i="4"/>
  <c r="P28" i="4"/>
  <c r="R28" i="4"/>
  <c r="K29" i="4"/>
  <c r="N29" i="4"/>
  <c r="O29" i="4"/>
  <c r="P29" i="4"/>
  <c r="R29" i="4"/>
  <c r="I30" i="4"/>
  <c r="J30" i="4"/>
  <c r="K30" i="4"/>
  <c r="F32" i="4"/>
  <c r="K32" i="4"/>
  <c r="N32" i="4"/>
  <c r="O32" i="4"/>
  <c r="G36" i="4"/>
  <c r="K36" i="4"/>
  <c r="E3" i="6"/>
  <c r="I3" i="6"/>
  <c r="L3" i="6"/>
  <c r="E4" i="6"/>
  <c r="L4" i="6"/>
  <c r="L5" i="6"/>
  <c r="M7" i="6"/>
  <c r="E9" i="6"/>
  <c r="I9" i="6"/>
  <c r="K9" i="6"/>
  <c r="M9" i="6"/>
  <c r="E12" i="6"/>
  <c r="E13" i="6"/>
  <c r="E14" i="6"/>
  <c r="E16" i="6"/>
  <c r="F16" i="6"/>
  <c r="E17" i="6"/>
  <c r="F17" i="6"/>
  <c r="P17" i="6"/>
  <c r="R17" i="6"/>
  <c r="E18" i="6"/>
  <c r="K18" i="6"/>
  <c r="P18" i="6"/>
  <c r="R18" i="6"/>
  <c r="E19" i="6"/>
  <c r="K19" i="6"/>
  <c r="P19" i="6"/>
  <c r="R19" i="6"/>
  <c r="K20" i="6"/>
  <c r="P20" i="6"/>
  <c r="R20" i="6"/>
  <c r="K21" i="6"/>
  <c r="P21" i="6"/>
  <c r="R21" i="6"/>
  <c r="K22" i="6"/>
  <c r="P22" i="6"/>
  <c r="R22" i="6"/>
  <c r="E23" i="6"/>
  <c r="I23" i="6"/>
  <c r="J23" i="6"/>
  <c r="K23" i="6"/>
  <c r="P23" i="6"/>
  <c r="R23" i="6"/>
  <c r="E24" i="6"/>
  <c r="P24" i="6"/>
  <c r="R24" i="6"/>
  <c r="E25" i="6"/>
  <c r="K25" i="6"/>
  <c r="P25" i="6"/>
  <c r="R25" i="6"/>
  <c r="E26" i="6"/>
  <c r="K26" i="6"/>
  <c r="P26" i="6"/>
  <c r="R26" i="6"/>
  <c r="K27" i="6"/>
  <c r="P27" i="6"/>
  <c r="R27" i="6"/>
  <c r="K28" i="6"/>
  <c r="P28" i="6"/>
  <c r="R28" i="6"/>
  <c r="K29" i="6"/>
  <c r="N29" i="6"/>
  <c r="O29" i="6"/>
  <c r="P29" i="6"/>
  <c r="R29" i="6"/>
  <c r="I30" i="6"/>
  <c r="J30" i="6"/>
  <c r="K30" i="6"/>
  <c r="F32" i="6"/>
  <c r="K32" i="6"/>
  <c r="N32" i="6"/>
  <c r="O32" i="6"/>
  <c r="G36" i="6"/>
  <c r="K36" i="6"/>
  <c r="E3" i="7"/>
  <c r="I3" i="7"/>
  <c r="L3" i="7"/>
  <c r="E4" i="7"/>
  <c r="L4" i="7"/>
  <c r="L5" i="7"/>
  <c r="M7" i="7"/>
  <c r="E9" i="7"/>
  <c r="I9" i="7"/>
  <c r="K9" i="7"/>
  <c r="M9" i="7"/>
  <c r="E12" i="7"/>
  <c r="E13" i="7"/>
  <c r="E14" i="7"/>
  <c r="E16" i="7"/>
  <c r="F16" i="7"/>
  <c r="E17" i="7"/>
  <c r="F17" i="7"/>
  <c r="P17" i="7"/>
  <c r="R17" i="7"/>
  <c r="E18" i="7"/>
  <c r="K18" i="7"/>
  <c r="P18" i="7"/>
  <c r="R18" i="7"/>
  <c r="E19" i="7"/>
  <c r="K19" i="7"/>
  <c r="P19" i="7"/>
  <c r="R19" i="7"/>
  <c r="K20" i="7"/>
  <c r="P20" i="7"/>
  <c r="R20" i="7"/>
  <c r="K21" i="7"/>
  <c r="P21" i="7"/>
  <c r="R21" i="7"/>
  <c r="K22" i="7"/>
  <c r="P22" i="7"/>
  <c r="R22" i="7"/>
  <c r="E23" i="7"/>
  <c r="I23" i="7"/>
  <c r="J23" i="7"/>
  <c r="K23" i="7"/>
  <c r="P23" i="7"/>
  <c r="R23" i="7"/>
  <c r="E24" i="7"/>
  <c r="P24" i="7"/>
  <c r="R24" i="7"/>
  <c r="E25" i="7"/>
  <c r="K25" i="7"/>
  <c r="P25" i="7"/>
  <c r="R25" i="7"/>
  <c r="E26" i="7"/>
  <c r="K26" i="7"/>
  <c r="P26" i="7"/>
  <c r="R26" i="7"/>
  <c r="K27" i="7"/>
  <c r="P27" i="7"/>
  <c r="R27" i="7"/>
  <c r="K28" i="7"/>
  <c r="P28" i="7"/>
  <c r="R28" i="7"/>
  <c r="K29" i="7"/>
  <c r="N29" i="7"/>
  <c r="O29" i="7"/>
  <c r="P29" i="7"/>
  <c r="R29" i="7"/>
  <c r="I30" i="7"/>
  <c r="J30" i="7"/>
  <c r="K30" i="7"/>
  <c r="F32" i="7"/>
  <c r="K32" i="7"/>
  <c r="N32" i="7"/>
  <c r="O32" i="7"/>
  <c r="G36" i="7"/>
  <c r="K36" i="7"/>
  <c r="E3" i="8"/>
  <c r="I3" i="8"/>
  <c r="L3" i="8"/>
  <c r="E4" i="8"/>
  <c r="L4" i="8"/>
  <c r="L5" i="8"/>
  <c r="M7" i="8"/>
  <c r="E9" i="8"/>
  <c r="I9" i="8"/>
  <c r="K9" i="8"/>
  <c r="M9" i="8"/>
  <c r="E12" i="8"/>
  <c r="E13" i="8"/>
  <c r="E14" i="8"/>
  <c r="E16" i="8"/>
  <c r="F16" i="8"/>
  <c r="E17" i="8"/>
  <c r="F17" i="8"/>
  <c r="P17" i="8"/>
  <c r="R17" i="8"/>
  <c r="E18" i="8"/>
  <c r="K18" i="8"/>
  <c r="P18" i="8"/>
  <c r="R18" i="8"/>
  <c r="E19" i="8"/>
  <c r="K19" i="8"/>
  <c r="P19" i="8"/>
  <c r="R19" i="8"/>
  <c r="K20" i="8"/>
  <c r="P20" i="8"/>
  <c r="R20" i="8"/>
  <c r="K21" i="8"/>
  <c r="P21" i="8"/>
  <c r="R21" i="8"/>
  <c r="K22" i="8"/>
  <c r="P22" i="8"/>
  <c r="R22" i="8"/>
  <c r="E23" i="8"/>
  <c r="I23" i="8"/>
  <c r="J23" i="8"/>
  <c r="K23" i="8"/>
  <c r="P23" i="8"/>
  <c r="R23" i="8"/>
  <c r="E24" i="8"/>
  <c r="P24" i="8"/>
  <c r="R24" i="8"/>
  <c r="E25" i="8"/>
  <c r="K25" i="8"/>
  <c r="P25" i="8"/>
  <c r="R25" i="8"/>
  <c r="E26" i="8"/>
  <c r="K26" i="8"/>
  <c r="P26" i="8"/>
  <c r="R26" i="8"/>
  <c r="K27" i="8"/>
  <c r="P27" i="8"/>
  <c r="R27" i="8"/>
  <c r="K28" i="8"/>
  <c r="P28" i="8"/>
  <c r="R28" i="8"/>
  <c r="K29" i="8"/>
  <c r="N29" i="8"/>
  <c r="O29" i="8"/>
  <c r="P29" i="8"/>
  <c r="R29" i="8"/>
  <c r="I30" i="8"/>
  <c r="J30" i="8"/>
  <c r="K30" i="8"/>
  <c r="F32" i="8"/>
  <c r="K32" i="8"/>
  <c r="N32" i="8"/>
  <c r="O32" i="8"/>
  <c r="G36" i="8"/>
  <c r="K36" i="8"/>
  <c r="E3" i="9"/>
  <c r="I3" i="9"/>
  <c r="L3" i="9"/>
  <c r="E4" i="9"/>
  <c r="L4" i="9"/>
  <c r="L5" i="9"/>
  <c r="M7" i="9"/>
  <c r="E9" i="9"/>
  <c r="I9" i="9"/>
  <c r="K9" i="9"/>
  <c r="M9" i="9"/>
  <c r="E12" i="9"/>
  <c r="E13" i="9"/>
  <c r="E14" i="9"/>
  <c r="E16" i="9"/>
  <c r="F16" i="9"/>
  <c r="E17" i="9"/>
  <c r="F17" i="9"/>
  <c r="P17" i="9"/>
  <c r="R17" i="9"/>
  <c r="E18" i="9"/>
  <c r="K18" i="9"/>
  <c r="P18" i="9"/>
  <c r="R18" i="9"/>
  <c r="E19" i="9"/>
  <c r="K19" i="9"/>
  <c r="P19" i="9"/>
  <c r="R19" i="9"/>
  <c r="K20" i="9"/>
  <c r="P20" i="9"/>
  <c r="R20" i="9"/>
  <c r="K21" i="9"/>
  <c r="P21" i="9"/>
  <c r="R21" i="9"/>
  <c r="K22" i="9"/>
  <c r="P22" i="9"/>
  <c r="R22" i="9"/>
  <c r="E23" i="9"/>
  <c r="I23" i="9"/>
  <c r="J23" i="9"/>
  <c r="K23" i="9"/>
  <c r="P23" i="9"/>
  <c r="R23" i="9"/>
  <c r="E24" i="9"/>
  <c r="P24" i="9"/>
  <c r="R24" i="9"/>
  <c r="E25" i="9"/>
  <c r="K25" i="9"/>
  <c r="P25" i="9"/>
  <c r="R25" i="9"/>
  <c r="E26" i="9"/>
  <c r="K26" i="9"/>
  <c r="P26" i="9"/>
  <c r="R26" i="9"/>
  <c r="K27" i="9"/>
  <c r="P27" i="9"/>
  <c r="R27" i="9"/>
  <c r="K28" i="9"/>
  <c r="P28" i="9"/>
  <c r="R28" i="9"/>
  <c r="K29" i="9"/>
  <c r="N29" i="9"/>
  <c r="O29" i="9"/>
  <c r="P29" i="9"/>
  <c r="R29" i="9"/>
  <c r="I30" i="9"/>
  <c r="J30" i="9"/>
  <c r="K30" i="9"/>
  <c r="F32" i="9"/>
  <c r="K32" i="9"/>
  <c r="N32" i="9"/>
  <c r="O32" i="9"/>
  <c r="G36" i="9"/>
  <c r="K36" i="9"/>
  <c r="E3" i="10"/>
  <c r="I3" i="10"/>
  <c r="L3" i="10"/>
  <c r="E4" i="10"/>
  <c r="L4" i="10"/>
  <c r="L5" i="10"/>
  <c r="M7" i="10"/>
  <c r="E9" i="10"/>
  <c r="I9" i="10"/>
  <c r="K9" i="10"/>
  <c r="M9" i="10"/>
  <c r="E12" i="10"/>
  <c r="E13" i="10"/>
  <c r="E14" i="10"/>
  <c r="E16" i="10"/>
  <c r="F16" i="10"/>
  <c r="E17" i="10"/>
  <c r="F17" i="10"/>
  <c r="P17" i="10"/>
  <c r="R17" i="10"/>
  <c r="E18" i="10"/>
  <c r="K18" i="10"/>
  <c r="P18" i="10"/>
  <c r="R18" i="10"/>
  <c r="E19" i="10"/>
  <c r="K19" i="10"/>
  <c r="P19" i="10"/>
  <c r="R19" i="10"/>
  <c r="K20" i="10"/>
  <c r="P20" i="10"/>
  <c r="R20" i="10"/>
  <c r="K21" i="10"/>
  <c r="P21" i="10"/>
  <c r="R21" i="10"/>
  <c r="K22" i="10"/>
  <c r="P22" i="10"/>
  <c r="R22" i="10"/>
  <c r="E23" i="10"/>
  <c r="I23" i="10"/>
  <c r="J23" i="10"/>
  <c r="K23" i="10"/>
  <c r="P23" i="10"/>
  <c r="R23" i="10"/>
  <c r="E24" i="10"/>
  <c r="P24" i="10"/>
  <c r="R24" i="10"/>
  <c r="E25" i="10"/>
  <c r="K25" i="10"/>
  <c r="P25" i="10"/>
  <c r="R25" i="10"/>
  <c r="E26" i="10"/>
  <c r="K26" i="10"/>
  <c r="P26" i="10"/>
  <c r="R26" i="10"/>
  <c r="K27" i="10"/>
  <c r="P27" i="10"/>
  <c r="R27" i="10"/>
  <c r="K28" i="10"/>
  <c r="P28" i="10"/>
  <c r="R28" i="10"/>
  <c r="K29" i="10"/>
  <c r="N29" i="10"/>
  <c r="O29" i="10"/>
  <c r="P29" i="10"/>
  <c r="R29" i="10"/>
  <c r="I30" i="10"/>
  <c r="J30" i="10"/>
  <c r="K30" i="10"/>
  <c r="F32" i="10"/>
  <c r="K32" i="10"/>
  <c r="N32" i="10"/>
  <c r="O32" i="10"/>
  <c r="G36" i="10"/>
  <c r="K36" i="10"/>
  <c r="E3" i="11"/>
  <c r="I3" i="11"/>
  <c r="L3" i="11"/>
  <c r="E4" i="11"/>
  <c r="L4" i="11"/>
  <c r="L5" i="11"/>
  <c r="M7" i="11"/>
  <c r="E9" i="11"/>
  <c r="I9" i="11"/>
  <c r="K9" i="11"/>
  <c r="M9" i="11"/>
  <c r="E12" i="11"/>
  <c r="E13" i="11"/>
  <c r="E14" i="11"/>
  <c r="E16" i="11"/>
  <c r="F16" i="11"/>
  <c r="E17" i="11"/>
  <c r="F17" i="11"/>
  <c r="P17" i="11"/>
  <c r="R17" i="11"/>
  <c r="E18" i="11"/>
  <c r="K18" i="11"/>
  <c r="P18" i="11"/>
  <c r="R18" i="11"/>
  <c r="E19" i="11"/>
  <c r="K19" i="11"/>
  <c r="P19" i="11"/>
  <c r="R19" i="11"/>
  <c r="K20" i="11"/>
  <c r="P20" i="11"/>
  <c r="R20" i="11"/>
  <c r="K21" i="11"/>
  <c r="P21" i="11"/>
  <c r="R21" i="11"/>
  <c r="K22" i="11"/>
  <c r="P22" i="11"/>
  <c r="R22" i="11"/>
  <c r="E23" i="11"/>
  <c r="I23" i="11"/>
  <c r="J23" i="11"/>
  <c r="K23" i="11"/>
  <c r="P23" i="11"/>
  <c r="R23" i="11"/>
  <c r="E24" i="11"/>
  <c r="P24" i="11"/>
  <c r="R24" i="11"/>
  <c r="E25" i="11"/>
  <c r="K25" i="11"/>
  <c r="P25" i="11"/>
  <c r="R25" i="11"/>
  <c r="E26" i="11"/>
  <c r="K26" i="11"/>
  <c r="P26" i="11"/>
  <c r="R26" i="11"/>
  <c r="K27" i="11"/>
  <c r="P27" i="11"/>
  <c r="R27" i="11"/>
  <c r="K28" i="11"/>
  <c r="P28" i="11"/>
  <c r="R28" i="11"/>
  <c r="K29" i="11"/>
  <c r="N29" i="11"/>
  <c r="O29" i="11"/>
  <c r="P29" i="11"/>
  <c r="R29" i="11"/>
  <c r="I30" i="11"/>
  <c r="J30" i="11"/>
  <c r="K30" i="11"/>
  <c r="F32" i="11"/>
  <c r="K32" i="11"/>
  <c r="N32" i="11"/>
  <c r="O32" i="11"/>
  <c r="G36" i="11"/>
  <c r="K36" i="11"/>
  <c r="E3" i="12"/>
  <c r="I3" i="12"/>
  <c r="L3" i="12"/>
  <c r="E4" i="12"/>
  <c r="L4" i="12"/>
  <c r="L5" i="12"/>
  <c r="M7" i="12"/>
  <c r="E9" i="12"/>
  <c r="I9" i="12"/>
  <c r="K9" i="12"/>
  <c r="M9" i="12"/>
  <c r="E12" i="12"/>
  <c r="E13" i="12"/>
  <c r="E14" i="12"/>
  <c r="E16" i="12"/>
  <c r="F16" i="12"/>
  <c r="E17" i="12"/>
  <c r="F17" i="12"/>
  <c r="P17" i="12"/>
  <c r="R17" i="12"/>
  <c r="E18" i="12"/>
  <c r="K18" i="12"/>
  <c r="P18" i="12"/>
  <c r="R18" i="12"/>
  <c r="E19" i="12"/>
  <c r="K19" i="12"/>
  <c r="P19" i="12"/>
  <c r="R19" i="12"/>
  <c r="K20" i="12"/>
  <c r="P20" i="12"/>
  <c r="R20" i="12"/>
  <c r="K21" i="12"/>
  <c r="P21" i="12"/>
  <c r="R21" i="12"/>
  <c r="K22" i="12"/>
  <c r="P22" i="12"/>
  <c r="R22" i="12"/>
  <c r="E23" i="12"/>
  <c r="I23" i="12"/>
  <c r="J23" i="12"/>
  <c r="K23" i="12"/>
  <c r="P23" i="12"/>
  <c r="R23" i="12"/>
  <c r="E24" i="12"/>
  <c r="P24" i="12"/>
  <c r="R24" i="12"/>
  <c r="E25" i="12"/>
  <c r="K25" i="12"/>
  <c r="P25" i="12"/>
  <c r="R25" i="12"/>
  <c r="E26" i="12"/>
  <c r="K26" i="12"/>
  <c r="P26" i="12"/>
  <c r="R26" i="12"/>
  <c r="K27" i="12"/>
  <c r="P27" i="12"/>
  <c r="R27" i="12"/>
  <c r="K28" i="12"/>
  <c r="P28" i="12"/>
  <c r="R28" i="12"/>
  <c r="K29" i="12"/>
  <c r="N29" i="12"/>
  <c r="O29" i="12"/>
  <c r="P29" i="12"/>
  <c r="R29" i="12"/>
  <c r="I30" i="12"/>
  <c r="J30" i="12"/>
  <c r="K30" i="12"/>
  <c r="F32" i="12"/>
  <c r="K32" i="12"/>
  <c r="N32" i="12"/>
  <c r="O32" i="12"/>
  <c r="G36" i="12"/>
  <c r="K36" i="12"/>
  <c r="E3" i="13"/>
  <c r="I3" i="13"/>
  <c r="L3" i="13"/>
  <c r="E4" i="13"/>
  <c r="L4" i="13"/>
  <c r="L5" i="13"/>
  <c r="M7" i="13"/>
  <c r="E9" i="13"/>
  <c r="I9" i="13"/>
  <c r="K9" i="13"/>
  <c r="M9" i="13"/>
  <c r="E12" i="13"/>
  <c r="E13" i="13"/>
  <c r="E14" i="13"/>
  <c r="E16" i="13"/>
  <c r="F16" i="13"/>
  <c r="E17" i="13"/>
  <c r="F17" i="13"/>
  <c r="P17" i="13"/>
  <c r="R17" i="13"/>
  <c r="E18" i="13"/>
  <c r="K18" i="13"/>
  <c r="P18" i="13"/>
  <c r="R18" i="13"/>
  <c r="E19" i="13"/>
  <c r="K19" i="13"/>
  <c r="P19" i="13"/>
  <c r="R19" i="13"/>
  <c r="K20" i="13"/>
  <c r="P20" i="13"/>
  <c r="R20" i="13"/>
  <c r="K21" i="13"/>
  <c r="P21" i="13"/>
  <c r="R21" i="13"/>
  <c r="K22" i="13"/>
  <c r="P22" i="13"/>
  <c r="R22" i="13"/>
  <c r="E23" i="13"/>
  <c r="I23" i="13"/>
  <c r="J23" i="13"/>
  <c r="K23" i="13"/>
  <c r="P23" i="13"/>
  <c r="R23" i="13"/>
  <c r="E24" i="13"/>
  <c r="P24" i="13"/>
  <c r="R24" i="13"/>
  <c r="E25" i="13"/>
  <c r="K25" i="13"/>
  <c r="P25" i="13"/>
  <c r="R25" i="13"/>
  <c r="E26" i="13"/>
  <c r="K26" i="13"/>
  <c r="P26" i="13"/>
  <c r="R26" i="13"/>
  <c r="K27" i="13"/>
  <c r="P27" i="13"/>
  <c r="R27" i="13"/>
  <c r="K28" i="13"/>
  <c r="P28" i="13"/>
  <c r="R28" i="13"/>
  <c r="K29" i="13"/>
  <c r="N29" i="13"/>
  <c r="O29" i="13"/>
  <c r="P29" i="13"/>
  <c r="R29" i="13"/>
  <c r="I30" i="13"/>
  <c r="J30" i="13"/>
  <c r="K30" i="13"/>
  <c r="F32" i="13"/>
  <c r="K32" i="13"/>
  <c r="N32" i="13"/>
  <c r="O32" i="13"/>
  <c r="G36" i="13"/>
  <c r="K36" i="13"/>
</calcChain>
</file>

<file path=xl/sharedStrings.xml><?xml version="1.0" encoding="utf-8"?>
<sst xmlns="http://schemas.openxmlformats.org/spreadsheetml/2006/main" count="820" uniqueCount="80">
  <si>
    <t>ECONOMIC CALCULATOR FOR FIRM VERSUS NON-FIRM PURCHASE</t>
  </si>
  <si>
    <t>HE</t>
  </si>
  <si>
    <t>Enter Local Generation Avail:</t>
  </si>
  <si>
    <t>Projected Control Area Load:</t>
  </si>
  <si>
    <t>Local Avail.</t>
  </si>
  <si>
    <t>Enter Remote Generation:</t>
  </si>
  <si>
    <t>PNM Contingent:</t>
  </si>
  <si>
    <t>Gen.</t>
  </si>
  <si>
    <t>Firm Purchases into EPE:</t>
  </si>
  <si>
    <t>TNP Firm:</t>
  </si>
  <si>
    <t>UnLoaded</t>
  </si>
  <si>
    <t>Non-Firm Purchases into EPE:</t>
  </si>
  <si>
    <t>IID Firm + Contingent:</t>
  </si>
  <si>
    <t>SPS Firm:</t>
  </si>
  <si>
    <t>Firm Sales:</t>
  </si>
  <si>
    <t>Eddy</t>
  </si>
  <si>
    <t>Local</t>
  </si>
  <si>
    <t>Non-Firm Sales:</t>
  </si>
  <si>
    <t>-load</t>
  </si>
  <si>
    <t>Total Generation for Load:</t>
  </si>
  <si>
    <t>Total Load Next Hour:</t>
  </si>
  <si>
    <t>PNM Contract:</t>
  </si>
  <si>
    <t>Spin Required:</t>
  </si>
  <si>
    <t>IID Firm Contract:</t>
  </si>
  <si>
    <t>Enter Blue Numbers</t>
  </si>
  <si>
    <t>Non-Spin Required:</t>
  </si>
  <si>
    <t>TNP Contract:</t>
  </si>
  <si>
    <t>Spin Required + Regulating Margin:</t>
  </si>
  <si>
    <t>SPS Contract:</t>
  </si>
  <si>
    <t>Lambda  =</t>
  </si>
  <si>
    <t>*Amount of Spin:</t>
  </si>
  <si>
    <t>Weighted Avg. Purchase Power Calculator</t>
  </si>
  <si>
    <t>Output</t>
  </si>
  <si>
    <t>Highs'</t>
  </si>
  <si>
    <t>Amount of Non-Spin:</t>
  </si>
  <si>
    <t>MWH</t>
  </si>
  <si>
    <t>$/MWH</t>
  </si>
  <si>
    <t>Unit  1</t>
  </si>
  <si>
    <t>Total Spin:</t>
  </si>
  <si>
    <t>Firm Block 1:</t>
  </si>
  <si>
    <t>Spin Available/(Deficient):</t>
  </si>
  <si>
    <t>Firm Block 2:</t>
  </si>
  <si>
    <t>Enter Firm Price:</t>
  </si>
  <si>
    <t>Firm Block 3:</t>
  </si>
  <si>
    <t>Enter Non-Firm Price:</t>
  </si>
  <si>
    <t>Firm Block 4:</t>
  </si>
  <si>
    <t>Copper</t>
  </si>
  <si>
    <t>Firm Block 5:</t>
  </si>
  <si>
    <t>MWH of Firm Avail./(Deficient):</t>
  </si>
  <si>
    <t>Total:</t>
  </si>
  <si>
    <t>Total Cost of Firm:</t>
  </si>
  <si>
    <t>MWH of Non-Firm Avail./(Deficient):</t>
  </si>
  <si>
    <t>Non-Firm Block 1:</t>
  </si>
  <si>
    <t>Total</t>
  </si>
  <si>
    <t>Total Cost of Non-Firm:</t>
  </si>
  <si>
    <t>Non-Firm Block 2:</t>
  </si>
  <si>
    <t>FC</t>
  </si>
  <si>
    <t>Non-Firm Block 3:</t>
  </si>
  <si>
    <t>PV</t>
  </si>
  <si>
    <t>Non-Firm Block 4:</t>
  </si>
  <si>
    <t>Non-Firm Block 5:</t>
  </si>
  <si>
    <t xml:space="preserve">NOTE: </t>
  </si>
  <si>
    <t>Enter Total Spin Required:**</t>
  </si>
  <si>
    <t>Spin</t>
  </si>
  <si>
    <t>GT2S</t>
  </si>
  <si>
    <t>RR</t>
  </si>
  <si>
    <t>GT1</t>
  </si>
  <si>
    <t>GT2</t>
  </si>
  <si>
    <t>GT1S</t>
  </si>
  <si>
    <t>NM4</t>
  </si>
  <si>
    <t>-Copper</t>
  </si>
  <si>
    <t>Reserves:</t>
  </si>
  <si>
    <t>** Output comes from the EMS</t>
  </si>
  <si>
    <t>LG</t>
  </si>
  <si>
    <t>RR = Ramp Rates</t>
  </si>
  <si>
    <t>LG = Lost Generation because of RR</t>
  </si>
  <si>
    <t xml:space="preserve"> MW's actual spin for Hour Ending </t>
  </si>
  <si>
    <t xml:space="preserve">* Spin = Forecast Quota   =  </t>
  </si>
  <si>
    <t>* Spin = Forecast Quota   =</t>
  </si>
  <si>
    <t>*** Load includes Native Load, SS &amp; 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</si>
</sst>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&quot;$&quot;#,##0.00"/>
    <numFmt numFmtId="166" formatCode="0_);[Red]\(0\)"/>
    <numFmt numFmtId="167" formatCode="&quot;$&quot;#,##0"/>
  </numFmts>
  <fonts count="2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5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 val="double"/>
      <sz val="10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4"/>
      <name val="Arial"/>
      <family val="2"/>
    </font>
    <font>
      <sz val="8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/>
    <xf numFmtId="0" fontId="3" fillId="2" borderId="0" xfId="0" applyFont="1" applyFill="1" applyAlignment="1" applyProtection="1">
      <alignment horizontal="right"/>
      <protection locked="0"/>
    </xf>
    <xf numFmtId="1" fontId="3" fillId="2" borderId="0" xfId="0" applyNumberFormat="1" applyFont="1" applyFill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8" fillId="2" borderId="1" xfId="0" applyFont="1" applyFill="1" applyBorder="1" applyProtection="1">
      <protection locked="0"/>
    </xf>
    <xf numFmtId="0" fontId="8" fillId="2" borderId="3" xfId="0" applyFont="1" applyFill="1" applyBorder="1" applyAlignment="1">
      <alignment horizontal="center"/>
    </xf>
    <xf numFmtId="0" fontId="4" fillId="2" borderId="4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right"/>
      <protection locked="0"/>
    </xf>
    <xf numFmtId="1" fontId="6" fillId="2" borderId="0" xfId="0" applyNumberFormat="1" applyFont="1" applyFill="1" applyBorder="1" applyProtection="1">
      <protection locked="0"/>
    </xf>
    <xf numFmtId="0" fontId="7" fillId="2" borderId="5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164" fontId="9" fillId="2" borderId="5" xfId="0" applyNumberFormat="1" applyFont="1" applyFill="1" applyBorder="1" applyAlignment="1">
      <alignment horizontal="center"/>
    </xf>
    <xf numFmtId="0" fontId="7" fillId="2" borderId="0" xfId="0" applyFont="1" applyFill="1" applyBorder="1" applyProtection="1"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10" fillId="3" borderId="7" xfId="0" applyFont="1" applyFill="1" applyBorder="1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2" borderId="8" xfId="0" applyFill="1" applyBorder="1"/>
    <xf numFmtId="0" fontId="0" fillId="0" borderId="0" xfId="0" applyAlignment="1">
      <alignment horizontal="right"/>
    </xf>
    <xf numFmtId="0" fontId="8" fillId="2" borderId="8" xfId="0" applyFont="1" applyFill="1" applyBorder="1"/>
    <xf numFmtId="0" fontId="0" fillId="2" borderId="0" xfId="0" applyFill="1" applyBorder="1"/>
    <xf numFmtId="0" fontId="4" fillId="2" borderId="6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0" fontId="5" fillId="2" borderId="9" xfId="0" applyFont="1" applyFill="1" applyBorder="1" applyAlignment="1" applyProtection="1">
      <alignment horizontal="right"/>
      <protection locked="0"/>
    </xf>
    <xf numFmtId="0" fontId="7" fillId="2" borderId="9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2" borderId="11" xfId="0" applyFill="1" applyBorder="1"/>
    <xf numFmtId="0" fontId="0" fillId="0" borderId="0" xfId="0" quotePrefix="1" applyAlignment="1">
      <alignment horizontal="right"/>
    </xf>
    <xf numFmtId="1" fontId="11" fillId="2" borderId="0" xfId="1" applyNumberFormat="1" applyFont="1" applyFill="1" applyBorder="1" applyProtection="1">
      <protection locked="0"/>
    </xf>
    <xf numFmtId="1" fontId="11" fillId="2" borderId="5" xfId="1" applyNumberFormat="1" applyFont="1" applyFill="1" applyBorder="1" applyProtection="1">
      <protection locked="0"/>
    </xf>
    <xf numFmtId="0" fontId="0" fillId="3" borderId="12" xfId="0" applyFill="1" applyBorder="1"/>
    <xf numFmtId="0" fontId="12" fillId="3" borderId="12" xfId="0" applyFont="1" applyFill="1" applyBorder="1"/>
    <xf numFmtId="0" fontId="0" fillId="0" borderId="0" xfId="0" applyFill="1" applyBorder="1"/>
    <xf numFmtId="0" fontId="4" fillId="2" borderId="0" xfId="0" applyFont="1" applyFill="1" applyBorder="1" applyAlignment="1" applyProtection="1">
      <alignment horizontal="right"/>
      <protection locked="0"/>
    </xf>
    <xf numFmtId="0" fontId="13" fillId="2" borderId="0" xfId="0" applyFont="1" applyFill="1" applyBorder="1" applyProtection="1">
      <protection locked="0"/>
    </xf>
    <xf numFmtId="0" fontId="13" fillId="2" borderId="5" xfId="0" applyFont="1" applyFill="1" applyBorder="1" applyProtection="1">
      <protection locked="0"/>
    </xf>
    <xf numFmtId="1" fontId="6" fillId="2" borderId="2" xfId="0" applyNumberFormat="1" applyFont="1" applyFill="1" applyBorder="1" applyProtection="1">
      <protection locked="0"/>
    </xf>
    <xf numFmtId="0" fontId="14" fillId="2" borderId="1" xfId="0" applyFont="1" applyFill="1" applyBorder="1" applyProtection="1">
      <protection locked="0"/>
    </xf>
    <xf numFmtId="1" fontId="6" fillId="2" borderId="3" xfId="0" applyNumberFormat="1" applyFont="1" applyFill="1" applyBorder="1" applyProtection="1">
      <protection locked="0"/>
    </xf>
    <xf numFmtId="0" fontId="15" fillId="2" borderId="0" xfId="0" applyFont="1" applyFill="1" applyProtection="1">
      <protection locked="0"/>
    </xf>
    <xf numFmtId="0" fontId="1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9" fontId="12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Border="1" applyAlignment="1">
      <alignment horizontal="center"/>
    </xf>
    <xf numFmtId="1" fontId="11" fillId="2" borderId="0" xfId="0" applyNumberFormat="1" applyFont="1" applyFill="1" applyBorder="1" applyProtection="1">
      <protection locked="0"/>
    </xf>
    <xf numFmtId="0" fontId="14" fillId="2" borderId="4" xfId="0" applyFont="1" applyFill="1" applyBorder="1" applyProtection="1">
      <protection locked="0"/>
    </xf>
    <xf numFmtId="0" fontId="17" fillId="2" borderId="5" xfId="0" applyFont="1" applyFill="1" applyBorder="1" applyProtection="1">
      <protection locked="0"/>
    </xf>
    <xf numFmtId="0" fontId="12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1" fillId="2" borderId="9" xfId="0" applyNumberFormat="1" applyFont="1" applyFill="1" applyBorder="1" applyProtection="1">
      <protection locked="0"/>
    </xf>
    <xf numFmtId="0" fontId="14" fillId="2" borderId="6" xfId="0" applyFont="1" applyFill="1" applyBorder="1" applyProtection="1">
      <protection locked="0"/>
    </xf>
    <xf numFmtId="0" fontId="17" fillId="2" borderId="10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3" fillId="2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left"/>
    </xf>
    <xf numFmtId="0" fontId="19" fillId="2" borderId="3" xfId="0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0" fontId="19" fillId="2" borderId="5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right"/>
      <protection locked="0"/>
    </xf>
    <xf numFmtId="164" fontId="18" fillId="2" borderId="0" xfId="0" applyNumberFormat="1" applyFont="1" applyFill="1" applyBorder="1" applyAlignment="1">
      <alignment horizontal="right"/>
    </xf>
    <xf numFmtId="0" fontId="8" fillId="0" borderId="0" xfId="0" applyFont="1" applyAlignment="1" applyProtection="1">
      <alignment horizontal="right"/>
      <protection locked="0"/>
    </xf>
    <xf numFmtId="0" fontId="19" fillId="0" borderId="5" xfId="0" applyFont="1" applyBorder="1" applyProtection="1">
      <protection locked="0"/>
    </xf>
    <xf numFmtId="0" fontId="4" fillId="2" borderId="0" xfId="0" applyFont="1" applyFill="1" applyProtection="1">
      <protection locked="0"/>
    </xf>
    <xf numFmtId="165" fontId="7" fillId="2" borderId="5" xfId="0" applyNumberFormat="1" applyFont="1" applyFill="1" applyBorder="1" applyProtection="1">
      <protection locked="0"/>
    </xf>
    <xf numFmtId="165" fontId="0" fillId="2" borderId="0" xfId="0" applyNumberFormat="1" applyFill="1"/>
    <xf numFmtId="166" fontId="11" fillId="2" borderId="5" xfId="0" applyNumberFormat="1" applyFont="1" applyFill="1" applyBorder="1" applyProtection="1">
      <protection locked="0"/>
    </xf>
    <xf numFmtId="165" fontId="6" fillId="2" borderId="5" xfId="0" applyNumberFormat="1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7" fillId="2" borderId="13" xfId="0" applyFont="1" applyFill="1" applyBorder="1" applyProtection="1">
      <protection locked="0"/>
    </xf>
    <xf numFmtId="165" fontId="7" fillId="2" borderId="14" xfId="0" applyNumberFormat="1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5" fillId="3" borderId="2" xfId="0" applyFont="1" applyFill="1" applyBorder="1" applyAlignment="1" applyProtection="1">
      <alignment horizontal="right"/>
      <protection locked="0"/>
    </xf>
    <xf numFmtId="166" fontId="11" fillId="3" borderId="3" xfId="0" applyNumberFormat="1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165" fontId="6" fillId="2" borderId="5" xfId="0" applyNumberFormat="1" applyFont="1" applyFill="1" applyBorder="1" applyAlignment="1" applyProtection="1">
      <alignment horizontal="right"/>
      <protection locked="0"/>
    </xf>
    <xf numFmtId="165" fontId="12" fillId="2" borderId="0" xfId="0" applyNumberFormat="1" applyFont="1" applyFill="1"/>
    <xf numFmtId="0" fontId="4" fillId="3" borderId="4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0" xfId="0" applyFont="1" applyFill="1" applyBorder="1" applyAlignment="1" applyProtection="1">
      <alignment horizontal="right"/>
      <protection locked="0"/>
    </xf>
    <xf numFmtId="167" fontId="13" fillId="3" borderId="5" xfId="0" applyNumberFormat="1" applyFont="1" applyFill="1" applyBorder="1" applyProtection="1">
      <protection locked="0"/>
    </xf>
    <xf numFmtId="0" fontId="12" fillId="0" borderId="4" xfId="0" applyFont="1" applyFill="1" applyBorder="1" applyAlignment="1">
      <alignment horizontal="right"/>
    </xf>
    <xf numFmtId="164" fontId="18" fillId="0" borderId="0" xfId="0" applyNumberFormat="1" applyFont="1" applyFill="1" applyBorder="1" applyAlignment="1">
      <alignment horizontal="right"/>
    </xf>
    <xf numFmtId="0" fontId="4" fillId="4" borderId="1" xfId="0" applyFont="1" applyFill="1" applyBorder="1" applyProtection="1">
      <protection locked="0"/>
    </xf>
    <xf numFmtId="0" fontId="5" fillId="4" borderId="2" xfId="0" applyFont="1" applyFill="1" applyBorder="1" applyProtection="1">
      <protection locked="0"/>
    </xf>
    <xf numFmtId="0" fontId="5" fillId="4" borderId="2" xfId="0" applyFont="1" applyFill="1" applyBorder="1" applyAlignment="1" applyProtection="1">
      <alignment horizontal="right"/>
      <protection locked="0"/>
    </xf>
    <xf numFmtId="166" fontId="11" fillId="4" borderId="3" xfId="0" applyNumberFormat="1" applyFont="1" applyFill="1" applyBorder="1" applyProtection="1">
      <protection locked="0"/>
    </xf>
    <xf numFmtId="0" fontId="12" fillId="0" borderId="15" xfId="0" applyFont="1" applyBorder="1" applyAlignment="1">
      <alignment horizontal="right"/>
    </xf>
    <xf numFmtId="164" fontId="21" fillId="0" borderId="16" xfId="0" applyNumberFormat="1" applyFont="1" applyBorder="1" applyAlignment="1">
      <alignment horizontal="right"/>
    </xf>
    <xf numFmtId="0" fontId="4" fillId="4" borderId="6" xfId="0" applyFont="1" applyFill="1" applyBorder="1" applyProtection="1">
      <protection locked="0"/>
    </xf>
    <xf numFmtId="0" fontId="5" fillId="4" borderId="9" xfId="0" applyFont="1" applyFill="1" applyBorder="1" applyProtection="1">
      <protection locked="0"/>
    </xf>
    <xf numFmtId="0" fontId="5" fillId="4" borderId="9" xfId="0" applyFont="1" applyFill="1" applyBorder="1" applyAlignment="1" applyProtection="1">
      <alignment horizontal="right"/>
      <protection locked="0"/>
    </xf>
    <xf numFmtId="167" fontId="13" fillId="4" borderId="10" xfId="0" applyNumberFormat="1" applyFont="1" applyFill="1" applyBorder="1" applyProtection="1">
      <protection locked="0"/>
    </xf>
    <xf numFmtId="9" fontId="12" fillId="0" borderId="4" xfId="0" applyNumberFormat="1" applyFont="1" applyFill="1" applyBorder="1" applyAlignment="1">
      <alignment horizontal="right"/>
    </xf>
    <xf numFmtId="164" fontId="20" fillId="0" borderId="0" xfId="0" applyNumberFormat="1" applyFont="1" applyFill="1" applyBorder="1" applyAlignment="1">
      <alignment horizontal="right"/>
    </xf>
    <xf numFmtId="0" fontId="20" fillId="0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2" fontId="12" fillId="0" borderId="15" xfId="0" applyNumberFormat="1" applyFont="1" applyFill="1" applyBorder="1" applyAlignment="1">
      <alignment horizontal="center"/>
    </xf>
    <xf numFmtId="1" fontId="21" fillId="0" borderId="16" xfId="0" applyNumberFormat="1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0" fontId="4" fillId="0" borderId="0" xfId="0" applyFont="1" applyFill="1" applyBorder="1" applyProtection="1">
      <protection locked="0"/>
    </xf>
    <xf numFmtId="1" fontId="5" fillId="0" borderId="0" xfId="0" applyNumberFormat="1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165" fontId="6" fillId="2" borderId="18" xfId="0" applyNumberFormat="1" applyFont="1" applyFill="1" applyBorder="1" applyAlignment="1" applyProtection="1">
      <alignment horizontal="right"/>
      <protection locked="0"/>
    </xf>
    <xf numFmtId="165" fontId="6" fillId="2" borderId="0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" fontId="5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8" fontId="0" fillId="2" borderId="0" xfId="0" applyNumberFormat="1" applyFill="1"/>
    <xf numFmtId="0" fontId="4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20" fillId="2" borderId="0" xfId="0" applyFont="1" applyFill="1" applyBorder="1"/>
    <xf numFmtId="1" fontId="0" fillId="0" borderId="23" xfId="0" applyNumberFormat="1" applyFill="1" applyBorder="1" applyAlignment="1">
      <alignment horizontal="center"/>
    </xf>
    <xf numFmtId="2" fontId="0" fillId="0" borderId="5" xfId="0" applyNumberFormat="1" applyFill="1" applyBorder="1"/>
    <xf numFmtId="1" fontId="0" fillId="2" borderId="23" xfId="0" applyNumberFormat="1" applyFill="1" applyBorder="1" applyAlignment="1">
      <alignment horizontal="center"/>
    </xf>
    <xf numFmtId="0" fontId="0" fillId="2" borderId="5" xfId="0" applyFill="1" applyBorder="1"/>
    <xf numFmtId="0" fontId="0" fillId="0" borderId="4" xfId="0" applyBorder="1" applyAlignment="1">
      <alignment horizontal="center"/>
    </xf>
    <xf numFmtId="0" fontId="18" fillId="0" borderId="0" xfId="0" applyFont="1"/>
    <xf numFmtId="0" fontId="20" fillId="0" borderId="0" xfId="0" applyFont="1" applyBorder="1"/>
    <xf numFmtId="0" fontId="12" fillId="2" borderId="19" xfId="0" applyFont="1" applyFill="1" applyBorder="1" applyAlignment="1">
      <alignment horizontal="center"/>
    </xf>
    <xf numFmtId="164" fontId="18" fillId="2" borderId="20" xfId="0" applyNumberFormat="1" applyFont="1" applyFill="1" applyBorder="1" applyAlignment="1">
      <alignment horizontal="right"/>
    </xf>
    <xf numFmtId="0" fontId="20" fillId="2" borderId="20" xfId="0" applyFont="1" applyFill="1" applyBorder="1"/>
    <xf numFmtId="0" fontId="8" fillId="2" borderId="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20" fillId="2" borderId="9" xfId="0" applyFont="1" applyFill="1" applyBorder="1"/>
    <xf numFmtId="1" fontId="0" fillId="2" borderId="24" xfId="0" applyNumberFormat="1" applyFill="1" applyBorder="1" applyAlignment="1">
      <alignment horizontal="center"/>
    </xf>
    <xf numFmtId="0" fontId="0" fillId="2" borderId="10" xfId="0" applyFill="1" applyBorder="1"/>
    <xf numFmtId="0" fontId="21" fillId="2" borderId="16" xfId="0" applyFont="1" applyFill="1" applyBorder="1"/>
    <xf numFmtId="1" fontId="0" fillId="2" borderId="25" xfId="0" applyNumberFormat="1" applyFill="1" applyBorder="1" applyAlignment="1">
      <alignment horizontal="center"/>
    </xf>
    <xf numFmtId="0" fontId="0" fillId="2" borderId="17" xfId="0" applyFill="1" applyBorder="1"/>
    <xf numFmtId="164" fontId="0" fillId="2" borderId="0" xfId="0" applyNumberFormat="1" applyFill="1"/>
    <xf numFmtId="0" fontId="8" fillId="0" borderId="0" xfId="0" applyFont="1"/>
    <xf numFmtId="1" fontId="0" fillId="0" borderId="11" xfId="0" applyNumberFormat="1" applyBorder="1"/>
    <xf numFmtId="1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8" fillId="0" borderId="4" xfId="0" applyNumberFormat="1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14" fontId="8" fillId="2" borderId="0" xfId="0" applyNumberFormat="1" applyFont="1" applyFill="1"/>
    <xf numFmtId="1" fontId="8" fillId="0" borderId="5" xfId="0" applyNumberFormat="1" applyFont="1" applyBorder="1" applyAlignment="1">
      <alignment horizontal="left"/>
    </xf>
    <xf numFmtId="1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Documents/Excel/miscellaneous/Rogers_Calcul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or-Hourly"/>
      <sheetName val="Load"/>
      <sheetName val="Last Year's Load"/>
      <sheetName val="Calculations"/>
      <sheetName val="Spin"/>
      <sheetName val="Calculator-Peak"/>
    </sheetNames>
    <sheetDataSet>
      <sheetData sheetId="0">
        <row r="6">
          <cell r="E6">
            <v>0</v>
          </cell>
        </row>
        <row r="11">
          <cell r="E11">
            <v>90</v>
          </cell>
        </row>
        <row r="12">
          <cell r="E12">
            <v>45</v>
          </cell>
        </row>
        <row r="16">
          <cell r="E16">
            <v>159</v>
          </cell>
        </row>
        <row r="17">
          <cell r="E17">
            <v>200</v>
          </cell>
        </row>
        <row r="18">
          <cell r="E18">
            <v>359</v>
          </cell>
        </row>
        <row r="19">
          <cell r="E19">
            <v>114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workbookViewId="0">
      <selection activeCell="I4" sqref="I4"/>
    </sheetView>
  </sheetViews>
  <sheetFormatPr defaultRowHeight="12.75" x14ac:dyDescent="0.2"/>
  <cols>
    <col min="1" max="1" width="3.140625" customWidth="1"/>
    <col min="2" max="2" width="11.28515625" customWidth="1"/>
    <col min="3" max="3" width="11.42578125" customWidth="1"/>
    <col min="4" max="4" width="11" customWidth="1"/>
    <col min="10" max="10" width="12.7109375" customWidth="1"/>
    <col min="11" max="11" width="11.7109375" bestFit="1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11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915+69+14</f>
        <v>998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688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516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95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25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1402</v>
      </c>
      <c r="F9" s="12"/>
      <c r="G9" s="13"/>
      <c r="H9" s="14" t="s">
        <v>20</v>
      </c>
      <c r="I9" s="36">
        <f>SUM(I3:I8)</f>
        <v>1333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82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41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41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65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v>82</v>
      </c>
      <c r="F16" s="64">
        <f>SpinReq+Nonspin</f>
        <v>35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75</v>
      </c>
      <c r="F17" s="64">
        <f>E14+Nonspin</f>
        <v>65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68</v>
      </c>
      <c r="O17" s="129">
        <v>77</v>
      </c>
      <c r="P17" s="130">
        <f>+MIN(O17-N17,Q17*10)</f>
        <v>9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157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41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95</v>
      </c>
      <c r="O19" s="129">
        <v>100</v>
      </c>
      <c r="P19" s="132">
        <f t="shared" si="0"/>
        <v>5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41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200</v>
      </c>
      <c r="O24" s="129">
        <v>210</v>
      </c>
      <c r="P24" s="132">
        <f t="shared" si="0"/>
        <v>10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81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3</v>
      </c>
      <c r="O25" s="139">
        <v>67</v>
      </c>
      <c r="P25" s="132">
        <f t="shared" si="0"/>
        <v>10</v>
      </c>
      <c r="Q25" s="133">
        <v>1</v>
      </c>
      <c r="R25" s="150">
        <f t="shared" si="1"/>
        <v>54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516</v>
      </c>
      <c r="O29" s="145">
        <f>SUM(O17:O28)</f>
        <v>611</v>
      </c>
      <c r="P29" s="146">
        <f>SUM(P17:P28)</f>
        <v>41</v>
      </c>
      <c r="Q29" s="147"/>
      <c r="R29" s="151">
        <f>SUM(R17:R28)</f>
        <v>54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586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78</v>
      </c>
      <c r="D32" s="118"/>
      <c r="E32" s="119"/>
      <c r="F32" s="165">
        <f>E16</f>
        <v>82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688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41</v>
      </c>
      <c r="H36" s="154" t="s">
        <v>76</v>
      </c>
      <c r="I36" s="153"/>
      <c r="J36" s="153"/>
      <c r="K36" s="163">
        <f>I2</f>
        <v>11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7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E7" sqref="E7"/>
    </sheetView>
  </sheetViews>
  <sheetFormatPr defaultRowHeight="12.75" x14ac:dyDescent="0.2"/>
  <cols>
    <col min="1" max="1" width="4.5703125" customWidth="1"/>
    <col min="2" max="2" width="15.5703125" customWidth="1"/>
    <col min="10" max="10" width="13.85546875" customWidth="1"/>
    <col min="11" max="11" width="11.425781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21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612</v>
      </c>
      <c r="F3" s="5"/>
      <c r="G3" s="6"/>
      <c r="H3" s="7" t="s">
        <v>3</v>
      </c>
      <c r="I3" s="9">
        <f>997+82+20</f>
        <v>1099</v>
      </c>
      <c r="K3" s="10" t="s">
        <v>4</v>
      </c>
      <c r="L3" s="11">
        <f>O29</f>
        <v>612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512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100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612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1452</v>
      </c>
      <c r="F9" s="12"/>
      <c r="G9" s="13"/>
      <c r="H9" s="14" t="s">
        <v>20</v>
      </c>
      <c r="I9" s="36">
        <f>SUM(I3:I8)</f>
        <v>1409</v>
      </c>
      <c r="J9" s="1"/>
      <c r="K9" s="37">
        <f>K7-K8</f>
        <v>3</v>
      </c>
      <c r="M9" s="38">
        <f>M7-M8</f>
        <v>542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87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43.5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43.5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43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47</v>
      </c>
      <c r="O17" s="129">
        <v>77</v>
      </c>
      <c r="P17" s="130">
        <f>+MIN(O17-N17,Q17*10)</f>
        <v>30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43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-44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44</v>
      </c>
      <c r="O19" s="129">
        <v>100</v>
      </c>
      <c r="P19" s="132">
        <f t="shared" si="0"/>
        <v>33.700000000000003</v>
      </c>
      <c r="Q19" s="133">
        <v>3.37</v>
      </c>
      <c r="R19" s="150">
        <f t="shared" si="1"/>
        <v>22.299999999999997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-44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207</v>
      </c>
      <c r="O24" s="129">
        <v>210</v>
      </c>
      <c r="P24" s="132">
        <f t="shared" si="0"/>
        <v>3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63</v>
      </c>
      <c r="O25" s="139">
        <v>67</v>
      </c>
      <c r="P25" s="132">
        <f t="shared" si="0"/>
        <v>4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42</v>
      </c>
      <c r="O26" s="129">
        <v>42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512</v>
      </c>
      <c r="O29" s="145">
        <f>SUM(O17:O28)</f>
        <v>612</v>
      </c>
      <c r="P29" s="146">
        <f>SUM(P17:P28)</f>
        <v>77.7</v>
      </c>
      <c r="Q29" s="147"/>
      <c r="R29" s="151">
        <f>SUM(R17:R28)</f>
        <v>22.299999999999997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87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77.7</v>
      </c>
      <c r="H36" s="154" t="s">
        <v>76</v>
      </c>
      <c r="I36" s="153"/>
      <c r="J36" s="153"/>
      <c r="K36" s="163">
        <f>I2</f>
        <v>21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N26" sqref="N26"/>
    </sheetView>
  </sheetViews>
  <sheetFormatPr defaultRowHeight="12.75" x14ac:dyDescent="0.2"/>
  <cols>
    <col min="1" max="1" width="4.85546875" customWidth="1"/>
    <col min="2" max="2" width="15.7109375" customWidth="1"/>
    <col min="10" max="10" width="13.85546875" customWidth="1"/>
    <col min="11" max="11" width="12.425781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12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939+71+16</f>
        <v>1026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563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48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25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1401</v>
      </c>
      <c r="F9" s="12"/>
      <c r="G9" s="13"/>
      <c r="H9" s="14" t="s">
        <v>20</v>
      </c>
      <c r="I9" s="36">
        <f>SUM(I3:I8)</f>
        <v>1361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40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75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73</v>
      </c>
      <c r="O17" s="129">
        <v>77</v>
      </c>
      <c r="P17" s="130">
        <f>+MIN(O17-N17,Q17*10)</f>
        <v>4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115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75</v>
      </c>
      <c r="O18" s="129">
        <v>77</v>
      </c>
      <c r="P18" s="132">
        <f t="shared" ref="P18:P28" si="0">+MIN(O18-N18,Q18*10)</f>
        <v>2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95</v>
      </c>
      <c r="O19" s="129">
        <v>100</v>
      </c>
      <c r="P19" s="132">
        <f t="shared" si="0"/>
        <v>5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184</v>
      </c>
      <c r="O24" s="129">
        <v>210</v>
      </c>
      <c r="P24" s="132">
        <f t="shared" si="0"/>
        <v>26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59</v>
      </c>
      <c r="O25" s="139">
        <v>67</v>
      </c>
      <c r="P25" s="132">
        <f t="shared" si="0"/>
        <v>8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563</v>
      </c>
      <c r="O29" s="145">
        <f>SUM(O17:O28)</f>
        <v>611</v>
      </c>
      <c r="P29" s="146">
        <f>SUM(P17:P28)</f>
        <v>48</v>
      </c>
      <c r="Q29" s="147"/>
      <c r="R29" s="151">
        <f>SUM(R17:R28)</f>
        <v>0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585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48</v>
      </c>
      <c r="H36" s="154" t="s">
        <v>76</v>
      </c>
      <c r="I36" s="153"/>
      <c r="J36" s="153"/>
      <c r="K36" s="163">
        <f>I2</f>
        <v>12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3" workbookViewId="0">
      <selection activeCell="B19" sqref="B19"/>
    </sheetView>
  </sheetViews>
  <sheetFormatPr defaultRowHeight="12.75" x14ac:dyDescent="0.2"/>
  <cols>
    <col min="1" max="1" width="6.85546875" customWidth="1"/>
    <col min="2" max="2" width="16.140625" customWidth="1"/>
    <col min="10" max="10" width="11.85546875" customWidth="1"/>
    <col min="11" max="11" width="12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13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958+73+16</f>
        <v>1047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562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49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1401</v>
      </c>
      <c r="F9" s="12"/>
      <c r="G9" s="13"/>
      <c r="H9" s="14" t="s">
        <v>20</v>
      </c>
      <c r="I9" s="36">
        <f>SUM(I3:I8)</f>
        <v>1357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87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43.5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43.5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44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50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94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0.5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95</v>
      </c>
      <c r="O19" s="129">
        <v>100</v>
      </c>
      <c r="P19" s="132">
        <f t="shared" si="0"/>
        <v>5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0.5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184</v>
      </c>
      <c r="O24" s="129">
        <v>210</v>
      </c>
      <c r="P24" s="132">
        <f t="shared" si="0"/>
        <v>26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63</v>
      </c>
      <c r="O25" s="139">
        <v>67</v>
      </c>
      <c r="P25" s="132">
        <f t="shared" si="0"/>
        <v>4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562</v>
      </c>
      <c r="O29" s="145">
        <f>SUM(O17:O28)</f>
        <v>611</v>
      </c>
      <c r="P29" s="146">
        <f>SUM(P17:P28)</f>
        <v>49</v>
      </c>
      <c r="Q29" s="147"/>
      <c r="R29" s="151">
        <f>SUM(R17:R28)</f>
        <v>0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87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49</v>
      </c>
      <c r="H36" s="154" t="s">
        <v>76</v>
      </c>
      <c r="I36" s="153"/>
      <c r="J36" s="153"/>
      <c r="K36" s="163">
        <f>I2</f>
        <v>13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C16" workbookViewId="0">
      <selection activeCell="A7" sqref="A7"/>
    </sheetView>
  </sheetViews>
  <sheetFormatPr defaultRowHeight="12.75" x14ac:dyDescent="0.2"/>
  <cols>
    <col min="1" max="1" width="6.5703125" customWidth="1"/>
    <col min="2" max="2" width="15" customWidth="1"/>
    <col min="10" max="10" width="12.7109375" customWidth="1"/>
    <col min="11" max="11" width="11.425781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14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977+73+14</f>
        <v>1064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686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571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40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1400</v>
      </c>
      <c r="F9" s="12"/>
      <c r="G9" s="13"/>
      <c r="H9" s="14" t="s">
        <v>20</v>
      </c>
      <c r="I9" s="36">
        <f>SUM(I3:I8)</f>
        <v>1374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26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50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76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-18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94</v>
      </c>
      <c r="O19" s="129">
        <v>100</v>
      </c>
      <c r="P19" s="132">
        <f t="shared" si="0"/>
        <v>6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-18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196</v>
      </c>
      <c r="O24" s="129">
        <v>210</v>
      </c>
      <c r="P24" s="132">
        <f t="shared" si="0"/>
        <v>14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63</v>
      </c>
      <c r="O25" s="139">
        <v>67</v>
      </c>
      <c r="P25" s="132">
        <f t="shared" si="0"/>
        <v>4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34</v>
      </c>
      <c r="O27" s="129">
        <v>39</v>
      </c>
      <c r="P27" s="132">
        <f t="shared" si="0"/>
        <v>5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571</v>
      </c>
      <c r="O29" s="145">
        <f>SUM(O17:O28)</f>
        <v>611</v>
      </c>
      <c r="P29" s="146">
        <f>SUM(P17:P28)</f>
        <v>40</v>
      </c>
      <c r="Q29" s="147"/>
      <c r="R29" s="151">
        <f>SUM(R17:R28)</f>
        <v>0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686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40</v>
      </c>
      <c r="H36" s="154" t="s">
        <v>76</v>
      </c>
      <c r="I36" s="153"/>
      <c r="J36" s="153"/>
      <c r="K36" s="163">
        <f>I2</f>
        <v>14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5" workbookViewId="0">
      <selection activeCell="E31" sqref="E31"/>
    </sheetView>
  </sheetViews>
  <sheetFormatPr defaultRowHeight="12.75" x14ac:dyDescent="0.2"/>
  <cols>
    <col min="1" max="1" width="4.42578125" customWidth="1"/>
    <col min="2" max="2" width="16.28515625" customWidth="1"/>
    <col min="10" max="10" width="13.140625" customWidth="1"/>
    <col min="11" max="11" width="11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15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984+73+15</f>
        <v>1072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686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555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56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25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1425</v>
      </c>
      <c r="F9" s="12"/>
      <c r="G9" s="13"/>
      <c r="H9" s="14" t="s">
        <v>20</v>
      </c>
      <c r="I9" s="36">
        <f>SUM(I3:I8)</f>
        <v>1382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89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44.5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44.5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43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25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68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-21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94</v>
      </c>
      <c r="O19" s="129">
        <v>100</v>
      </c>
      <c r="P19" s="132">
        <f t="shared" si="0"/>
        <v>6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-21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181</v>
      </c>
      <c r="O24" s="129">
        <v>210</v>
      </c>
      <c r="P24" s="132">
        <f t="shared" si="0"/>
        <v>29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34</v>
      </c>
      <c r="O27" s="129">
        <v>39</v>
      </c>
      <c r="P27" s="132">
        <f t="shared" si="0"/>
        <v>5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555</v>
      </c>
      <c r="O29" s="145">
        <f>SUM(O17:O28)</f>
        <v>611</v>
      </c>
      <c r="P29" s="146">
        <f>SUM(P17:P28)</f>
        <v>56</v>
      </c>
      <c r="Q29" s="147"/>
      <c r="R29" s="151">
        <f>SUM(R17:R28)</f>
        <v>0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89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686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56</v>
      </c>
      <c r="H36" s="154" t="s">
        <v>76</v>
      </c>
      <c r="I36" s="153"/>
      <c r="J36" s="153"/>
      <c r="K36" s="163">
        <f>I2</f>
        <v>15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1" workbookViewId="0">
      <selection activeCell="G36" sqref="G36"/>
    </sheetView>
  </sheetViews>
  <sheetFormatPr defaultRowHeight="12.75" x14ac:dyDescent="0.2"/>
  <cols>
    <col min="1" max="1" width="3.7109375" customWidth="1"/>
    <col min="2" max="2" width="15.5703125" customWidth="1"/>
    <col min="10" max="10" width="14.28515625" customWidth="1"/>
    <col min="11" max="11" width="11.285156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16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988+73+15</f>
        <v>1076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542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69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1451</v>
      </c>
      <c r="F9" s="12"/>
      <c r="G9" s="13"/>
      <c r="H9" s="14" t="s">
        <v>20</v>
      </c>
      <c r="I9" s="36">
        <f>SUM(I3:I8)</f>
        <v>1386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89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44.5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44.5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65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65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-24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91</v>
      </c>
      <c r="O19" s="129">
        <v>100</v>
      </c>
      <c r="P19" s="132">
        <f t="shared" si="0"/>
        <v>9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-24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172</v>
      </c>
      <c r="O24" s="129">
        <v>210</v>
      </c>
      <c r="P24" s="132">
        <f t="shared" si="0"/>
        <v>36</v>
      </c>
      <c r="Q24" s="133">
        <v>3.6</v>
      </c>
      <c r="R24" s="150">
        <f t="shared" si="1"/>
        <v>2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60</v>
      </c>
      <c r="O25" s="139">
        <v>67</v>
      </c>
      <c r="P25" s="132">
        <f t="shared" si="0"/>
        <v>7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35</v>
      </c>
      <c r="O27" s="129">
        <v>39</v>
      </c>
      <c r="P27" s="132">
        <f t="shared" si="0"/>
        <v>4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542</v>
      </c>
      <c r="O29" s="145">
        <f>SUM(O17:O28)</f>
        <v>611</v>
      </c>
      <c r="P29" s="146">
        <f>SUM(P17:P28)</f>
        <v>67</v>
      </c>
      <c r="Q29" s="147"/>
      <c r="R29" s="151">
        <f>SUM(R17:R28)</f>
        <v>2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89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67</v>
      </c>
      <c r="H36" s="154" t="s">
        <v>76</v>
      </c>
      <c r="I36" s="153"/>
      <c r="J36" s="153"/>
      <c r="K36" s="163">
        <f>I2</f>
        <v>16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F31" sqref="F31"/>
    </sheetView>
  </sheetViews>
  <sheetFormatPr defaultRowHeight="12.75" x14ac:dyDescent="0.2"/>
  <cols>
    <col min="1" max="1" width="4.85546875" customWidth="1"/>
    <col min="2" max="2" width="16.140625" customWidth="1"/>
    <col min="10" max="10" width="12.28515625" customWidth="1"/>
    <col min="11" max="11" width="12.425781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17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980+73+21</f>
        <v>1074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532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79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1451</v>
      </c>
      <c r="F9" s="12"/>
      <c r="G9" s="13"/>
      <c r="H9" s="14" t="s">
        <v>20</v>
      </c>
      <c r="I9" s="36">
        <f>SUM(I3:I8)</f>
        <v>1384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67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67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-21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87</v>
      </c>
      <c r="O19" s="129">
        <v>100</v>
      </c>
      <c r="P19" s="132">
        <f t="shared" si="0"/>
        <v>13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-21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164</v>
      </c>
      <c r="O24" s="129">
        <v>210</v>
      </c>
      <c r="P24" s="132">
        <f t="shared" si="0"/>
        <v>36</v>
      </c>
      <c r="Q24" s="133">
        <v>3.6</v>
      </c>
      <c r="R24" s="150">
        <f t="shared" si="1"/>
        <v>10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35</v>
      </c>
      <c r="O27" s="129">
        <v>39</v>
      </c>
      <c r="P27" s="132">
        <f t="shared" si="0"/>
        <v>4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532</v>
      </c>
      <c r="O29" s="145">
        <f>SUM(O17:O28)</f>
        <v>611</v>
      </c>
      <c r="P29" s="146">
        <f>SUM(P17:P28)</f>
        <v>69</v>
      </c>
      <c r="Q29" s="147"/>
      <c r="R29" s="151">
        <f>SUM(R17:R28)</f>
        <v>10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69</v>
      </c>
      <c r="H36" s="154" t="s">
        <v>76</v>
      </c>
      <c r="I36" s="153"/>
      <c r="J36" s="153"/>
      <c r="K36" s="163">
        <f>I2</f>
        <v>17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C4" workbookViewId="0">
      <selection activeCell="O38" sqref="O38"/>
    </sheetView>
  </sheetViews>
  <sheetFormatPr defaultRowHeight="12.75" x14ac:dyDescent="0.2"/>
  <cols>
    <col min="1" max="1" width="4.140625" customWidth="1"/>
    <col min="2" max="2" width="15.28515625" customWidth="1"/>
    <col min="10" max="10" width="12.7109375" customWidth="1"/>
    <col min="11" max="11" width="12.1406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18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967+70+21</f>
        <v>1058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507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104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1451</v>
      </c>
      <c r="F9" s="12"/>
      <c r="G9" s="13"/>
      <c r="H9" s="14" t="s">
        <v>20</v>
      </c>
      <c r="I9" s="36">
        <f>SUM(I3:I8)</f>
        <v>1368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87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43.5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43.5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83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83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76</v>
      </c>
      <c r="O19" s="129">
        <v>100</v>
      </c>
      <c r="P19" s="132">
        <f t="shared" si="0"/>
        <v>24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150</v>
      </c>
      <c r="O24" s="129">
        <v>210</v>
      </c>
      <c r="P24" s="132">
        <f t="shared" si="0"/>
        <v>36</v>
      </c>
      <c r="Q24" s="133">
        <v>3.6</v>
      </c>
      <c r="R24" s="150">
        <f t="shared" si="1"/>
        <v>24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35</v>
      </c>
      <c r="O27" s="129">
        <v>39</v>
      </c>
      <c r="P27" s="132">
        <f t="shared" si="0"/>
        <v>4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507</v>
      </c>
      <c r="O29" s="145">
        <f>SUM(O17:O28)</f>
        <v>611</v>
      </c>
      <c r="P29" s="146">
        <f>SUM(P17:P28)</f>
        <v>80</v>
      </c>
      <c r="Q29" s="147"/>
      <c r="R29" s="151">
        <f>SUM(R17:R28)</f>
        <v>24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87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80</v>
      </c>
      <c r="H36" s="154" t="s">
        <v>76</v>
      </c>
      <c r="I36" s="153"/>
      <c r="J36" s="153"/>
      <c r="K36" s="163">
        <f>I2</f>
        <v>18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F11" sqref="F11"/>
    </sheetView>
  </sheetViews>
  <sheetFormatPr defaultRowHeight="12.75" x14ac:dyDescent="0.2"/>
  <cols>
    <col min="1" max="1" width="3.85546875" customWidth="1"/>
    <col min="2" max="2" width="15.42578125" customWidth="1"/>
    <col min="10" max="10" width="12.7109375" customWidth="1"/>
    <col min="11" max="11" width="11.28515625" customWidth="1"/>
  </cols>
  <sheetData>
    <row r="1" spans="1:18" ht="15.75" x14ac:dyDescent="0.25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">
      <c r="A2" s="1"/>
      <c r="B2" s="1"/>
      <c r="C2" s="1"/>
      <c r="D2" s="1"/>
      <c r="E2" s="1"/>
      <c r="F2" s="1"/>
      <c r="G2" s="1"/>
      <c r="H2" s="3" t="s">
        <v>1</v>
      </c>
      <c r="I2" s="4">
        <v>20</v>
      </c>
      <c r="J2" s="1"/>
      <c r="K2" s="2"/>
      <c r="L2" s="2"/>
      <c r="M2" s="2"/>
      <c r="N2" s="2"/>
      <c r="O2" s="2"/>
    </row>
    <row r="3" spans="1:18" ht="15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995+70+21</f>
        <v>1086</v>
      </c>
      <c r="K3" s="10" t="s">
        <v>4</v>
      </c>
      <c r="L3" s="11">
        <f>O29</f>
        <v>611</v>
      </c>
      <c r="M3" s="2"/>
      <c r="N3" s="2"/>
      <c r="O3" s="2"/>
    </row>
    <row r="4" spans="1:18" ht="15" x14ac:dyDescent="0.25">
      <c r="A4" s="1"/>
      <c r="B4" s="12"/>
      <c r="C4" s="13"/>
      <c r="D4" s="14" t="s">
        <v>5</v>
      </c>
      <c r="E4" s="15">
        <f>N32</f>
        <v>686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548</v>
      </c>
      <c r="M4" s="2"/>
      <c r="N4" s="2"/>
      <c r="O4" s="2"/>
    </row>
    <row r="5" spans="1:18" ht="15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63</v>
      </c>
      <c r="M5" s="2"/>
      <c r="N5" s="2"/>
      <c r="O5" s="2"/>
    </row>
    <row r="6" spans="1:18" ht="15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5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5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5.75" thickBot="1" x14ac:dyDescent="0.3">
      <c r="A9" s="1"/>
      <c r="B9" s="12"/>
      <c r="C9" s="13"/>
      <c r="D9" s="14" t="s">
        <v>19</v>
      </c>
      <c r="E9" s="35">
        <f>SUM(E3:E8)</f>
        <v>1450</v>
      </c>
      <c r="F9" s="12"/>
      <c r="G9" s="13"/>
      <c r="H9" s="14" t="s">
        <v>20</v>
      </c>
      <c r="I9" s="36">
        <f>SUM(I3:I8)</f>
        <v>1396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5" thickTop="1" x14ac:dyDescent="0.2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5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5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5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5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5" thickBot="1" x14ac:dyDescent="0.25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5.75" thickTop="1" x14ac:dyDescent="0.25">
      <c r="A16" s="1"/>
      <c r="B16" s="5"/>
      <c r="C16" s="6"/>
      <c r="D16" s="7" t="s">
        <v>30</v>
      </c>
      <c r="E16" s="63">
        <f>+E9-I9</f>
        <v>54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5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71</v>
      </c>
      <c r="O17" s="129">
        <v>77</v>
      </c>
      <c r="P17" s="130">
        <f>+MIN(O17-N17,Q17*10)</f>
        <v>6</v>
      </c>
      <c r="Q17" s="131">
        <v>3</v>
      </c>
      <c r="R17" s="150">
        <f>(O17-N17)-P17</f>
        <v>0</v>
      </c>
    </row>
    <row r="18" spans="1:18" ht="15" x14ac:dyDescent="0.25">
      <c r="A18" s="1"/>
      <c r="B18" s="12"/>
      <c r="C18" s="13"/>
      <c r="D18" s="69" t="s">
        <v>38</v>
      </c>
      <c r="E18" s="70">
        <f>E16+E17</f>
        <v>54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5" x14ac:dyDescent="0.25">
      <c r="A19" s="1"/>
      <c r="B19" s="12"/>
      <c r="C19" s="13"/>
      <c r="D19" s="69" t="s">
        <v>40</v>
      </c>
      <c r="E19" s="74">
        <f>+E16-E12-IF((E17-E13)&lt;0,E13-E17,0)</f>
        <v>-34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69</v>
      </c>
      <c r="O19" s="129">
        <v>100</v>
      </c>
      <c r="P19" s="132">
        <f t="shared" si="0"/>
        <v>31</v>
      </c>
      <c r="Q19" s="133">
        <v>3.37</v>
      </c>
      <c r="R19" s="150">
        <f t="shared" si="1"/>
        <v>0</v>
      </c>
    </row>
    <row r="20" spans="1:18" ht="15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5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5.75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5.75" thickTop="1" x14ac:dyDescent="0.25">
      <c r="A23" s="1"/>
      <c r="B23" s="79"/>
      <c r="C23" s="80"/>
      <c r="D23" s="81" t="s">
        <v>48</v>
      </c>
      <c r="E23" s="82">
        <f>E19</f>
        <v>-34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4.25" x14ac:dyDescent="0.2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195</v>
      </c>
      <c r="O24" s="129">
        <v>210</v>
      </c>
      <c r="P24" s="132">
        <f t="shared" si="0"/>
        <v>15</v>
      </c>
      <c r="Q24" s="133">
        <v>3.6</v>
      </c>
      <c r="R24" s="150">
        <f t="shared" si="1"/>
        <v>0</v>
      </c>
    </row>
    <row r="25" spans="1:18" ht="15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5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5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37</v>
      </c>
      <c r="O27" s="129">
        <v>39</v>
      </c>
      <c r="P27" s="132">
        <f t="shared" si="0"/>
        <v>2</v>
      </c>
      <c r="Q27" s="133">
        <v>2.1</v>
      </c>
      <c r="R27" s="150">
        <f t="shared" si="1"/>
        <v>0</v>
      </c>
    </row>
    <row r="28" spans="1:18" ht="15.75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6.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548</v>
      </c>
      <c r="O29" s="145">
        <f>SUM(O17:O28)</f>
        <v>611</v>
      </c>
      <c r="P29" s="146">
        <f>SUM(P17:P28)</f>
        <v>63</v>
      </c>
      <c r="Q29" s="147"/>
      <c r="R29" s="151">
        <f>SUM(R17:R28)</f>
        <v>0</v>
      </c>
    </row>
    <row r="30" spans="1:18" ht="15.75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5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583</v>
      </c>
      <c r="O31" s="104">
        <v>602</v>
      </c>
      <c r="P31" s="2"/>
      <c r="Q31" s="2"/>
    </row>
    <row r="32" spans="1:18" ht="15.75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686</v>
      </c>
      <c r="O32" s="110">
        <f>SUM(O30:O31)</f>
        <v>705</v>
      </c>
      <c r="P32" s="2"/>
      <c r="Q32" s="2" t="s">
        <v>74</v>
      </c>
    </row>
    <row r="33" spans="1:17" ht="13.5" thickTop="1" x14ac:dyDescent="0.2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">
      <c r="G35" s="155"/>
      <c r="H35" s="156"/>
      <c r="I35" s="156"/>
      <c r="J35" s="156"/>
      <c r="K35" s="157"/>
    </row>
    <row r="36" spans="1:17" x14ac:dyDescent="0.2">
      <c r="G36" s="158">
        <f>P29</f>
        <v>63</v>
      </c>
      <c r="H36" s="154" t="s">
        <v>76</v>
      </c>
      <c r="I36" s="153"/>
      <c r="J36" s="153"/>
      <c r="K36" s="163">
        <f>I2</f>
        <v>20</v>
      </c>
    </row>
    <row r="37" spans="1:17" x14ac:dyDescent="0.2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 1100</vt:lpstr>
      <vt:lpstr>HE 1200</vt:lpstr>
      <vt:lpstr>HE 1300</vt:lpstr>
      <vt:lpstr>HE 1400</vt:lpstr>
      <vt:lpstr>HE 1500</vt:lpstr>
      <vt:lpstr>HE 1600</vt:lpstr>
      <vt:lpstr>HE 1700</vt:lpstr>
      <vt:lpstr>HE 1800</vt:lpstr>
      <vt:lpstr>HE 2000</vt:lpstr>
      <vt:lpstr>HE 2100</vt:lpstr>
      <vt:lpstr>'HE 1100'!Print_Area</vt:lpstr>
    </vt:vector>
  </TitlesOfParts>
  <Company>EL PASO ELECTRIC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rhawki1</dc:creator>
  <cp:lastModifiedBy>Jan Havlíček</cp:lastModifiedBy>
  <cp:lastPrinted>2001-07-30T21:27:04Z</cp:lastPrinted>
  <dcterms:created xsi:type="dcterms:W3CDTF">2000-01-21T16:01:53Z</dcterms:created>
  <dcterms:modified xsi:type="dcterms:W3CDTF">2023-09-09T17:51:56Z</dcterms:modified>
</cp:coreProperties>
</file>