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AF6F5C-F7F8-4EB9-80B5-DCECFC8C2C0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apping_w" localSheetId="0">[1]INPUTS!$A$54:$F$67</definedName>
    <definedName name="Money_w">'[1]P&amp;L Data_W'!$A$4:$E$18</definedName>
  </definedNames>
  <calcPr calcId="0" calcMode="manual"/>
</workbook>
</file>

<file path=xl/calcChain.xml><?xml version="1.0" encoding="utf-8"?>
<calcChain xmlns="http://schemas.openxmlformats.org/spreadsheetml/2006/main">
  <c r="X1" i="1" l="1"/>
  <c r="A2" i="1"/>
  <c r="X2" i="1"/>
  <c r="X3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V17" i="1"/>
  <c r="W17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V36" i="1"/>
  <c r="W36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V55" i="1"/>
  <c r="W55" i="1"/>
  <c r="C79" i="1"/>
  <c r="D79" i="1"/>
  <c r="E79" i="1"/>
  <c r="F79" i="1"/>
  <c r="G79" i="1"/>
  <c r="D80" i="1"/>
  <c r="E80" i="1"/>
  <c r="F80" i="1"/>
  <c r="G80" i="1"/>
  <c r="G81" i="1"/>
  <c r="G82" i="1"/>
  <c r="G83" i="1"/>
  <c r="D84" i="1"/>
  <c r="E84" i="1"/>
  <c r="G84" i="1"/>
  <c r="G87" i="1"/>
  <c r="D88" i="1"/>
  <c r="E88" i="1"/>
  <c r="G88" i="1"/>
  <c r="C90" i="1"/>
  <c r="D90" i="1"/>
  <c r="E90" i="1"/>
  <c r="F90" i="1"/>
  <c r="G90" i="1"/>
</calcChain>
</file>

<file path=xl/comments1.xml><?xml version="1.0" encoding="utf-8"?>
<comments xmlns="http://schemas.openxmlformats.org/spreadsheetml/2006/main">
  <authors>
    <author>Rebecca E. Phillips</author>
  </authors>
  <commentList>
    <comment ref="B17" authorId="0" shapeId="0">
      <text>
        <r>
          <rPr>
            <b/>
            <sz val="8"/>
            <color indexed="81"/>
            <rFont val="Tahoma"/>
          </rPr>
          <t xml:space="preserve">Rebecca E. Phillips:
Transmission-W and Management (ST) and W-BOM
</t>
        </r>
      </text>
    </comment>
    <comment ref="B36" authorId="0" shapeId="0">
      <text>
        <r>
          <rPr>
            <b/>
            <sz val="8"/>
            <color indexed="81"/>
            <rFont val="Tahoma"/>
          </rPr>
          <t>Rebecca E. Phillips:
Transmission-W and Management (ST) and W-BOM</t>
        </r>
      </text>
    </comment>
    <comment ref="B55" authorId="0" shapeId="0">
      <text>
        <r>
          <rPr>
            <b/>
            <sz val="8"/>
            <color indexed="81"/>
            <rFont val="Tahoma"/>
          </rPr>
          <t>Rebecca E. Phillips:
Transmission-W and Management (ST) and W-BOM</t>
        </r>
      </text>
    </comment>
  </commentList>
</comments>
</file>

<file path=xl/sharedStrings.xml><?xml version="1.0" encoding="utf-8"?>
<sst xmlns="http://schemas.openxmlformats.org/spreadsheetml/2006/main" count="148" uniqueCount="71">
  <si>
    <t>Trader Performance Summary</t>
  </si>
  <si>
    <t>YTD</t>
  </si>
  <si>
    <t>QTD</t>
  </si>
  <si>
    <t>MTD</t>
  </si>
  <si>
    <t>Year-to-Date</t>
  </si>
  <si>
    <t>Trader</t>
  </si>
  <si>
    <t>P&amp;L</t>
  </si>
  <si>
    <t>RoVaR</t>
  </si>
  <si>
    <t>Sharpe</t>
  </si>
  <si>
    <t>Efficiency</t>
  </si>
  <si>
    <t>Total*</t>
  </si>
  <si>
    <t>Rank</t>
  </si>
  <si>
    <t>%</t>
  </si>
  <si>
    <t>YTD VaR</t>
  </si>
  <si>
    <t>Avg. Daily VaR</t>
  </si>
  <si>
    <t>YTD STD P&amp;L</t>
  </si>
  <si>
    <t>Daily STD P&amp;L</t>
  </si>
  <si>
    <t>LT</t>
  </si>
  <si>
    <t>WEST LT</t>
  </si>
  <si>
    <t>POWER-WEST-LT</t>
  </si>
  <si>
    <t>ST</t>
  </si>
  <si>
    <t>Other West</t>
  </si>
  <si>
    <t>WEST ST</t>
  </si>
  <si>
    <t>POWER-WEST-ST</t>
  </si>
  <si>
    <t>Total Power West</t>
  </si>
  <si>
    <t>WEST-DPR-VAR</t>
  </si>
  <si>
    <t>Quarter-to-Date</t>
  </si>
  <si>
    <t>Quarterly VaR</t>
  </si>
  <si>
    <t>Quarterly STD P&amp;L</t>
  </si>
  <si>
    <t>Month-to-Date</t>
  </si>
  <si>
    <t>Monthly VaR</t>
  </si>
  <si>
    <t>Monthly STD P&amp;L</t>
  </si>
  <si>
    <t>Definitions</t>
  </si>
  <si>
    <t>Ranking is weighted in accordance with the following ratio: P&amp;L : RoVaR : Sharpe Ratio : Efficiency Ratio - 5 : 3 : 1 : 1</t>
  </si>
  <si>
    <t>YTD P&amp;L</t>
  </si>
  <si>
    <t>QTD P&amp;L</t>
  </si>
  <si>
    <t>MTD P&amp;L</t>
  </si>
  <si>
    <t>Formulas</t>
  </si>
  <si>
    <t>Excludes originations ( the larger, the better)</t>
  </si>
  <si>
    <t>P&amp;L divided by VaR ( the larger, the better)</t>
  </si>
  <si>
    <t>P&amp;L divided by volatility of P&amp;L (the larger, the better)</t>
  </si>
  <si>
    <t>VaR divided by volatility of P&amp;L (closer to 1 is better)</t>
  </si>
  <si>
    <t>Prudency</t>
  </si>
  <si>
    <t>Reconciliation</t>
  </si>
  <si>
    <t>Prior YTD</t>
  </si>
  <si>
    <t>Total</t>
  </si>
  <si>
    <t>PER DPR</t>
  </si>
  <si>
    <t>PRUDENCY</t>
  </si>
  <si>
    <t>TOTAL PER REPORT</t>
  </si>
  <si>
    <t>Difference</t>
  </si>
  <si>
    <t>Mike Swerzbin</t>
  </si>
  <si>
    <t>Tim Belden</t>
  </si>
  <si>
    <t>Robert Badeer</t>
  </si>
  <si>
    <t>Matt Motley</t>
  </si>
  <si>
    <t>Jeff Richter</t>
  </si>
  <si>
    <t>Sean Crandall</t>
  </si>
  <si>
    <t>Mark Fischer/Tom Alonso</t>
  </si>
  <si>
    <t>Hourly Trading West</t>
  </si>
  <si>
    <t>John Lavorato</t>
  </si>
  <si>
    <t>W-Transmisson</t>
  </si>
  <si>
    <t>Other</t>
  </si>
  <si>
    <t>Difference due to mid- market origination</t>
  </si>
  <si>
    <t>POWER-NW-LT</t>
  </si>
  <si>
    <t>POWER-SW-LT</t>
  </si>
  <si>
    <t>POWER-CA-LT</t>
  </si>
  <si>
    <t>POWER-WM-LT</t>
  </si>
  <si>
    <t>POWER-CA-ST</t>
  </si>
  <si>
    <t>POWER-NW-ST</t>
  </si>
  <si>
    <t>POWER-SW-ST</t>
  </si>
  <si>
    <t>HOURLY WEST</t>
  </si>
  <si>
    <t>TRANSMISSION-W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</si>
</sst>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color indexed="8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</font>
    <font>
      <sz val="10"/>
      <color indexed="8"/>
      <name val="MS Sans Serif"/>
    </font>
    <font>
      <b/>
      <i/>
      <sz val="10"/>
      <name val="Arial"/>
      <family val="2"/>
    </font>
    <font>
      <sz val="10"/>
      <color indexed="8"/>
      <name val="Arial"/>
    </font>
    <font>
      <sz val="8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sz val="10"/>
      <name val="Times New Roman"/>
      <family val="1"/>
    </font>
    <font>
      <sz val="10"/>
      <color indexed="10"/>
      <name val="Arial"/>
      <family val="2"/>
    </font>
    <font>
      <b/>
      <sz val="13"/>
      <name val="Times New Roman"/>
      <family val="1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3" applyFont="1"/>
    <xf numFmtId="0" fontId="1" fillId="0" borderId="0" xfId="3"/>
    <xf numFmtId="0" fontId="3" fillId="0" borderId="0" xfId="3" applyFont="1" applyAlignment="1">
      <alignment horizontal="center"/>
    </xf>
    <xf numFmtId="0" fontId="4" fillId="0" borderId="0" xfId="3" applyFont="1"/>
    <xf numFmtId="164" fontId="1" fillId="0" borderId="0" xfId="2" applyNumberFormat="1"/>
    <xf numFmtId="9" fontId="1" fillId="0" borderId="0" xfId="5"/>
    <xf numFmtId="43" fontId="1" fillId="0" borderId="0" xfId="1"/>
    <xf numFmtId="165" fontId="1" fillId="0" borderId="0" xfId="1" applyNumberFormat="1"/>
    <xf numFmtId="0" fontId="1" fillId="2" borderId="1" xfId="3" applyFont="1" applyFill="1" applyBorder="1"/>
    <xf numFmtId="0" fontId="1" fillId="2" borderId="2" xfId="3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ill="1" applyBorder="1"/>
    <xf numFmtId="0" fontId="5" fillId="0" borderId="0" xfId="3" applyFont="1"/>
    <xf numFmtId="0" fontId="1" fillId="0" borderId="0" xfId="3" applyFont="1"/>
    <xf numFmtId="0" fontId="6" fillId="0" borderId="0" xfId="3" applyFont="1" applyAlignment="1">
      <alignment horizontal="center"/>
    </xf>
    <xf numFmtId="9" fontId="6" fillId="0" borderId="0" xfId="5" applyFont="1" applyAlignment="1">
      <alignment horizontal="center"/>
    </xf>
    <xf numFmtId="164" fontId="6" fillId="0" borderId="0" xfId="2" applyNumberFormat="1" applyFont="1" applyAlignment="1">
      <alignment horizontal="center"/>
    </xf>
    <xf numFmtId="43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" fillId="0" borderId="6" xfId="3" applyFont="1" applyBorder="1"/>
    <xf numFmtId="166" fontId="1" fillId="0" borderId="0" xfId="1" applyNumberFormat="1"/>
    <xf numFmtId="0" fontId="3" fillId="0" borderId="6" xfId="3" applyFont="1" applyBorder="1" applyAlignment="1">
      <alignment horizontal="center"/>
    </xf>
    <xf numFmtId="43" fontId="7" fillId="0" borderId="0" xfId="3" applyNumberFormat="1" applyFont="1"/>
    <xf numFmtId="164" fontId="1" fillId="0" borderId="7" xfId="2" applyNumberFormat="1" applyBorder="1"/>
    <xf numFmtId="9" fontId="1" fillId="0" borderId="8" xfId="5" applyNumberFormat="1" applyBorder="1"/>
    <xf numFmtId="9" fontId="1" fillId="0" borderId="8" xfId="5" applyBorder="1"/>
    <xf numFmtId="43" fontId="1" fillId="0" borderId="9" xfId="1" applyBorder="1"/>
    <xf numFmtId="164" fontId="1" fillId="0" borderId="8" xfId="2" applyNumberFormat="1" applyBorder="1"/>
    <xf numFmtId="164" fontId="1" fillId="0" borderId="9" xfId="2" applyNumberFormat="1" applyBorder="1"/>
    <xf numFmtId="165" fontId="1" fillId="0" borderId="0" xfId="3" applyNumberFormat="1"/>
    <xf numFmtId="0" fontId="1" fillId="0" borderId="10" xfId="3" applyFont="1" applyBorder="1"/>
    <xf numFmtId="0" fontId="3" fillId="0" borderId="10" xfId="3" applyFont="1" applyBorder="1" applyAlignment="1">
      <alignment horizontal="center"/>
    </xf>
    <xf numFmtId="164" fontId="1" fillId="0" borderId="11" xfId="2" applyNumberFormat="1" applyBorder="1"/>
    <xf numFmtId="9" fontId="1" fillId="0" borderId="0" xfId="5" applyNumberFormat="1" applyBorder="1"/>
    <xf numFmtId="9" fontId="1" fillId="0" borderId="0" xfId="5" applyBorder="1"/>
    <xf numFmtId="43" fontId="1" fillId="0" borderId="12" xfId="1" applyBorder="1"/>
    <xf numFmtId="164" fontId="1" fillId="0" borderId="0" xfId="2" applyNumberFormat="1" applyBorder="1"/>
    <xf numFmtId="164" fontId="1" fillId="0" borderId="12" xfId="2" applyNumberFormat="1" applyBorder="1"/>
    <xf numFmtId="0" fontId="1" fillId="0" borderId="13" xfId="3" applyFont="1" applyBorder="1"/>
    <xf numFmtId="0" fontId="3" fillId="0" borderId="13" xfId="3" applyFont="1" applyBorder="1" applyAlignment="1">
      <alignment horizontal="center"/>
    </xf>
    <xf numFmtId="164" fontId="1" fillId="0" borderId="14" xfId="2" applyNumberFormat="1" applyBorder="1"/>
    <xf numFmtId="9" fontId="1" fillId="0" borderId="15" xfId="5" applyNumberFormat="1" applyBorder="1"/>
    <xf numFmtId="9" fontId="1" fillId="0" borderId="15" xfId="5" applyBorder="1"/>
    <xf numFmtId="43" fontId="1" fillId="0" borderId="16" xfId="1" applyBorder="1"/>
    <xf numFmtId="164" fontId="1" fillId="0" borderId="15" xfId="2" applyNumberFormat="1" applyBorder="1"/>
    <xf numFmtId="164" fontId="1" fillId="0" borderId="16" xfId="2" applyNumberFormat="1" applyBorder="1"/>
    <xf numFmtId="0" fontId="1" fillId="0" borderId="0" xfId="3" applyFont="1" applyBorder="1"/>
    <xf numFmtId="0" fontId="3" fillId="0" borderId="0" xfId="3" applyFont="1" applyBorder="1" applyAlignment="1">
      <alignment horizontal="center"/>
    </xf>
    <xf numFmtId="43" fontId="1" fillId="0" borderId="0" xfId="1" applyBorder="1"/>
    <xf numFmtId="0" fontId="8" fillId="0" borderId="0" xfId="3" applyFont="1" applyBorder="1"/>
    <xf numFmtId="0" fontId="7" fillId="0" borderId="0" xfId="3" applyFont="1" applyBorder="1"/>
    <xf numFmtId="164" fontId="9" fillId="0" borderId="0" xfId="2" applyNumberFormat="1" applyFont="1" applyFill="1" applyBorder="1" applyAlignment="1" applyProtection="1"/>
    <xf numFmtId="9" fontId="9" fillId="0" borderId="0" xfId="5" applyNumberFormat="1" applyFont="1" applyFill="1" applyBorder="1" applyAlignment="1" applyProtection="1"/>
    <xf numFmtId="0" fontId="10" fillId="0" borderId="17" xfId="4" applyFont="1" applyFill="1" applyBorder="1" applyAlignment="1">
      <alignment horizontal="left" wrapText="1"/>
    </xf>
    <xf numFmtId="164" fontId="1" fillId="0" borderId="0" xfId="3" applyNumberFormat="1"/>
    <xf numFmtId="0" fontId="7" fillId="0" borderId="0" xfId="3" applyFont="1"/>
    <xf numFmtId="164" fontId="1" fillId="0" borderId="14" xfId="2" applyNumberFormat="1" applyFill="1" applyBorder="1"/>
    <xf numFmtId="0" fontId="1" fillId="0" borderId="0" xfId="3" applyBorder="1"/>
    <xf numFmtId="0" fontId="12" fillId="0" borderId="0" xfId="3" applyFont="1"/>
    <xf numFmtId="164" fontId="12" fillId="0" borderId="0" xfId="2" applyNumberFormat="1" applyFont="1" applyBorder="1"/>
    <xf numFmtId="9" fontId="12" fillId="0" borderId="0" xfId="5" applyFont="1" applyBorder="1"/>
    <xf numFmtId="43" fontId="12" fillId="0" borderId="0" xfId="1" applyFont="1" applyBorder="1"/>
    <xf numFmtId="0" fontId="12" fillId="0" borderId="0" xfId="3" applyFont="1" applyBorder="1"/>
    <xf numFmtId="165" fontId="13" fillId="0" borderId="0" xfId="1" applyNumberFormat="1" applyFont="1" applyFill="1" applyBorder="1" applyAlignment="1">
      <alignment horizontal="left"/>
    </xf>
    <xf numFmtId="165" fontId="1" fillId="0" borderId="0" xfId="1" applyNumberFormat="1" applyBorder="1"/>
    <xf numFmtId="0" fontId="9" fillId="0" borderId="0" xfId="0" applyNumberFormat="1" applyFont="1" applyFill="1" applyBorder="1" applyAlignment="1" applyProtection="1"/>
    <xf numFmtId="164" fontId="4" fillId="0" borderId="0" xfId="2" applyNumberFormat="1" applyFont="1"/>
    <xf numFmtId="9" fontId="4" fillId="0" borderId="0" xfId="5" applyFont="1"/>
    <xf numFmtId="0" fontId="12" fillId="0" borderId="0" xfId="3" applyFont="1" applyAlignment="1">
      <alignment horizontal="left"/>
    </xf>
    <xf numFmtId="43" fontId="1" fillId="0" borderId="0" xfId="1" applyNumberFormat="1"/>
    <xf numFmtId="3" fontId="4" fillId="0" borderId="0" xfId="3" applyNumberFormat="1" applyFont="1"/>
    <xf numFmtId="0" fontId="14" fillId="0" borderId="0" xfId="3" applyFont="1"/>
    <xf numFmtId="164" fontId="15" fillId="0" borderId="0" xfId="2" applyNumberFormat="1" applyFont="1"/>
    <xf numFmtId="165" fontId="1" fillId="0" borderId="0" xfId="3" applyNumberFormat="1" applyFont="1" applyAlignment="1">
      <alignment horizontal="center"/>
    </xf>
    <xf numFmtId="164" fontId="1" fillId="0" borderId="0" xfId="2" applyNumberFormat="1" applyFont="1"/>
    <xf numFmtId="9" fontId="1" fillId="0" borderId="0" xfId="5" applyFont="1"/>
    <xf numFmtId="164" fontId="1" fillId="0" borderId="0" xfId="5" applyNumberFormat="1"/>
    <xf numFmtId="164" fontId="4" fillId="0" borderId="0" xfId="2" applyNumberFormat="1" applyFont="1" applyBorder="1"/>
    <xf numFmtId="0" fontId="4" fillId="0" borderId="0" xfId="3" applyFont="1" applyBorder="1"/>
    <xf numFmtId="164" fontId="4" fillId="0" borderId="0" xfId="3" applyNumberFormat="1" applyFont="1" applyBorder="1"/>
    <xf numFmtId="164" fontId="16" fillId="0" borderId="0" xfId="2" applyNumberFormat="1" applyFont="1" applyBorder="1"/>
    <xf numFmtId="164" fontId="16" fillId="0" borderId="0" xfId="3" applyNumberFormat="1" applyFont="1"/>
    <xf numFmtId="164" fontId="1" fillId="0" borderId="18" xfId="2" applyNumberFormat="1" applyBorder="1"/>
    <xf numFmtId="164" fontId="1" fillId="0" borderId="18" xfId="3" applyNumberFormat="1" applyBorder="1"/>
    <xf numFmtId="164" fontId="1" fillId="0" borderId="18" xfId="5" applyNumberFormat="1" applyBorder="1"/>
    <xf numFmtId="165" fontId="18" fillId="0" borderId="0" xfId="1" applyNumberFormat="1" applyFont="1" applyAlignment="1">
      <alignment horizontal="left"/>
    </xf>
    <xf numFmtId="165" fontId="17" fillId="3" borderId="0" xfId="1" applyNumberFormat="1" applyFont="1" applyFill="1"/>
    <xf numFmtId="165" fontId="19" fillId="0" borderId="0" xfId="1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_PerfSumm1198" xfId="3"/>
    <cellStyle name="Normal_Power East Feb 99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466725</xdr:colOff>
          <xdr:row>0</xdr:row>
          <xdr:rowOff>76200</xdr:rowOff>
        </xdr:from>
        <xdr:to>
          <xdr:col>4</xdr:col>
          <xdr:colOff>238125</xdr:colOff>
          <xdr:row>2</xdr:row>
          <xdr:rowOff>57150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9503894-FB94-6F03-3C19-FB6C07F5D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MS Sans Serif"/>
                </a:rPr>
                <a:t>Sort by Total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py2%206-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aR Data"/>
      <sheetName val="P&amp;L Data"/>
      <sheetName val="P&amp;L Data_W"/>
      <sheetName val="Region Ranking"/>
      <sheetName val="Region Budget"/>
      <sheetName val="Individual"/>
      <sheetName val="Ranking_West"/>
      <sheetName val="Budget_West"/>
      <sheetName val="Individual_West"/>
      <sheetName val="Lavo Tab"/>
      <sheetName val="Main Module"/>
    </sheetNames>
    <definedNames>
      <definedName name="SortbyTotalWest"/>
    </definedNames>
    <sheetDataSet>
      <sheetData sheetId="0">
        <row r="3">
          <cell r="B3" t="str">
            <v>April, 2001</v>
          </cell>
        </row>
        <row r="4">
          <cell r="B4">
            <v>85</v>
          </cell>
        </row>
        <row r="5">
          <cell r="B5">
            <v>20</v>
          </cell>
        </row>
        <row r="6">
          <cell r="B6">
            <v>20</v>
          </cell>
        </row>
        <row r="54">
          <cell r="A54" t="str">
            <v>WEST DESK</v>
          </cell>
        </row>
        <row r="55">
          <cell r="A55" t="str">
            <v>Trader</v>
          </cell>
          <cell r="B55" t="str">
            <v>Portfolio</v>
          </cell>
          <cell r="C55" t="str">
            <v>YTD</v>
          </cell>
          <cell r="D55" t="str">
            <v>QTD</v>
          </cell>
          <cell r="E55" t="str">
            <v>MTD</v>
          </cell>
          <cell r="F55" t="str">
            <v>RoVaR</v>
          </cell>
        </row>
        <row r="56">
          <cell r="A56" t="str">
            <v>Power West</v>
          </cell>
          <cell r="B56" t="str">
            <v>POWER-AGG-WEST</v>
          </cell>
          <cell r="F56">
            <v>0.5</v>
          </cell>
        </row>
        <row r="57">
          <cell r="A57" t="str">
            <v>West LT</v>
          </cell>
          <cell r="B57" t="str">
            <v>POWER-WEST-LT</v>
          </cell>
          <cell r="F57">
            <v>0.5</v>
          </cell>
        </row>
        <row r="58">
          <cell r="A58" t="str">
            <v>West ST</v>
          </cell>
          <cell r="B58" t="str">
            <v>POWER-WEST-ST</v>
          </cell>
          <cell r="F58">
            <v>0.5</v>
          </cell>
        </row>
        <row r="59">
          <cell r="A59" t="str">
            <v>Other West</v>
          </cell>
          <cell r="B59" t="str">
            <v>TRANSMISSION-W</v>
          </cell>
        </row>
        <row r="60">
          <cell r="A60" t="str">
            <v>Other/Mgmt</v>
          </cell>
          <cell r="B60" t="str">
            <v>POWER-MGMT-ST</v>
          </cell>
        </row>
        <row r="61">
          <cell r="A61" t="str">
            <v>Tim Belden</v>
          </cell>
          <cell r="B61" t="str">
            <v>POWER-WM-LT</v>
          </cell>
          <cell r="C61">
            <v>10000000</v>
          </cell>
          <cell r="D61">
            <v>2500000</v>
          </cell>
          <cell r="E61">
            <v>833333.33333333337</v>
          </cell>
          <cell r="F61">
            <v>0.5</v>
          </cell>
        </row>
        <row r="62">
          <cell r="A62" t="str">
            <v>Mike Swerzbin</v>
          </cell>
          <cell r="B62" t="str">
            <v>POWER-NW-LT</v>
          </cell>
          <cell r="C62">
            <v>25000000</v>
          </cell>
          <cell r="D62">
            <v>6250000</v>
          </cell>
          <cell r="E62">
            <v>2083333.3333333333</v>
          </cell>
          <cell r="F62">
            <v>0.5</v>
          </cell>
        </row>
        <row r="63">
          <cell r="A63" t="str">
            <v>Matt Motley</v>
          </cell>
          <cell r="B63" t="str">
            <v>POWER-SW-LT</v>
          </cell>
          <cell r="C63">
            <v>10000000</v>
          </cell>
          <cell r="D63">
            <v>2500000</v>
          </cell>
          <cell r="E63">
            <v>833333.33333333337</v>
          </cell>
          <cell r="F63">
            <v>0.5</v>
          </cell>
        </row>
        <row r="64">
          <cell r="A64" t="str">
            <v>Robert Badeer</v>
          </cell>
          <cell r="B64" t="str">
            <v>POWER-CA-LT</v>
          </cell>
          <cell r="C64">
            <v>10000000</v>
          </cell>
          <cell r="D64">
            <v>2500000</v>
          </cell>
          <cell r="E64">
            <v>833333.33333333337</v>
          </cell>
          <cell r="F64">
            <v>0.5</v>
          </cell>
        </row>
        <row r="65">
          <cell r="A65" t="str">
            <v>Sean Crandall</v>
          </cell>
          <cell r="B65" t="str">
            <v>POWER-NW-ST</v>
          </cell>
          <cell r="C65">
            <v>8000000</v>
          </cell>
          <cell r="D65">
            <v>2000000</v>
          </cell>
          <cell r="E65">
            <v>666666.66666666663</v>
          </cell>
          <cell r="F65">
            <v>0.5</v>
          </cell>
        </row>
        <row r="66">
          <cell r="A66" t="str">
            <v>Mark Fischer/Tom Alonso</v>
          </cell>
          <cell r="B66" t="str">
            <v>POWER-SW-ST</v>
          </cell>
          <cell r="C66">
            <v>8000000</v>
          </cell>
          <cell r="D66">
            <v>2000000</v>
          </cell>
          <cell r="E66">
            <v>666666.66666666663</v>
          </cell>
          <cell r="F66">
            <v>0.5</v>
          </cell>
        </row>
        <row r="67">
          <cell r="A67" t="str">
            <v>Jeff Richter</v>
          </cell>
          <cell r="B67" t="str">
            <v>POWER-CA-ST</v>
          </cell>
          <cell r="C67">
            <v>8000000</v>
          </cell>
          <cell r="D67">
            <v>2000000</v>
          </cell>
          <cell r="E67">
            <v>666666.66666666663</v>
          </cell>
          <cell r="F67">
            <v>0.5</v>
          </cell>
        </row>
        <row r="68">
          <cell r="A68" t="str">
            <v>Hourly Trading West</v>
          </cell>
        </row>
      </sheetData>
      <sheetData sheetId="1"/>
      <sheetData sheetId="2"/>
      <sheetData sheetId="3">
        <row r="4">
          <cell r="A4" t="str">
            <v>WEST-DPR-VAR</v>
          </cell>
          <cell r="C4">
            <v>539172183.79434049</v>
          </cell>
          <cell r="D4">
            <v>161983190.61660093</v>
          </cell>
          <cell r="E4">
            <v>161983190.61660093</v>
          </cell>
        </row>
        <row r="5">
          <cell r="A5" t="str">
            <v>POWER-WEST-LT</v>
          </cell>
          <cell r="C5">
            <v>378782192.06759733</v>
          </cell>
          <cell r="D5">
            <v>125555561.423806</v>
          </cell>
          <cell r="E5">
            <v>125555561.423806</v>
          </cell>
        </row>
        <row r="6">
          <cell r="A6" t="str">
            <v>POWER-WEST-ST</v>
          </cell>
          <cell r="C6">
            <v>160389991.72674319</v>
          </cell>
          <cell r="D6">
            <v>20027418.192794915</v>
          </cell>
          <cell r="E6">
            <v>20027418.192794915</v>
          </cell>
        </row>
        <row r="8">
          <cell r="A8" t="str">
            <v>POWER-CA-LT</v>
          </cell>
          <cell r="B8">
            <v>1</v>
          </cell>
          <cell r="C8">
            <v>53346913.861664116</v>
          </cell>
          <cell r="D8">
            <v>11858560.090081023</v>
          </cell>
          <cell r="E8">
            <v>11858560.090081023</v>
          </cell>
        </row>
        <row r="9">
          <cell r="A9" t="str">
            <v>POWER-NW-LT</v>
          </cell>
          <cell r="B9">
            <v>1</v>
          </cell>
          <cell r="C9">
            <v>162623859.20455796</v>
          </cell>
          <cell r="D9">
            <v>20799151.998606436</v>
          </cell>
          <cell r="E9">
            <v>20799151.998606436</v>
          </cell>
        </row>
        <row r="10">
          <cell r="A10" t="str">
            <v>POWER-WM-LT</v>
          </cell>
          <cell r="B10">
            <v>1</v>
          </cell>
          <cell r="C10">
            <v>32661811.646736331</v>
          </cell>
          <cell r="D10">
            <v>14764518.300932761</v>
          </cell>
          <cell r="E10">
            <v>14764518.300932761</v>
          </cell>
        </row>
        <row r="11">
          <cell r="A11" t="str">
            <v>POWER-SW-LT</v>
          </cell>
          <cell r="B11">
            <v>1</v>
          </cell>
          <cell r="C11">
            <v>106290834.08483106</v>
          </cell>
          <cell r="D11">
            <v>54274557.110639796</v>
          </cell>
          <cell r="E11">
            <v>54274557.110639796</v>
          </cell>
        </row>
        <row r="12">
          <cell r="A12" t="str">
            <v>TRANSMISSION-W</v>
          </cell>
          <cell r="B12">
            <v>1</v>
          </cell>
          <cell r="C12">
            <v>23858773.269807898</v>
          </cell>
          <cell r="D12">
            <v>23858773.923545972</v>
          </cell>
          <cell r="E12">
            <v>23858773.923545972</v>
          </cell>
        </row>
        <row r="13">
          <cell r="A13" t="str">
            <v>POWER-CA-ST</v>
          </cell>
          <cell r="C13">
            <v>61104497.437781684</v>
          </cell>
          <cell r="D13">
            <v>12197536.132388406</v>
          </cell>
          <cell r="E13">
            <v>12197536.132388406</v>
          </cell>
        </row>
        <row r="14">
          <cell r="A14" t="str">
            <v>POWER-NW-ST</v>
          </cell>
          <cell r="C14">
            <v>39373525.193256512</v>
          </cell>
          <cell r="D14">
            <v>2324815.1489013471</v>
          </cell>
          <cell r="E14">
            <v>2324815.1489013471</v>
          </cell>
        </row>
        <row r="15">
          <cell r="A15" t="str">
            <v>POWER-SW-ST</v>
          </cell>
          <cell r="C15">
            <v>19642530.140213981</v>
          </cell>
          <cell r="D15">
            <v>1910343.5494500836</v>
          </cell>
          <cell r="E15">
            <v>1910343.5494500836</v>
          </cell>
        </row>
        <row r="16">
          <cell r="A16" t="str">
            <v>HOURLY WEST</v>
          </cell>
          <cell r="C16">
            <v>16890317.837775234</v>
          </cell>
          <cell r="D16">
            <v>2816152.2498325119</v>
          </cell>
          <cell r="E16">
            <v>2816152.2498325119</v>
          </cell>
        </row>
        <row r="17">
          <cell r="A17" t="str">
            <v>POWER-MGMT-ST</v>
          </cell>
          <cell r="C17">
            <v>-620285.28228865867</v>
          </cell>
          <cell r="D17">
            <v>5533.7320144673577</v>
          </cell>
          <cell r="E17">
            <v>5533.7320144673577</v>
          </cell>
        </row>
        <row r="18">
          <cell r="A18" t="str">
            <v>W-BOM</v>
          </cell>
          <cell r="C18">
            <v>49785.727287051282</v>
          </cell>
          <cell r="D18">
            <v>21987.614359689615</v>
          </cell>
          <cell r="E18">
            <v>21987.614359689615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"/>
  <sheetViews>
    <sheetView tabSelected="1" topLeftCell="D72" workbookViewId="0">
      <selection activeCell="J95" sqref="J95"/>
    </sheetView>
  </sheetViews>
  <sheetFormatPr defaultRowHeight="12.75" x14ac:dyDescent="0.2"/>
  <cols>
    <col min="1" max="1" width="8.28515625" style="2" customWidth="1"/>
    <col min="2" max="2" width="23.42578125" style="2" customWidth="1"/>
    <col min="3" max="3" width="14.42578125" style="2" customWidth="1"/>
    <col min="4" max="4" width="13.42578125" style="2" customWidth="1"/>
    <col min="5" max="7" width="14.5703125" style="2" customWidth="1"/>
    <col min="8" max="8" width="9.140625" style="3"/>
    <col min="9" max="9" width="4.85546875" style="4" customWidth="1"/>
    <col min="10" max="10" width="16.28515625" style="5" customWidth="1"/>
    <col min="11" max="11" width="13.42578125" style="6" customWidth="1"/>
    <col min="12" max="12" width="14.42578125" style="6" customWidth="1"/>
    <col min="13" max="13" width="16" style="6" customWidth="1"/>
    <col min="14" max="14" width="13.7109375" style="7" customWidth="1"/>
    <col min="15" max="15" width="2.28515625" style="2" customWidth="1"/>
    <col min="16" max="16" width="18.85546875" style="8" customWidth="1"/>
    <col min="17" max="17" width="18.140625" style="8" customWidth="1"/>
    <col min="18" max="18" width="23.42578125" style="8" customWidth="1"/>
    <col min="19" max="19" width="18" style="8" customWidth="1"/>
    <col min="20" max="20" width="2.5703125" style="6" customWidth="1"/>
    <col min="21" max="21" width="19.5703125" style="2" customWidth="1"/>
    <col min="22" max="22" width="17" style="2" customWidth="1"/>
    <col min="23" max="23" width="8" style="2" customWidth="1"/>
    <col min="24" max="24" width="7.7109375" style="2" customWidth="1"/>
    <col min="25" max="16384" width="9.140625" style="2"/>
  </cols>
  <sheetData>
    <row r="1" spans="1:25" x14ac:dyDescent="0.2">
      <c r="A1" s="1" t="s">
        <v>0</v>
      </c>
      <c r="W1" s="9" t="s">
        <v>1</v>
      </c>
      <c r="X1" s="10">
        <f>[1]INPUTS!B4</f>
        <v>85</v>
      </c>
      <c r="Y1" s="1"/>
    </row>
    <row r="2" spans="1:25" x14ac:dyDescent="0.2">
      <c r="A2" s="1" t="str">
        <f>"As of " &amp;[1]INPUTS!$B$3</f>
        <v>As of April, 2001</v>
      </c>
      <c r="W2" s="11" t="s">
        <v>2</v>
      </c>
      <c r="X2" s="10">
        <f>[1]INPUTS!B5</f>
        <v>20</v>
      </c>
    </row>
    <row r="3" spans="1:25" ht="13.5" thickBot="1" x14ac:dyDescent="0.25">
      <c r="W3" s="12" t="s">
        <v>3</v>
      </c>
      <c r="X3" s="13">
        <f>[1]INPUTS!B6</f>
        <v>20</v>
      </c>
    </row>
    <row r="4" spans="1:25" x14ac:dyDescent="0.2">
      <c r="A4" s="14" t="s">
        <v>4</v>
      </c>
      <c r="P4" s="6"/>
      <c r="Q4" s="6"/>
      <c r="R4" s="6"/>
      <c r="S4" s="6"/>
      <c r="V4" s="15"/>
    </row>
    <row r="5" spans="1:25" x14ac:dyDescent="0.2">
      <c r="B5" s="16" t="s">
        <v>5</v>
      </c>
      <c r="C5" s="16" t="s">
        <v>6</v>
      </c>
      <c r="D5" s="16" t="s">
        <v>7</v>
      </c>
      <c r="E5" s="16" t="s">
        <v>8</v>
      </c>
      <c r="F5" s="17" t="s">
        <v>9</v>
      </c>
      <c r="G5" s="16" t="s">
        <v>10</v>
      </c>
      <c r="H5" s="16" t="s">
        <v>11</v>
      </c>
      <c r="J5" s="18" t="s">
        <v>6</v>
      </c>
      <c r="K5" s="17" t="s">
        <v>12</v>
      </c>
      <c r="L5" s="17" t="s">
        <v>7</v>
      </c>
      <c r="M5" s="17" t="s">
        <v>8</v>
      </c>
      <c r="N5" s="19" t="s">
        <v>9</v>
      </c>
      <c r="P5" s="20" t="s">
        <v>13</v>
      </c>
      <c r="Q5" s="20" t="s">
        <v>14</v>
      </c>
      <c r="R5" s="20" t="s">
        <v>15</v>
      </c>
      <c r="S5" s="21" t="s">
        <v>16</v>
      </c>
      <c r="T5" s="17"/>
      <c r="V5" s="15"/>
    </row>
    <row r="6" spans="1:25" x14ac:dyDescent="0.2">
      <c r="A6" s="2" t="s">
        <v>17</v>
      </c>
      <c r="B6" s="22" t="str">
        <f>[1]INPUTS!A62</f>
        <v>Mike Swerzbin</v>
      </c>
      <c r="C6" s="2">
        <f>RANK($J6,$J$6:$J$9)</f>
        <v>1</v>
      </c>
      <c r="D6" s="2">
        <f>RANK($L6,$L$6:$L$9)</f>
        <v>3</v>
      </c>
      <c r="E6" s="2">
        <f>RANK($M6,$M$6:$M$9)</f>
        <v>2</v>
      </c>
      <c r="F6" s="2">
        <f>RANK($I6,$I$6:$I$9)</f>
        <v>1</v>
      </c>
      <c r="G6" s="23">
        <f>C6*0.5+D6*0.3+E6*0.1+F6*0.1</f>
        <v>1.7</v>
      </c>
      <c r="H6" s="24">
        <f>RANK(G6,$G$6:$G$9,1)</f>
        <v>1</v>
      </c>
      <c r="I6" s="25">
        <f>IF(N6&gt;1,1-N6,N6-1)</f>
        <v>-7.2624862593611783E-2</v>
      </c>
      <c r="J6" s="26">
        <v>162623859.20455796</v>
      </c>
      <c r="K6" s="27">
        <v>0.30161767259601158</v>
      </c>
      <c r="L6" s="28">
        <v>1.4445955410896132</v>
      </c>
      <c r="M6" s="28">
        <v>2.2037768709420757</v>
      </c>
      <c r="N6" s="29">
        <v>0.92737513740638822</v>
      </c>
      <c r="P6" s="26">
        <v>112573972.83802764</v>
      </c>
      <c r="Q6" s="30">
        <v>12210361.73310915</v>
      </c>
      <c r="R6" s="30">
        <v>73793250.736422837</v>
      </c>
      <c r="S6" s="31">
        <v>8004001.8330895463</v>
      </c>
      <c r="U6" s="2" t="s">
        <v>62</v>
      </c>
      <c r="V6" s="32"/>
    </row>
    <row r="7" spans="1:25" x14ac:dyDescent="0.2">
      <c r="B7" s="33" t="str">
        <f>[1]INPUTS!A63</f>
        <v>Matt Motley</v>
      </c>
      <c r="C7" s="2">
        <f>RANK($J7,$J$6:$J$9)</f>
        <v>2</v>
      </c>
      <c r="D7" s="2">
        <f>RANK($L7,$L$6:$L$9)</f>
        <v>2</v>
      </c>
      <c r="E7" s="2">
        <f>RANK($M7,$M$6:$M$9)</f>
        <v>3</v>
      </c>
      <c r="F7" s="2">
        <f>RANK($I7,$I$6:$I$9)</f>
        <v>2</v>
      </c>
      <c r="G7" s="23">
        <f>C7*0.5+D7*0.3+E7*0.1+F7*0.1</f>
        <v>2.1</v>
      </c>
      <c r="H7" s="34">
        <f>RANK(G7,$G$6:$G$9,1)</f>
        <v>2</v>
      </c>
      <c r="I7" s="25">
        <f>IF(N7&gt;1,1-N7,N7-1)</f>
        <v>-0.18137858047013222</v>
      </c>
      <c r="J7" s="35">
        <v>106290834.08483106</v>
      </c>
      <c r="K7" s="36">
        <v>0.19713708770512942</v>
      </c>
      <c r="L7" s="37">
        <v>1.5894512167793287</v>
      </c>
      <c r="M7" s="37">
        <v>2.1404062446762926</v>
      </c>
      <c r="N7" s="38">
        <v>0.81862141952986778</v>
      </c>
      <c r="P7" s="35">
        <v>66872662.06269981</v>
      </c>
      <c r="Q7" s="39">
        <v>7253358.5984068755</v>
      </c>
      <c r="R7" s="39">
        <v>49659187.058158718</v>
      </c>
      <c r="S7" s="40">
        <v>5386295.0917143282</v>
      </c>
      <c r="U7" s="2" t="s">
        <v>63</v>
      </c>
      <c r="V7" s="32"/>
    </row>
    <row r="8" spans="1:25" x14ac:dyDescent="0.2">
      <c r="B8" s="33" t="str">
        <f>[1]INPUTS!A64</f>
        <v>Robert Badeer</v>
      </c>
      <c r="C8" s="2">
        <f>RANK($J8,$J$6:$J$9)</f>
        <v>3</v>
      </c>
      <c r="D8" s="2">
        <f>RANK($L8,$L$6:$L$9)</f>
        <v>1</v>
      </c>
      <c r="E8" s="2">
        <f>RANK($M8,$M$6:$M$9)</f>
        <v>1</v>
      </c>
      <c r="F8" s="2">
        <f>RANK($I8,$I$6:$I$9)</f>
        <v>3</v>
      </c>
      <c r="G8" s="23">
        <f>C8*0.5+D8*0.3+E8*0.1+F8*0.1</f>
        <v>2.2000000000000002</v>
      </c>
      <c r="H8" s="34">
        <f>RANK(G8,$G$6:$G$9,1)</f>
        <v>3</v>
      </c>
      <c r="I8" s="25">
        <f>IF(N8&gt;1,1-N8,N8-1)</f>
        <v>-0.18884878993691545</v>
      </c>
      <c r="J8" s="35">
        <v>53346913.861664116</v>
      </c>
      <c r="K8" s="36">
        <v>9.894225901314771E-2</v>
      </c>
      <c r="L8" s="37">
        <v>2.0575244676898783</v>
      </c>
      <c r="M8" s="37">
        <v>2.7454448944982253</v>
      </c>
      <c r="N8" s="38">
        <v>0.81115121006308455</v>
      </c>
      <c r="P8" s="35">
        <v>25927717.847049613</v>
      </c>
      <c r="Q8" s="39">
        <v>2812255.8513767077</v>
      </c>
      <c r="R8" s="39">
        <v>19431063.420201749</v>
      </c>
      <c r="S8" s="40">
        <v>2107594.7418238544</v>
      </c>
      <c r="U8" s="2" t="s">
        <v>64</v>
      </c>
      <c r="V8" s="32"/>
    </row>
    <row r="9" spans="1:25" x14ac:dyDescent="0.2">
      <c r="B9" s="41" t="str">
        <f>[1]INPUTS!A61</f>
        <v>Tim Belden</v>
      </c>
      <c r="C9" s="2">
        <f>RANK($J9,$J$6:$J$9)</f>
        <v>4</v>
      </c>
      <c r="D9" s="2">
        <f>RANK($L9,$L$6:$L$9)</f>
        <v>4</v>
      </c>
      <c r="E9" s="2">
        <f>RANK($M9,$M$6:$M$9)</f>
        <v>4</v>
      </c>
      <c r="F9" s="2">
        <f>RANK($I9,$I$6:$I$9)</f>
        <v>4</v>
      </c>
      <c r="G9" s="23">
        <f>C9*0.5+D9*0.3+E9*0.1+F9*0.1</f>
        <v>4</v>
      </c>
      <c r="H9" s="42">
        <f>RANK(G9,$G$6:$G$9,1)</f>
        <v>4</v>
      </c>
      <c r="I9" s="25">
        <f>IF(N9&gt;1,1-N9,N9-1)</f>
        <v>-0.28373185833236148</v>
      </c>
      <c r="J9" s="43">
        <v>32661811.646736331</v>
      </c>
      <c r="K9" s="44">
        <v>6.0577701573704908E-2</v>
      </c>
      <c r="L9" s="45">
        <v>0.96658953367259215</v>
      </c>
      <c r="M9" s="45">
        <v>1.1388948404692485</v>
      </c>
      <c r="N9" s="46">
        <v>0.71626814166763852</v>
      </c>
      <c r="P9" s="43">
        <v>33790777.272992589</v>
      </c>
      <c r="Q9" s="47">
        <v>3665124.3919392624</v>
      </c>
      <c r="R9" s="47">
        <v>28678514.017395128</v>
      </c>
      <c r="S9" s="48">
        <v>3110621.5876761368</v>
      </c>
      <c r="U9" s="2" t="s">
        <v>65</v>
      </c>
      <c r="V9" s="32"/>
    </row>
    <row r="10" spans="1:25" x14ac:dyDescent="0.2">
      <c r="B10" s="49"/>
      <c r="G10" s="23"/>
      <c r="H10" s="50"/>
      <c r="I10" s="25"/>
      <c r="J10" s="39"/>
      <c r="K10" s="37"/>
      <c r="L10" s="37"/>
      <c r="M10" s="37"/>
      <c r="N10" s="51"/>
      <c r="P10" s="39"/>
      <c r="Q10" s="39"/>
      <c r="R10" s="39"/>
      <c r="S10" s="39"/>
      <c r="V10" s="32"/>
    </row>
    <row r="11" spans="1:25" ht="12" hidden="1" customHeight="1" x14ac:dyDescent="0.2">
      <c r="B11" s="52" t="s">
        <v>18</v>
      </c>
      <c r="G11" s="23"/>
      <c r="H11" s="50"/>
      <c r="I11" s="53"/>
      <c r="J11" s="54">
        <v>354923418.79778945</v>
      </c>
      <c r="K11" s="55">
        <v>0.65827472088799355</v>
      </c>
      <c r="L11" s="6">
        <v>9.9098411103829491</v>
      </c>
      <c r="M11" s="6">
        <v>3.0085868083632175</v>
      </c>
      <c r="N11" s="7">
        <v>0.18455675833837898</v>
      </c>
      <c r="O11" s="6"/>
      <c r="P11" s="39">
        <v>35815248.180510335</v>
      </c>
      <c r="Q11" s="39">
        <v>3884709.0923434496</v>
      </c>
      <c r="R11" s="39">
        <v>117970143.92643732</v>
      </c>
      <c r="S11" s="39">
        <v>12795658.665447405</v>
      </c>
      <c r="U11" s="56" t="s">
        <v>19</v>
      </c>
      <c r="V11" s="57"/>
    </row>
    <row r="12" spans="1:25" ht="9" hidden="1" customHeight="1" x14ac:dyDescent="0.2">
      <c r="G12" s="23"/>
      <c r="I12" s="58"/>
      <c r="J12" s="39"/>
      <c r="P12" s="39"/>
      <c r="Q12" s="39"/>
      <c r="R12" s="39"/>
      <c r="S12" s="39"/>
    </row>
    <row r="13" spans="1:25" x14ac:dyDescent="0.2">
      <c r="A13" s="2" t="s">
        <v>20</v>
      </c>
      <c r="B13" s="22" t="str">
        <f>[1]INPUTS!A67</f>
        <v>Jeff Richter</v>
      </c>
      <c r="C13" s="2">
        <f>RANK($J13,$J$13:$J$15)</f>
        <v>1</v>
      </c>
      <c r="D13" s="2">
        <f>RANK($L13,$L$13:$L$15)</f>
        <v>1</v>
      </c>
      <c r="E13" s="2">
        <f>RANK($M13,$M$13:$M$15)</f>
        <v>1</v>
      </c>
      <c r="F13" s="2">
        <f>RANK($I13,$I$13:$I$15)</f>
        <v>2</v>
      </c>
      <c r="G13" s="23">
        <f>C13*0.5+D13*0.3+E13*0.1+F13*0.1</f>
        <v>1.1000000000000001</v>
      </c>
      <c r="H13" s="24">
        <f>RANK(G13,$G$13:$G$17,1)</f>
        <v>1</v>
      </c>
      <c r="I13" s="25">
        <f>IF(N13&gt;1,1-N13,N13-1)</f>
        <v>-0.22448620732307722</v>
      </c>
      <c r="J13" s="26">
        <v>61104497.437781684</v>
      </c>
      <c r="K13" s="28">
        <v>0.11333021115401072</v>
      </c>
      <c r="L13" s="28">
        <v>2.7042520150482479</v>
      </c>
      <c r="M13" s="28">
        <v>3.4498688916153366</v>
      </c>
      <c r="N13" s="29">
        <v>0.77551379267692278</v>
      </c>
      <c r="P13" s="26">
        <v>22595711.160703894</v>
      </c>
      <c r="Q13" s="30">
        <v>2450848.9834148074</v>
      </c>
      <c r="R13" s="30">
        <v>17712121.636358954</v>
      </c>
      <c r="S13" s="31">
        <v>1921149.3277575369</v>
      </c>
      <c r="U13" s="2" t="s">
        <v>66</v>
      </c>
      <c r="V13" s="32"/>
    </row>
    <row r="14" spans="1:25" x14ac:dyDescent="0.2">
      <c r="B14" s="33" t="str">
        <f>[1]INPUTS!A65</f>
        <v>Sean Crandall</v>
      </c>
      <c r="C14" s="2">
        <f>RANK($J14,$J$13:$J$15)</f>
        <v>2</v>
      </c>
      <c r="D14" s="2">
        <f>RANK($L14,$L$13:$L$15)</f>
        <v>2</v>
      </c>
      <c r="E14" s="2">
        <f>RANK($M14,$M$13:$M$15)</f>
        <v>3</v>
      </c>
      <c r="F14" s="2">
        <f>RANK($I14,$I$13:$I$15)</f>
        <v>3</v>
      </c>
      <c r="G14" s="23">
        <f>C14*0.5+D14*0.3+E14*0.1+F14*0.1</f>
        <v>2.2000000000000002</v>
      </c>
      <c r="H14" s="34">
        <f>RANK(G14,$G$13:$G$17,1)</f>
        <v>2</v>
      </c>
      <c r="I14" s="25">
        <f>IF(N14&gt;1,1-N14,N14-1)</f>
        <v>-0.43648964641357491</v>
      </c>
      <c r="J14" s="35">
        <v>39373525.193256512</v>
      </c>
      <c r="K14" s="37">
        <v>7.3025883709674055E-2</v>
      </c>
      <c r="L14" s="37">
        <v>1.7486042693450368</v>
      </c>
      <c r="M14" s="37">
        <v>1.6209116236167278</v>
      </c>
      <c r="N14" s="38">
        <v>0.56351035358642509</v>
      </c>
      <c r="P14" s="35">
        <v>22517116.012763936</v>
      </c>
      <c r="Q14" s="39">
        <v>2442324.1427023374</v>
      </c>
      <c r="R14" s="39">
        <v>24290975.904906318</v>
      </c>
      <c r="S14" s="40">
        <v>2634726.2619566368</v>
      </c>
      <c r="U14" s="2" t="s">
        <v>67</v>
      </c>
      <c r="V14" s="32"/>
    </row>
    <row r="15" spans="1:25" x14ac:dyDescent="0.2">
      <c r="B15" s="33" t="str">
        <f>[1]INPUTS!A66</f>
        <v>Mark Fischer/Tom Alonso</v>
      </c>
      <c r="C15" s="2">
        <f>RANK($J15,$J$13:$J$15)</f>
        <v>3</v>
      </c>
      <c r="D15" s="2">
        <f>RANK($L15,$L$13:$L$15)</f>
        <v>3</v>
      </c>
      <c r="E15" s="2">
        <f>RANK($M15,$M$13:$M$15)</f>
        <v>2</v>
      </c>
      <c r="F15" s="2">
        <f>RANK($I15,$I$13:$I$15)</f>
        <v>1</v>
      </c>
      <c r="G15" s="23">
        <f>C15*0.5+D15*0.3+E15*0.1+F15*0.1</f>
        <v>2.7</v>
      </c>
      <c r="H15" s="34">
        <f>RANK(G15,$G$13:$G$17,1)</f>
        <v>3</v>
      </c>
      <c r="I15" s="25">
        <f>IF(N15&gt;1,1-N15,N15-1)</f>
        <v>-3.0057723700382954E-2</v>
      </c>
      <c r="J15" s="35">
        <v>19642530.140213981</v>
      </c>
      <c r="K15" s="37">
        <v>3.6430904135266638E-2</v>
      </c>
      <c r="L15" s="37">
        <v>0.98012957219359409</v>
      </c>
      <c r="M15" s="37">
        <v>1.6607756093271946</v>
      </c>
      <c r="N15" s="38">
        <v>1.030057723700383</v>
      </c>
      <c r="P15" s="35">
        <v>20040748.384167936</v>
      </c>
      <c r="Q15" s="39">
        <v>2173724.3610030222</v>
      </c>
      <c r="R15" s="39">
        <v>11827323.348138204</v>
      </c>
      <c r="S15" s="40">
        <v>1282853.3343404511</v>
      </c>
      <c r="U15" s="2" t="s">
        <v>68</v>
      </c>
      <c r="V15" s="32"/>
    </row>
    <row r="16" spans="1:25" x14ac:dyDescent="0.2">
      <c r="B16" s="33" t="str">
        <f>[1]INPUTS!A68</f>
        <v>Hourly Trading West</v>
      </c>
      <c r="G16" s="23"/>
      <c r="H16" s="34"/>
      <c r="I16" s="58"/>
      <c r="J16" s="35">
        <v>16890317.837775234</v>
      </c>
      <c r="K16" s="37">
        <v>3.1326389501239185E-2</v>
      </c>
      <c r="L16" s="37"/>
      <c r="M16" s="37"/>
      <c r="N16" s="38"/>
      <c r="P16" s="35"/>
      <c r="Q16" s="39"/>
      <c r="R16" s="39"/>
      <c r="S16" s="40"/>
      <c r="U16" s="2" t="s">
        <v>69</v>
      </c>
    </row>
    <row r="17" spans="1:23" x14ac:dyDescent="0.2">
      <c r="B17" s="41" t="s">
        <v>21</v>
      </c>
      <c r="G17" s="23"/>
      <c r="H17" s="42"/>
      <c r="I17" s="58"/>
      <c r="J17" s="59">
        <v>47237894.387523681</v>
      </c>
      <c r="K17" s="45">
        <v>8.7611890611815943E-2</v>
      </c>
      <c r="L17" s="45"/>
      <c r="M17" s="45"/>
      <c r="N17" s="46"/>
      <c r="P17" s="43"/>
      <c r="Q17" s="47"/>
      <c r="R17" s="47"/>
      <c r="S17" s="48"/>
      <c r="U17" s="2" t="s">
        <v>70</v>
      </c>
      <c r="V17" s="2" t="str">
        <f>'[1]P&amp;L Data_W'!A17</f>
        <v>POWER-MGMT-ST</v>
      </c>
      <c r="W17" s="15" t="str">
        <f>'[1]P&amp;L Data_W'!A18</f>
        <v>W-BOM</v>
      </c>
    </row>
    <row r="18" spans="1:23" ht="9" customHeight="1" x14ac:dyDescent="0.2">
      <c r="I18" s="58"/>
      <c r="J18" s="39"/>
      <c r="P18" s="39"/>
      <c r="Q18" s="39"/>
      <c r="R18" s="39"/>
      <c r="S18" s="39"/>
    </row>
    <row r="19" spans="1:23" ht="12" hidden="1" customHeight="1" x14ac:dyDescent="0.2">
      <c r="B19" s="52" t="s">
        <v>22</v>
      </c>
      <c r="G19" s="23"/>
      <c r="H19" s="50"/>
      <c r="I19" s="53"/>
      <c r="J19" s="54">
        <v>184248764.9965511</v>
      </c>
      <c r="K19" s="55">
        <v>0.34172527911200656</v>
      </c>
      <c r="L19" s="37" t="e">
        <v>#DIV/0!</v>
      </c>
      <c r="M19" s="37">
        <v>4.2228162108330221</v>
      </c>
      <c r="N19" s="51">
        <v>0</v>
      </c>
      <c r="O19" s="37"/>
      <c r="P19" s="39">
        <v>0</v>
      </c>
      <c r="Q19" s="39">
        <v>0</v>
      </c>
      <c r="R19" s="39">
        <v>43631727.216516703</v>
      </c>
      <c r="S19" s="39">
        <v>4732525.280248845</v>
      </c>
      <c r="U19" s="56" t="s">
        <v>23</v>
      </c>
      <c r="V19" s="57"/>
    </row>
    <row r="20" spans="1:23" ht="9" hidden="1" customHeight="1" x14ac:dyDescent="0.2">
      <c r="I20" s="58"/>
      <c r="J20" s="39"/>
      <c r="K20" s="37"/>
      <c r="L20" s="37"/>
      <c r="M20" s="37"/>
      <c r="N20" s="51"/>
      <c r="O20" s="60"/>
      <c r="P20" s="39"/>
      <c r="Q20" s="39"/>
      <c r="R20" s="39"/>
      <c r="S20" s="39"/>
    </row>
    <row r="21" spans="1:23" x14ac:dyDescent="0.2">
      <c r="B21" s="61" t="s">
        <v>24</v>
      </c>
      <c r="C21" s="61"/>
      <c r="I21" s="58"/>
      <c r="J21" s="62">
        <v>539172183.79434049</v>
      </c>
      <c r="K21" s="63">
        <v>1</v>
      </c>
      <c r="L21" s="63">
        <v>2.494623004394132</v>
      </c>
      <c r="M21" s="63">
        <v>4.0230076610486423</v>
      </c>
      <c r="N21" s="64">
        <v>0.98034747456101534</v>
      </c>
      <c r="O21" s="65"/>
      <c r="P21" s="62">
        <v>216133733.57201481</v>
      </c>
      <c r="Q21" s="62">
        <v>23442994.886916317</v>
      </c>
      <c r="R21" s="62">
        <v>134022161.8304846</v>
      </c>
      <c r="S21" s="62">
        <v>14536744.461866526</v>
      </c>
      <c r="U21" s="66" t="s">
        <v>25</v>
      </c>
      <c r="V21" s="32"/>
    </row>
    <row r="22" spans="1:23" ht="13.5" customHeight="1" x14ac:dyDescent="0.2">
      <c r="I22" s="58"/>
      <c r="S22" s="67"/>
      <c r="U22" s="68"/>
    </row>
    <row r="23" spans="1:23" x14ac:dyDescent="0.2">
      <c r="A23" s="14" t="s">
        <v>26</v>
      </c>
      <c r="I23" s="58"/>
    </row>
    <row r="24" spans="1:23" x14ac:dyDescent="0.2">
      <c r="B24" s="16" t="s">
        <v>5</v>
      </c>
      <c r="C24" s="16" t="s">
        <v>6</v>
      </c>
      <c r="D24" s="16" t="s">
        <v>7</v>
      </c>
      <c r="E24" s="16" t="s">
        <v>8</v>
      </c>
      <c r="F24" s="17" t="s">
        <v>9</v>
      </c>
      <c r="G24" s="16" t="s">
        <v>10</v>
      </c>
      <c r="H24" s="16" t="s">
        <v>11</v>
      </c>
      <c r="I24" s="58"/>
      <c r="J24" s="18" t="s">
        <v>6</v>
      </c>
      <c r="K24" s="17" t="s">
        <v>12</v>
      </c>
      <c r="L24" s="17" t="s">
        <v>7</v>
      </c>
      <c r="M24" s="17" t="s">
        <v>8</v>
      </c>
      <c r="N24" s="19" t="s">
        <v>9</v>
      </c>
      <c r="P24" s="20" t="s">
        <v>27</v>
      </c>
      <c r="Q24" s="20" t="s">
        <v>14</v>
      </c>
      <c r="R24" s="20" t="s">
        <v>28</v>
      </c>
      <c r="S24" s="20" t="s">
        <v>16</v>
      </c>
      <c r="T24" s="17"/>
    </row>
    <row r="25" spans="1:23" x14ac:dyDescent="0.2">
      <c r="A25" s="2" t="s">
        <v>17</v>
      </c>
      <c r="B25" s="22" t="str">
        <f>[1]INPUTS!A63</f>
        <v>Matt Motley</v>
      </c>
      <c r="C25" s="2">
        <f>RANK($J25,$J$25:$J$28)</f>
        <v>1</v>
      </c>
      <c r="D25" s="2">
        <f>RANK($L25,$L$25:$L$28)</f>
        <v>1</v>
      </c>
      <c r="E25" s="2">
        <f>RANK($M25,$M$25:$M$28)</f>
        <v>1</v>
      </c>
      <c r="F25" s="2">
        <f>RANK($I25,$I$25:$I$28)</f>
        <v>1</v>
      </c>
      <c r="G25" s="23">
        <f>C25*0.5+D25*0.3+E25*0.1+F25*0.1</f>
        <v>1</v>
      </c>
      <c r="H25" s="24">
        <f>RANK(G25,$G$25:$G$28,1)</f>
        <v>1</v>
      </c>
      <c r="I25" s="25">
        <f>IF(N25&gt;1,1-N25,N25-1)</f>
        <v>-0.16063797893229426</v>
      </c>
      <c r="J25" s="26">
        <v>54274557.110639796</v>
      </c>
      <c r="K25" s="28">
        <v>0.33506289698356789</v>
      </c>
      <c r="L25" s="28">
        <v>1.3183875856382585</v>
      </c>
      <c r="M25" s="28">
        <v>2.5171308061793924</v>
      </c>
      <c r="N25" s="29">
        <v>1.1606379789322943</v>
      </c>
      <c r="O25" s="60"/>
      <c r="P25" s="26">
        <v>41167375.741303243</v>
      </c>
      <c r="Q25" s="30">
        <v>9205305.0612829849</v>
      </c>
      <c r="R25" s="30">
        <v>21562072.569847897</v>
      </c>
      <c r="S25" s="31">
        <v>4821426.0001963479</v>
      </c>
      <c r="U25" s="2" t="s">
        <v>63</v>
      </c>
      <c r="V25" s="7"/>
    </row>
    <row r="26" spans="1:23" x14ac:dyDescent="0.2">
      <c r="B26" s="33" t="str">
        <f>[1]INPUTS!A62</f>
        <v>Mike Swerzbin</v>
      </c>
      <c r="C26" s="2">
        <f>RANK($J26,$J$25:$J$28)</f>
        <v>2</v>
      </c>
      <c r="D26" s="2">
        <f>RANK($L26,$L$25:$L$28)</f>
        <v>4</v>
      </c>
      <c r="E26" s="2">
        <f>RANK($M26,$M$25:$M$28)</f>
        <v>4</v>
      </c>
      <c r="F26" s="2">
        <f>RANK($I26,$I$25:$I$28)</f>
        <v>2</v>
      </c>
      <c r="G26" s="23">
        <f>C26*0.5+D26*0.3+E26*0.1+F26*0.1</f>
        <v>2.8000000000000003</v>
      </c>
      <c r="H26" s="34">
        <f>RANK(G26,$G$25:$G$28,1)</f>
        <v>2</v>
      </c>
      <c r="I26" s="25">
        <f>IF(N26&gt;1,1-N26,N26-1)</f>
        <v>-0.20181128028465833</v>
      </c>
      <c r="J26" s="35">
        <v>20799151.998606436</v>
      </c>
      <c r="K26" s="37">
        <v>0.12840315047155779</v>
      </c>
      <c r="L26" s="37">
        <v>0.27505423475460306</v>
      </c>
      <c r="M26" s="37">
        <v>0.54377659891985097</v>
      </c>
      <c r="N26" s="38">
        <v>1.2018112802846583</v>
      </c>
      <c r="O26" s="60"/>
      <c r="P26" s="35">
        <v>75618366.745609105</v>
      </c>
      <c r="Q26" s="39">
        <v>16908780.83906915</v>
      </c>
      <c r="R26" s="39">
        <v>38249442.951244198</v>
      </c>
      <c r="S26" s="40">
        <v>8552835.4540482201</v>
      </c>
      <c r="U26" s="2" t="s">
        <v>62</v>
      </c>
      <c r="V26" s="7"/>
    </row>
    <row r="27" spans="1:23" x14ac:dyDescent="0.2">
      <c r="B27" s="33" t="str">
        <f>[1]INPUTS!A61</f>
        <v>Tim Belden</v>
      </c>
      <c r="C27" s="2">
        <f>RANK($J27,$J$25:$J$28)</f>
        <v>3</v>
      </c>
      <c r="D27" s="2">
        <f>RANK($L27,$L$25:$L$28)</f>
        <v>3</v>
      </c>
      <c r="E27" s="2">
        <f>RANK($M27,$M$25:$M$28)</f>
        <v>3</v>
      </c>
      <c r="F27" s="2">
        <f>RANK($I27,$I$25:$I$28)</f>
        <v>4</v>
      </c>
      <c r="G27" s="23">
        <f>C27*0.5+D27*0.3+E27*0.1+F27*0.1</f>
        <v>3.1</v>
      </c>
      <c r="H27" s="34">
        <f>RANK(G27,$G$25:$G$28,1)</f>
        <v>3</v>
      </c>
      <c r="I27" s="25">
        <f>IF(N27&gt;1,1-N27,N27-1)</f>
        <v>-0.24008966339668214</v>
      </c>
      <c r="J27" s="35">
        <v>14764518.300932761</v>
      </c>
      <c r="K27" s="37">
        <v>9.1148459569974735E-2</v>
      </c>
      <c r="L27" s="37">
        <v>0.61113122762257988</v>
      </c>
      <c r="M27" s="37">
        <v>0.76394612118647387</v>
      </c>
      <c r="N27" s="38">
        <v>0.75991033660331786</v>
      </c>
      <c r="O27" s="60"/>
      <c r="P27" s="35">
        <v>24159325.581135213</v>
      </c>
      <c r="Q27" s="39">
        <v>5402189.4289967949</v>
      </c>
      <c r="R27" s="39">
        <v>19326648.68826377</v>
      </c>
      <c r="S27" s="40">
        <v>4321570.0244214926</v>
      </c>
      <c r="U27" s="2" t="s">
        <v>65</v>
      </c>
      <c r="V27" s="7"/>
    </row>
    <row r="28" spans="1:23" x14ac:dyDescent="0.2">
      <c r="B28" s="41" t="str">
        <f>[1]INPUTS!A64</f>
        <v>Robert Badeer</v>
      </c>
      <c r="C28" s="2">
        <f>RANK($J28,$J$25:$J$28)</f>
        <v>4</v>
      </c>
      <c r="D28" s="2">
        <f>RANK($L28,$L$25:$L$28)</f>
        <v>2</v>
      </c>
      <c r="E28" s="2">
        <f>RANK($M28,$M$25:$M$28)</f>
        <v>2</v>
      </c>
      <c r="F28" s="2">
        <f>RANK($I28,$I$25:$I$28)</f>
        <v>3</v>
      </c>
      <c r="G28" s="23">
        <f>C28*0.5+D28*0.3+E28*0.1+F28*0.1</f>
        <v>3.1000000000000005</v>
      </c>
      <c r="H28" s="42">
        <f>RANK(G28,$G$25:$G$28,1)</f>
        <v>4</v>
      </c>
      <c r="I28" s="25">
        <f>IF(N28&gt;1,1-N28,N28-1)</f>
        <v>-0.23857019509497579</v>
      </c>
      <c r="J28" s="43">
        <v>11858560.090081023</v>
      </c>
      <c r="K28" s="45">
        <v>7.3208584452130757E-2</v>
      </c>
      <c r="L28" s="45">
        <v>0.75348142724517886</v>
      </c>
      <c r="M28" s="45">
        <v>0.9437746905615777</v>
      </c>
      <c r="N28" s="46">
        <v>0.76142980490502421</v>
      </c>
      <c r="O28" s="60"/>
      <c r="P28" s="43">
        <v>15738357.524534324</v>
      </c>
      <c r="Q28" s="47">
        <v>3519203.7279054062</v>
      </c>
      <c r="R28" s="47">
        <v>12565032.956144204</v>
      </c>
      <c r="S28" s="48">
        <v>2809626.7829463575</v>
      </c>
      <c r="U28" s="2" t="s">
        <v>64</v>
      </c>
      <c r="V28" s="7"/>
    </row>
    <row r="29" spans="1:23" hidden="1" x14ac:dyDescent="0.2">
      <c r="B29" s="49"/>
      <c r="G29" s="23"/>
      <c r="H29" s="50"/>
      <c r="I29" s="25"/>
      <c r="J29" s="39"/>
      <c r="K29" s="37"/>
      <c r="L29" s="37"/>
      <c r="M29" s="37"/>
      <c r="N29" s="51"/>
      <c r="O29" s="60"/>
      <c r="P29" s="39"/>
      <c r="Q29" s="39"/>
      <c r="R29" s="39"/>
      <c r="S29" s="39"/>
      <c r="V29" s="7"/>
    </row>
    <row r="30" spans="1:23" ht="12" hidden="1" customHeight="1" x14ac:dyDescent="0.2">
      <c r="B30" s="52" t="s">
        <v>18</v>
      </c>
      <c r="G30" s="23"/>
      <c r="H30" s="50"/>
      <c r="I30" s="53"/>
      <c r="J30" s="54">
        <v>101696787.50026001</v>
      </c>
      <c r="K30" s="37">
        <v>0.62782309147723114</v>
      </c>
      <c r="L30" s="37" t="e">
        <v>#DIV/0!</v>
      </c>
      <c r="M30" s="37">
        <v>1.6256237794668724</v>
      </c>
      <c r="N30" s="51">
        <v>0</v>
      </c>
      <c r="O30" s="37"/>
      <c r="P30" s="39">
        <v>0</v>
      </c>
      <c r="Q30" s="39">
        <v>0</v>
      </c>
      <c r="R30" s="39">
        <v>62558624.43991299</v>
      </c>
      <c r="S30" s="39">
        <v>13988533.682652514</v>
      </c>
      <c r="U30" s="56" t="s">
        <v>19</v>
      </c>
      <c r="V30" s="57"/>
    </row>
    <row r="31" spans="1:23" ht="9" customHeight="1" x14ac:dyDescent="0.2">
      <c r="G31" s="23"/>
      <c r="I31" s="58"/>
      <c r="J31" s="39"/>
      <c r="K31" s="36"/>
      <c r="L31" s="37"/>
      <c r="M31" s="37"/>
      <c r="N31" s="51"/>
      <c r="O31" s="60"/>
      <c r="P31" s="39"/>
      <c r="Q31" s="39"/>
      <c r="R31" s="39"/>
      <c r="S31" s="39"/>
    </row>
    <row r="32" spans="1:23" x14ac:dyDescent="0.2">
      <c r="A32" s="2" t="s">
        <v>20</v>
      </c>
      <c r="B32" s="22" t="str">
        <f>[1]INPUTS!A67</f>
        <v>Jeff Richter</v>
      </c>
      <c r="C32" s="2">
        <f>RANK($J32,$J$32:$J$34)</f>
        <v>1</v>
      </c>
      <c r="D32" s="2">
        <f>RANK($L32,$L$32:$L$34)</f>
        <v>1</v>
      </c>
      <c r="E32" s="2">
        <f>RANK($M32,$M$32:$M$34)</f>
        <v>1</v>
      </c>
      <c r="F32" s="2">
        <f>RANK($I32,$I$32:$I$34)</f>
        <v>1</v>
      </c>
      <c r="G32" s="23">
        <f>C32*0.5+D32*0.3+E32*0.1+F32*0.1</f>
        <v>1</v>
      </c>
      <c r="H32" s="24">
        <f>RANK(G32,$G$32:$G$36,1)</f>
        <v>1</v>
      </c>
      <c r="I32" s="25">
        <f>IF(N32&gt;1,1-N32,N32-1)</f>
        <v>-4.5639215834054947E-2</v>
      </c>
      <c r="J32" s="26">
        <v>12197536.132388406</v>
      </c>
      <c r="K32" s="27">
        <v>7.5301246295727278E-2</v>
      </c>
      <c r="L32" s="28">
        <v>1.0277966098135936</v>
      </c>
      <c r="M32" s="28">
        <v>1.6135620406403977</v>
      </c>
      <c r="N32" s="29">
        <v>0.95436078416594505</v>
      </c>
      <c r="O32" s="60"/>
      <c r="P32" s="26">
        <v>11867655.541888403</v>
      </c>
      <c r="Q32" s="30">
        <v>2653688.4525214569</v>
      </c>
      <c r="R32" s="30">
        <v>7559384.6565375281</v>
      </c>
      <c r="S32" s="31">
        <v>1690329.7960086812</v>
      </c>
      <c r="U32" s="2" t="s">
        <v>66</v>
      </c>
    </row>
    <row r="33" spans="1:23" x14ac:dyDescent="0.2">
      <c r="B33" s="33" t="str">
        <f>[1]INPUTS!A65</f>
        <v>Sean Crandall</v>
      </c>
      <c r="C33" s="2">
        <f>RANK($J33,$J$32:$J$34)</f>
        <v>2</v>
      </c>
      <c r="D33" s="2">
        <f>RANK($L33,$L$32:$L$34)</f>
        <v>3</v>
      </c>
      <c r="E33" s="2">
        <f>RANK($M33,$M$32:$M$34)</f>
        <v>2</v>
      </c>
      <c r="F33" s="2">
        <f>RANK($I33,$I$32:$I$34)</f>
        <v>3</v>
      </c>
      <c r="G33" s="23">
        <f>C33*0.5+D33*0.3+E33*0.1+F33*0.1</f>
        <v>2.4000000000000004</v>
      </c>
      <c r="H33" s="34">
        <f>RANK(G33,$G$32:$G$36,1)</f>
        <v>2</v>
      </c>
      <c r="I33" s="25">
        <f>IF(N33&gt;1,1-N33,N33-1)</f>
        <v>-1.1356676113572441</v>
      </c>
      <c r="J33" s="35">
        <v>2324815.1489013471</v>
      </c>
      <c r="K33" s="36">
        <v>1.4352200003295202E-2</v>
      </c>
      <c r="L33" s="37">
        <v>0.14591230641314437</v>
      </c>
      <c r="M33" s="37">
        <v>0.51261520745870259</v>
      </c>
      <c r="N33" s="38">
        <v>2.1356676113572441</v>
      </c>
      <c r="O33" s="60"/>
      <c r="P33" s="35">
        <v>15932961.420805274</v>
      </c>
      <c r="Q33" s="39">
        <v>3562718.4819802223</v>
      </c>
      <c r="R33" s="39">
        <v>4535205.1891449969</v>
      </c>
      <c r="S33" s="40">
        <v>1014102.7094838005</v>
      </c>
      <c r="U33" s="2" t="s">
        <v>67</v>
      </c>
    </row>
    <row r="34" spans="1:23" x14ac:dyDescent="0.2">
      <c r="B34" s="33" t="str">
        <f>[1]INPUTS!A66</f>
        <v>Mark Fischer/Tom Alonso</v>
      </c>
      <c r="C34" s="2">
        <f>RANK($J34,$J$32:$J$34)</f>
        <v>3</v>
      </c>
      <c r="D34" s="2">
        <f>RANK($L34,$L$32:$L$34)</f>
        <v>2</v>
      </c>
      <c r="E34" s="2">
        <f>RANK($M34,$M$32:$M$34)</f>
        <v>3</v>
      </c>
      <c r="F34" s="2">
        <f>RANK($I34,$I$32:$I$34)</f>
        <v>2</v>
      </c>
      <c r="G34" s="23">
        <f>C34*0.5+D34*0.3+E34*0.1+F34*0.1</f>
        <v>2.6000000000000005</v>
      </c>
      <c r="H34" s="34">
        <f>RANK(G34,$G$32:$G$36,1)</f>
        <v>3</v>
      </c>
      <c r="I34" s="25">
        <f>IF(N34&gt;1,1-N34,N34-1)</f>
        <v>-0.41844860590932487</v>
      </c>
      <c r="J34" s="35">
        <v>1910343.5494500836</v>
      </c>
      <c r="K34" s="36">
        <v>1.1793467841806427E-2</v>
      </c>
      <c r="L34" s="37">
        <v>0.18628327552834065</v>
      </c>
      <c r="M34" s="37">
        <v>0.43466370032531876</v>
      </c>
      <c r="N34" s="38">
        <v>1.4184486059093249</v>
      </c>
      <c r="O34" s="60"/>
      <c r="P34" s="35">
        <v>10255045.945654145</v>
      </c>
      <c r="Q34" s="39">
        <v>2293097.984686628</v>
      </c>
      <c r="R34" s="39">
        <v>4394992.1468489552</v>
      </c>
      <c r="S34" s="40">
        <v>982750.12009320012</v>
      </c>
      <c r="U34" s="2" t="s">
        <v>68</v>
      </c>
    </row>
    <row r="35" spans="1:23" x14ac:dyDescent="0.2">
      <c r="B35" s="33" t="str">
        <f>[1]INPUTS!A68</f>
        <v>Hourly Trading West</v>
      </c>
      <c r="G35" s="23"/>
      <c r="H35" s="34"/>
      <c r="I35" s="58"/>
      <c r="J35" s="35">
        <v>2816152.2498325119</v>
      </c>
      <c r="K35" s="36">
        <v>1.7385459806740573E-2</v>
      </c>
      <c r="L35" s="37"/>
      <c r="M35" s="37"/>
      <c r="N35" s="38"/>
      <c r="O35" s="60"/>
      <c r="P35" s="35"/>
      <c r="Q35" s="39"/>
      <c r="R35" s="39"/>
      <c r="S35" s="40"/>
      <c r="U35" s="2" t="s">
        <v>69</v>
      </c>
    </row>
    <row r="36" spans="1:23" x14ac:dyDescent="0.2">
      <c r="B36" s="41" t="s">
        <v>21</v>
      </c>
      <c r="G36" s="23"/>
      <c r="H36" s="42"/>
      <c r="I36" s="58"/>
      <c r="J36" s="43">
        <v>41037556.035768539</v>
      </c>
      <c r="K36" s="44">
        <v>0.25334453457519923</v>
      </c>
      <c r="L36" s="45"/>
      <c r="M36" s="45"/>
      <c r="N36" s="46"/>
      <c r="O36" s="60"/>
      <c r="P36" s="43"/>
      <c r="Q36" s="47"/>
      <c r="R36" s="47"/>
      <c r="S36" s="48"/>
      <c r="U36" s="2" t="s">
        <v>70</v>
      </c>
      <c r="V36" s="2" t="str">
        <f>'[1]P&amp;L Data_W'!A17</f>
        <v>POWER-MGMT-ST</v>
      </c>
      <c r="W36" s="15" t="str">
        <f>'[1]P&amp;L Data_W'!A18</f>
        <v>W-BOM</v>
      </c>
    </row>
    <row r="37" spans="1:23" ht="9" customHeight="1" x14ac:dyDescent="0.2">
      <c r="I37" s="58"/>
      <c r="J37" s="39"/>
      <c r="K37" s="36"/>
      <c r="L37" s="37"/>
      <c r="M37" s="37"/>
      <c r="N37" s="51"/>
      <c r="O37" s="60"/>
      <c r="P37" s="39"/>
      <c r="Q37" s="39"/>
      <c r="R37" s="39"/>
      <c r="S37" s="39"/>
    </row>
    <row r="38" spans="1:23" ht="12" hidden="1" customHeight="1" x14ac:dyDescent="0.2">
      <c r="B38" s="52" t="s">
        <v>22</v>
      </c>
      <c r="G38" s="23"/>
      <c r="H38" s="50"/>
      <c r="I38" s="53"/>
      <c r="J38" s="54">
        <v>60286403.116340891</v>
      </c>
      <c r="K38" s="36">
        <v>0.37217690852276869</v>
      </c>
      <c r="L38" s="37" t="e">
        <v>#DIV/0!</v>
      </c>
      <c r="M38" s="37">
        <v>5.0274206284540437</v>
      </c>
      <c r="N38" s="51">
        <v>0</v>
      </c>
      <c r="O38" s="37"/>
      <c r="P38" s="39">
        <v>0</v>
      </c>
      <c r="Q38" s="39">
        <v>0</v>
      </c>
      <c r="R38" s="39">
        <v>11991517.633343374</v>
      </c>
      <c r="S38" s="39">
        <v>2681384.8581543183</v>
      </c>
      <c r="U38" s="56" t="s">
        <v>23</v>
      </c>
      <c r="V38" s="57"/>
    </row>
    <row r="39" spans="1:23" ht="9" hidden="1" customHeight="1" x14ac:dyDescent="0.2">
      <c r="I39" s="58"/>
      <c r="J39" s="39"/>
      <c r="K39" s="37"/>
      <c r="L39" s="37"/>
      <c r="M39" s="37"/>
      <c r="N39" s="51"/>
      <c r="O39" s="60"/>
      <c r="P39" s="39"/>
      <c r="Q39" s="39"/>
      <c r="R39" s="39"/>
      <c r="S39" s="39"/>
    </row>
    <row r="40" spans="1:23" x14ac:dyDescent="0.2">
      <c r="B40" s="61" t="s">
        <v>24</v>
      </c>
      <c r="C40" s="61"/>
      <c r="I40" s="58"/>
      <c r="J40" s="62">
        <v>161983190.61660093</v>
      </c>
      <c r="K40" s="63">
        <v>1</v>
      </c>
      <c r="L40" s="63">
        <v>1.3919983207064959</v>
      </c>
      <c r="M40" s="63">
        <v>2.3917273731424156</v>
      </c>
      <c r="N40" s="64">
        <v>1.0444966716012987</v>
      </c>
      <c r="O40" s="65"/>
      <c r="P40" s="62">
        <v>116367375.02268527</v>
      </c>
      <c r="Q40" s="62">
        <v>26020536.091393538</v>
      </c>
      <c r="R40" s="62">
        <v>67726444.257639736</v>
      </c>
      <c r="S40" s="62">
        <v>15144093.323443273</v>
      </c>
      <c r="U40" s="15" t="s">
        <v>25</v>
      </c>
    </row>
    <row r="41" spans="1:23" ht="12.75" customHeight="1" x14ac:dyDescent="0.2">
      <c r="I41" s="58"/>
    </row>
    <row r="42" spans="1:23" x14ac:dyDescent="0.2">
      <c r="A42" s="14" t="s">
        <v>29</v>
      </c>
      <c r="I42" s="58"/>
    </row>
    <row r="43" spans="1:23" x14ac:dyDescent="0.2">
      <c r="B43" s="16" t="s">
        <v>5</v>
      </c>
      <c r="C43" s="16" t="s">
        <v>6</v>
      </c>
      <c r="D43" s="16" t="s">
        <v>7</v>
      </c>
      <c r="E43" s="16" t="s">
        <v>8</v>
      </c>
      <c r="F43" s="17" t="s">
        <v>9</v>
      </c>
      <c r="G43" s="16" t="s">
        <v>10</v>
      </c>
      <c r="H43" s="16" t="s">
        <v>11</v>
      </c>
      <c r="I43" s="58"/>
      <c r="J43" s="18" t="s">
        <v>6</v>
      </c>
      <c r="K43" s="17" t="s">
        <v>12</v>
      </c>
      <c r="L43" s="17" t="s">
        <v>7</v>
      </c>
      <c r="M43" s="17" t="s">
        <v>8</v>
      </c>
      <c r="N43" s="19" t="s">
        <v>9</v>
      </c>
      <c r="P43" s="20" t="s">
        <v>30</v>
      </c>
      <c r="Q43" s="20" t="s">
        <v>14</v>
      </c>
      <c r="R43" s="20" t="s">
        <v>31</v>
      </c>
      <c r="S43" s="21" t="s">
        <v>16</v>
      </c>
      <c r="T43" s="17"/>
    </row>
    <row r="44" spans="1:23" x14ac:dyDescent="0.2">
      <c r="A44" s="2" t="s">
        <v>17</v>
      </c>
      <c r="B44" s="22" t="str">
        <f>[1]INPUTS!A63</f>
        <v>Matt Motley</v>
      </c>
      <c r="C44" s="2">
        <f>RANK($J44,$J$44:$J$47)</f>
        <v>1</v>
      </c>
      <c r="D44" s="2">
        <f>RANK($L44,$L$44:$L$47)</f>
        <v>1</v>
      </c>
      <c r="E44" s="2">
        <f>RANK($M44,$M$44:$M$47)</f>
        <v>1</v>
      </c>
      <c r="F44" s="2">
        <f>RANK($I44,$I$44:$I$47)</f>
        <v>1</v>
      </c>
      <c r="G44" s="23">
        <f>C44*0.5+D44*0.3+E44*0.1+F44*0.1</f>
        <v>1</v>
      </c>
      <c r="H44" s="24">
        <f>RANK(G44,$G$44:$G$47,1)</f>
        <v>1</v>
      </c>
      <c r="I44" s="25">
        <f>IF(N44&gt;1,1-N44,N44-1)</f>
        <v>-0.16063797893229426</v>
      </c>
      <c r="J44" s="26">
        <v>54274557.110639796</v>
      </c>
      <c r="K44" s="28">
        <v>0.33506289698356778</v>
      </c>
      <c r="L44" s="28">
        <v>1.3183875856382585</v>
      </c>
      <c r="M44" s="28">
        <v>2.5171308061793924</v>
      </c>
      <c r="N44" s="29">
        <v>1.1606379789322943</v>
      </c>
      <c r="O44" s="60"/>
      <c r="P44" s="26">
        <v>41167375.741303243</v>
      </c>
      <c r="Q44" s="30">
        <v>9205305.0612829849</v>
      </c>
      <c r="R44" s="30">
        <v>21562072.569847897</v>
      </c>
      <c r="S44" s="31">
        <v>4821426.0001963479</v>
      </c>
      <c r="U44" s="2" t="s">
        <v>63</v>
      </c>
    </row>
    <row r="45" spans="1:23" x14ac:dyDescent="0.2">
      <c r="B45" s="33" t="str">
        <f>[1]INPUTS!A62</f>
        <v>Mike Swerzbin</v>
      </c>
      <c r="C45" s="2">
        <f>RANK($J45,$J$44:$J$47)</f>
        <v>2</v>
      </c>
      <c r="D45" s="2">
        <f>RANK($L45,$L$44:$L$47)</f>
        <v>4</v>
      </c>
      <c r="E45" s="2">
        <f>RANK($M45,$M$44:$M$47)</f>
        <v>4</v>
      </c>
      <c r="F45" s="2">
        <f>RANK($I45,$I$44:$I$47)</f>
        <v>2</v>
      </c>
      <c r="G45" s="23">
        <f>C45*0.5+D45*0.3+E45*0.1+F45*0.1</f>
        <v>2.8000000000000003</v>
      </c>
      <c r="H45" s="34">
        <f>RANK(G45,$G$44:$G$47,1)</f>
        <v>2</v>
      </c>
      <c r="I45" s="25">
        <f>IF(N45&gt;1,1-N45,N45-1)</f>
        <v>-0.20181128028465833</v>
      </c>
      <c r="J45" s="35">
        <v>20799151.998606436</v>
      </c>
      <c r="K45" s="37">
        <v>0.12840315047155776</v>
      </c>
      <c r="L45" s="37">
        <v>0.27505423475460306</v>
      </c>
      <c r="M45" s="37">
        <v>0.54377659891985097</v>
      </c>
      <c r="N45" s="38">
        <v>1.2018112802846583</v>
      </c>
      <c r="O45" s="60"/>
      <c r="P45" s="35">
        <v>75618366.745609105</v>
      </c>
      <c r="Q45" s="39">
        <v>16908780.83906915</v>
      </c>
      <c r="R45" s="39">
        <v>38249442.951244198</v>
      </c>
      <c r="S45" s="40">
        <v>8552835.4540482201</v>
      </c>
      <c r="U45" s="2" t="s">
        <v>62</v>
      </c>
    </row>
    <row r="46" spans="1:23" x14ac:dyDescent="0.2">
      <c r="B46" s="33" t="str">
        <f>[1]INPUTS!A61</f>
        <v>Tim Belden</v>
      </c>
      <c r="C46" s="2">
        <f>RANK($J46,$J$44:$J$47)</f>
        <v>3</v>
      </c>
      <c r="D46" s="2">
        <f>RANK($L46,$L$44:$L$47)</f>
        <v>3</v>
      </c>
      <c r="E46" s="2">
        <f>RANK($M46,$M$44:$M$47)</f>
        <v>3</v>
      </c>
      <c r="F46" s="2">
        <f>RANK($I46,$I$44:$I$47)</f>
        <v>4</v>
      </c>
      <c r="G46" s="23">
        <f>C46*0.5+D46*0.3+E46*0.1+F46*0.1</f>
        <v>3.1</v>
      </c>
      <c r="H46" s="34">
        <f>RANK(G46,$G$44:$G$47,1)</f>
        <v>3</v>
      </c>
      <c r="I46" s="25">
        <f>IF(N46&gt;1,1-N46,N46-1)</f>
        <v>-0.24008966339668214</v>
      </c>
      <c r="J46" s="35">
        <v>14764518.300932761</v>
      </c>
      <c r="K46" s="37">
        <v>9.1148459569974721E-2</v>
      </c>
      <c r="L46" s="37">
        <v>0.61113122762257988</v>
      </c>
      <c r="M46" s="37">
        <v>0.76394612118647387</v>
      </c>
      <c r="N46" s="38">
        <v>0.75991033660331786</v>
      </c>
      <c r="O46" s="60"/>
      <c r="P46" s="35">
        <v>24159325.581135213</v>
      </c>
      <c r="Q46" s="39">
        <v>5402189.4289967949</v>
      </c>
      <c r="R46" s="39">
        <v>19326648.68826377</v>
      </c>
      <c r="S46" s="40">
        <v>4321570.0244214926</v>
      </c>
      <c r="U46" s="2" t="s">
        <v>65</v>
      </c>
    </row>
    <row r="47" spans="1:23" x14ac:dyDescent="0.2">
      <c r="B47" s="41" t="str">
        <f>[1]INPUTS!A64</f>
        <v>Robert Badeer</v>
      </c>
      <c r="C47" s="2">
        <f>RANK($J47,$J$44:$J$47)</f>
        <v>4</v>
      </c>
      <c r="D47" s="2">
        <f>RANK($L47,$L$44:$L$47)</f>
        <v>2</v>
      </c>
      <c r="E47" s="2">
        <f>RANK($M47,$M$44:$M$47)</f>
        <v>2</v>
      </c>
      <c r="F47" s="2">
        <f>RANK($I47,$I$44:$I$47)</f>
        <v>3</v>
      </c>
      <c r="G47" s="23">
        <f>C47*0.5+D47*0.3+E47*0.1+F47*0.1</f>
        <v>3.1000000000000005</v>
      </c>
      <c r="H47" s="42">
        <f>RANK(G47,$G$44:$G$47,1)</f>
        <v>4</v>
      </c>
      <c r="I47" s="25">
        <f>IF(N47&gt;1,1-N47,N47-1)</f>
        <v>-0.23857019509497579</v>
      </c>
      <c r="J47" s="43">
        <v>11858560.090081023</v>
      </c>
      <c r="K47" s="45">
        <v>7.3208584452130743E-2</v>
      </c>
      <c r="L47" s="45">
        <v>0.75348142724517886</v>
      </c>
      <c r="M47" s="45">
        <v>0.9437746905615777</v>
      </c>
      <c r="N47" s="46">
        <v>0.76142980490502421</v>
      </c>
      <c r="O47" s="60"/>
      <c r="P47" s="43">
        <v>15738357.524534324</v>
      </c>
      <c r="Q47" s="47">
        <v>3519203.7279054062</v>
      </c>
      <c r="R47" s="47">
        <v>12565032.956144204</v>
      </c>
      <c r="S47" s="48">
        <v>2809626.7829463575</v>
      </c>
      <c r="U47" s="2" t="s">
        <v>64</v>
      </c>
    </row>
    <row r="48" spans="1:23" hidden="1" x14ac:dyDescent="0.2">
      <c r="B48" s="49"/>
      <c r="G48" s="23"/>
      <c r="H48" s="50"/>
      <c r="I48" s="25"/>
      <c r="J48" s="39"/>
      <c r="K48" s="37"/>
      <c r="L48" s="37"/>
      <c r="M48" s="37"/>
      <c r="N48" s="51"/>
      <c r="O48" s="60"/>
      <c r="P48" s="39"/>
      <c r="Q48" s="39"/>
      <c r="R48" s="39"/>
      <c r="S48" s="39"/>
    </row>
    <row r="49" spans="1:23" ht="12" hidden="1" customHeight="1" x14ac:dyDescent="0.2">
      <c r="B49" s="52" t="s">
        <v>18</v>
      </c>
      <c r="G49" s="23"/>
      <c r="H49" s="50"/>
      <c r="I49" s="53"/>
      <c r="J49" s="54">
        <v>101696787.50026001</v>
      </c>
      <c r="K49" s="37">
        <v>0.62782309147723114</v>
      </c>
      <c r="L49" s="37" t="e">
        <v>#DIV/0!</v>
      </c>
      <c r="M49" s="37">
        <v>1.6256237794668724</v>
      </c>
      <c r="N49" s="51">
        <v>0</v>
      </c>
      <c r="O49" s="37"/>
      <c r="P49" s="39">
        <v>0</v>
      </c>
      <c r="Q49" s="39">
        <v>0</v>
      </c>
      <c r="R49" s="39">
        <v>62558624.43991299</v>
      </c>
      <c r="S49" s="39">
        <v>13988533.682652514</v>
      </c>
      <c r="U49" s="56" t="s">
        <v>19</v>
      </c>
      <c r="V49" s="57"/>
    </row>
    <row r="50" spans="1:23" ht="9" customHeight="1" x14ac:dyDescent="0.2">
      <c r="G50" s="23"/>
      <c r="I50" s="58"/>
      <c r="J50" s="39"/>
      <c r="K50" s="37"/>
      <c r="L50" s="37"/>
      <c r="M50" s="37"/>
      <c r="N50" s="51"/>
      <c r="O50" s="60"/>
      <c r="P50" s="39"/>
      <c r="Q50" s="39"/>
      <c r="R50" s="39"/>
      <c r="S50" s="39"/>
    </row>
    <row r="51" spans="1:23" x14ac:dyDescent="0.2">
      <c r="A51" s="2" t="s">
        <v>20</v>
      </c>
      <c r="B51" s="22" t="str">
        <f>[1]INPUTS!A67</f>
        <v>Jeff Richter</v>
      </c>
      <c r="C51" s="2">
        <f>RANK($J51,$J$51:$J$53)</f>
        <v>1</v>
      </c>
      <c r="D51" s="2">
        <f>RANK($L51,$L$51:$L$53)</f>
        <v>1</v>
      </c>
      <c r="E51" s="2">
        <f>RANK($M51,$M$51:$M$53)</f>
        <v>1</v>
      </c>
      <c r="F51" s="2">
        <f>RANK($I51,$I$51:$I$53)</f>
        <v>1</v>
      </c>
      <c r="G51" s="23">
        <f>C51*0.5+D51*0.3+E51*0.1+F51*0.1</f>
        <v>1</v>
      </c>
      <c r="H51" s="24">
        <f>RANK(G51,$G$51:$G$55,1)</f>
        <v>1</v>
      </c>
      <c r="I51" s="25">
        <f>IF(N51&gt;1,1-N51,N51-1)</f>
        <v>-4.5639215834054947E-2</v>
      </c>
      <c r="J51" s="26">
        <v>12197536.132388406</v>
      </c>
      <c r="K51" s="28">
        <v>7.5301246295727264E-2</v>
      </c>
      <c r="L51" s="28">
        <v>1.0277966098135936</v>
      </c>
      <c r="M51" s="28">
        <v>1.6135620406403977</v>
      </c>
      <c r="N51" s="29">
        <v>0.95436078416594505</v>
      </c>
      <c r="O51" s="60"/>
      <c r="P51" s="26">
        <v>11867655.541888403</v>
      </c>
      <c r="Q51" s="30">
        <v>2653688.4525214569</v>
      </c>
      <c r="R51" s="30">
        <v>7559384.6565375281</v>
      </c>
      <c r="S51" s="31">
        <v>1690329.7960086812</v>
      </c>
      <c r="U51" s="2" t="s">
        <v>66</v>
      </c>
    </row>
    <row r="52" spans="1:23" x14ac:dyDescent="0.2">
      <c r="B52" s="33" t="str">
        <f>[1]INPUTS!A65</f>
        <v>Sean Crandall</v>
      </c>
      <c r="C52" s="2">
        <f>RANK($J52,$J$51:$J$53)</f>
        <v>2</v>
      </c>
      <c r="D52" s="2">
        <f>RANK($L52,$L$51:$L$53)</f>
        <v>3</v>
      </c>
      <c r="E52" s="2">
        <f>RANK($M52,$M$51:$M$53)</f>
        <v>2</v>
      </c>
      <c r="F52" s="2">
        <f>RANK($I52,$I$51:$I$53)</f>
        <v>3</v>
      </c>
      <c r="G52" s="23">
        <f>C52*0.5+D52*0.3+E52*0.1+F52*0.1</f>
        <v>2.4000000000000004</v>
      </c>
      <c r="H52" s="34">
        <f>RANK(G52,$G$51:$G$55,1)</f>
        <v>2</v>
      </c>
      <c r="I52" s="25">
        <f>IF(N52&gt;1,1-N52,N52-1)</f>
        <v>-1.1356676113572441</v>
      </c>
      <c r="J52" s="35">
        <v>2324815.1489013471</v>
      </c>
      <c r="K52" s="37">
        <v>1.4352200003295198E-2</v>
      </c>
      <c r="L52" s="37">
        <v>0.14591230641314437</v>
      </c>
      <c r="M52" s="37">
        <v>0.51261520745870259</v>
      </c>
      <c r="N52" s="38">
        <v>2.1356676113572441</v>
      </c>
      <c r="O52" s="60"/>
      <c r="P52" s="35">
        <v>15932961.420805274</v>
      </c>
      <c r="Q52" s="39">
        <v>3562718.4819802223</v>
      </c>
      <c r="R52" s="39">
        <v>4535205.1891449969</v>
      </c>
      <c r="S52" s="40">
        <v>1014102.7094838005</v>
      </c>
      <c r="U52" s="2" t="s">
        <v>67</v>
      </c>
    </row>
    <row r="53" spans="1:23" x14ac:dyDescent="0.2">
      <c r="B53" s="33" t="str">
        <f>[1]INPUTS!A66</f>
        <v>Mark Fischer/Tom Alonso</v>
      </c>
      <c r="C53" s="2">
        <f>RANK($J53,$J$51:$J$53)</f>
        <v>3</v>
      </c>
      <c r="D53" s="2">
        <f>RANK($L53,$L$51:$L$53)</f>
        <v>2</v>
      </c>
      <c r="E53" s="2">
        <f>RANK($M53,$M$51:$M$53)</f>
        <v>3</v>
      </c>
      <c r="F53" s="2">
        <f>RANK($I53,$I$51:$I$53)</f>
        <v>2</v>
      </c>
      <c r="G53" s="23">
        <f>C53*0.5+D53*0.3+E53*0.1+F53*0.1</f>
        <v>2.6000000000000005</v>
      </c>
      <c r="H53" s="34">
        <f>RANK(G53,$G$51:$G$55,1)</f>
        <v>3</v>
      </c>
      <c r="I53" s="25">
        <f>IF(N53&gt;1,1-N53,N53-1)</f>
        <v>-0.41844860590932487</v>
      </c>
      <c r="J53" s="35">
        <v>1910343.5494500836</v>
      </c>
      <c r="K53" s="37">
        <v>1.1793467841806423E-2</v>
      </c>
      <c r="L53" s="37">
        <v>0.18628327552834065</v>
      </c>
      <c r="M53" s="37">
        <v>0.43466370032531876</v>
      </c>
      <c r="N53" s="38">
        <v>1.4184486059093249</v>
      </c>
      <c r="O53" s="60"/>
      <c r="P53" s="35">
        <v>10255045.945654145</v>
      </c>
      <c r="Q53" s="39">
        <v>2293097.984686628</v>
      </c>
      <c r="R53" s="39">
        <v>4394992.1468489552</v>
      </c>
      <c r="S53" s="40">
        <v>982750.12009320012</v>
      </c>
      <c r="U53" s="2" t="s">
        <v>68</v>
      </c>
    </row>
    <row r="54" spans="1:23" x14ac:dyDescent="0.2">
      <c r="B54" s="33" t="str">
        <f>[1]INPUTS!A68</f>
        <v>Hourly Trading West</v>
      </c>
      <c r="G54" s="23"/>
      <c r="H54" s="34"/>
      <c r="J54" s="35">
        <v>2816152.2498325119</v>
      </c>
      <c r="K54" s="37">
        <v>1.7385459806740569E-2</v>
      </c>
      <c r="L54" s="37"/>
      <c r="M54" s="37"/>
      <c r="N54" s="38"/>
      <c r="O54" s="60"/>
      <c r="P54" s="35"/>
      <c r="Q54" s="39"/>
      <c r="R54" s="39"/>
      <c r="S54" s="40"/>
      <c r="U54" s="2" t="s">
        <v>69</v>
      </c>
    </row>
    <row r="55" spans="1:23" x14ac:dyDescent="0.2">
      <c r="B55" s="41" t="s">
        <v>21</v>
      </c>
      <c r="G55" s="23"/>
      <c r="H55" s="42"/>
      <c r="J55" s="43">
        <v>41037556.035768539</v>
      </c>
      <c r="K55" s="45">
        <v>0.25334453457519918</v>
      </c>
      <c r="L55" s="45"/>
      <c r="M55" s="45"/>
      <c r="N55" s="46"/>
      <c r="O55" s="60"/>
      <c r="P55" s="43"/>
      <c r="Q55" s="47"/>
      <c r="R55" s="47"/>
      <c r="S55" s="48"/>
      <c r="U55" s="2" t="s">
        <v>70</v>
      </c>
      <c r="V55" s="2" t="str">
        <f>'[1]P&amp;L Data_W'!A17</f>
        <v>POWER-MGMT-ST</v>
      </c>
      <c r="W55" s="15" t="str">
        <f>'[1]P&amp;L Data_W'!A18</f>
        <v>W-BOM</v>
      </c>
    </row>
    <row r="56" spans="1:23" hidden="1" x14ac:dyDescent="0.2">
      <c r="B56" s="49"/>
      <c r="G56" s="23"/>
      <c r="H56" s="50"/>
      <c r="J56" s="39"/>
      <c r="K56" s="37"/>
      <c r="L56" s="37"/>
      <c r="M56" s="37"/>
      <c r="N56" s="51"/>
      <c r="O56" s="60"/>
      <c r="P56" s="39"/>
      <c r="Q56" s="39"/>
      <c r="R56" s="39"/>
      <c r="S56" s="39"/>
    </row>
    <row r="57" spans="1:23" ht="12" hidden="1" customHeight="1" x14ac:dyDescent="0.2">
      <c r="B57" s="52" t="s">
        <v>22</v>
      </c>
      <c r="G57" s="23"/>
      <c r="H57" s="50"/>
      <c r="I57" s="53"/>
      <c r="J57" s="54">
        <v>60286403.116340891</v>
      </c>
      <c r="K57" s="36">
        <v>0.37217690852276869</v>
      </c>
      <c r="L57" s="37" t="e">
        <v>#DIV/0!</v>
      </c>
      <c r="M57" s="37">
        <v>5.0274206284540437</v>
      </c>
      <c r="N57" s="51">
        <v>0</v>
      </c>
      <c r="O57" s="37"/>
      <c r="P57" s="39">
        <v>0</v>
      </c>
      <c r="Q57" s="39">
        <v>0</v>
      </c>
      <c r="R57" s="39">
        <v>11991517.633343374</v>
      </c>
      <c r="S57" s="39">
        <v>2681384.8581543183</v>
      </c>
      <c r="U57" s="56" t="s">
        <v>23</v>
      </c>
      <c r="V57" s="57"/>
    </row>
    <row r="58" spans="1:23" ht="11.25" customHeight="1" x14ac:dyDescent="0.2">
      <c r="J58" s="39"/>
      <c r="K58" s="37"/>
      <c r="L58" s="37"/>
      <c r="M58" s="37"/>
      <c r="N58" s="51"/>
      <c r="O58" s="60"/>
      <c r="P58" s="39"/>
      <c r="Q58" s="39"/>
      <c r="R58" s="39"/>
      <c r="S58" s="39"/>
    </row>
    <row r="59" spans="1:23" x14ac:dyDescent="0.2">
      <c r="B59" s="61" t="s">
        <v>24</v>
      </c>
      <c r="C59" s="61"/>
      <c r="J59" s="62">
        <v>161983190.61660093</v>
      </c>
      <c r="K59" s="63">
        <v>1</v>
      </c>
      <c r="L59" s="63">
        <v>1.3919983207064959</v>
      </c>
      <c r="M59" s="63">
        <v>2.3917273731424156</v>
      </c>
      <c r="N59" s="64">
        <v>1.0444966716012987</v>
      </c>
      <c r="O59" s="65"/>
      <c r="P59" s="62">
        <v>116367375.02268527</v>
      </c>
      <c r="Q59" s="62">
        <v>26020536.091393538</v>
      </c>
      <c r="R59" s="62">
        <v>67726444.257639736</v>
      </c>
      <c r="S59" s="62">
        <v>15144093.323443273</v>
      </c>
      <c r="U59" s="15" t="s">
        <v>25</v>
      </c>
    </row>
    <row r="61" spans="1:23" x14ac:dyDescent="0.2">
      <c r="A61" s="14" t="s">
        <v>32</v>
      </c>
      <c r="J61" s="69"/>
      <c r="K61" s="70"/>
      <c r="N61" s="6"/>
    </row>
    <row r="62" spans="1:23" ht="9" customHeight="1" x14ac:dyDescent="0.2"/>
    <row r="63" spans="1:23" x14ac:dyDescent="0.2">
      <c r="B63" s="71" t="s">
        <v>10</v>
      </c>
      <c r="C63" s="4" t="s">
        <v>33</v>
      </c>
      <c r="J63" s="69"/>
      <c r="K63" s="70"/>
      <c r="N63" s="6"/>
      <c r="Q63" s="72"/>
      <c r="R63" s="72"/>
    </row>
    <row r="64" spans="1:23" ht="9" customHeight="1" x14ac:dyDescent="0.2">
      <c r="J64" s="69"/>
      <c r="K64" s="70"/>
      <c r="N64" s="6"/>
    </row>
    <row r="65" spans="1:14" x14ac:dyDescent="0.2">
      <c r="B65" s="61" t="s">
        <v>34</v>
      </c>
      <c r="C65" s="4"/>
    </row>
    <row r="66" spans="1:14" x14ac:dyDescent="0.2">
      <c r="B66" s="61" t="s">
        <v>35</v>
      </c>
      <c r="C66" s="73"/>
    </row>
    <row r="67" spans="1:14" x14ac:dyDescent="0.2">
      <c r="B67" s="61" t="s">
        <v>36</v>
      </c>
      <c r="C67" s="4"/>
    </row>
    <row r="69" spans="1:14" x14ac:dyDescent="0.2">
      <c r="A69" s="14" t="s">
        <v>37</v>
      </c>
      <c r="J69" s="69"/>
      <c r="K69" s="70"/>
      <c r="N69" s="6"/>
    </row>
    <row r="70" spans="1:14" ht="9" customHeight="1" x14ac:dyDescent="0.2"/>
    <row r="71" spans="1:14" x14ac:dyDescent="0.2">
      <c r="B71" s="16" t="s">
        <v>6</v>
      </c>
      <c r="C71" s="74" t="s">
        <v>38</v>
      </c>
      <c r="J71" s="69"/>
      <c r="K71" s="70"/>
      <c r="N71" s="6"/>
    </row>
    <row r="72" spans="1:14" x14ac:dyDescent="0.2">
      <c r="B72" s="16" t="s">
        <v>7</v>
      </c>
      <c r="C72" s="74" t="s">
        <v>39</v>
      </c>
      <c r="J72" s="69"/>
      <c r="K72" s="70"/>
      <c r="N72" s="6"/>
    </row>
    <row r="73" spans="1:14" x14ac:dyDescent="0.2">
      <c r="B73" s="16" t="s">
        <v>8</v>
      </c>
      <c r="C73" s="74" t="s">
        <v>40</v>
      </c>
      <c r="J73" s="69"/>
      <c r="K73" s="70"/>
      <c r="N73" s="6"/>
    </row>
    <row r="74" spans="1:14" x14ac:dyDescent="0.2">
      <c r="B74" s="17" t="s">
        <v>9</v>
      </c>
      <c r="C74" s="74" t="s">
        <v>41</v>
      </c>
      <c r="J74" s="69"/>
      <c r="K74" s="70"/>
      <c r="N74" s="6"/>
    </row>
    <row r="75" spans="1:14" x14ac:dyDescent="0.2">
      <c r="J75" s="69"/>
      <c r="K75" s="70"/>
      <c r="N75" s="6"/>
    </row>
    <row r="76" spans="1:14" x14ac:dyDescent="0.2">
      <c r="B76" s="8"/>
      <c r="C76" s="15"/>
    </row>
    <row r="77" spans="1:14" ht="15" x14ac:dyDescent="0.35">
      <c r="A77" s="14" t="s">
        <v>42</v>
      </c>
      <c r="B77" s="8"/>
      <c r="C77" s="15"/>
      <c r="J77" s="75" t="s">
        <v>43</v>
      </c>
    </row>
    <row r="78" spans="1:14" x14ac:dyDescent="0.2">
      <c r="C78" s="15" t="s">
        <v>3</v>
      </c>
      <c r="D78" s="15" t="s">
        <v>2</v>
      </c>
      <c r="E78" s="76" t="s">
        <v>1</v>
      </c>
      <c r="F78" s="15" t="s">
        <v>44</v>
      </c>
      <c r="G78" s="15" t="s">
        <v>45</v>
      </c>
      <c r="J78" s="77" t="s">
        <v>46</v>
      </c>
      <c r="K78" s="78" t="s">
        <v>47</v>
      </c>
      <c r="L78" s="78" t="s">
        <v>48</v>
      </c>
      <c r="M78" s="78" t="s">
        <v>49</v>
      </c>
    </row>
    <row r="79" spans="1:14" x14ac:dyDescent="0.2">
      <c r="B79" s="2" t="s">
        <v>50</v>
      </c>
      <c r="C79" s="5">
        <f>1529020+2681732</f>
        <v>4210752</v>
      </c>
      <c r="D79" s="5">
        <f>+C79</f>
        <v>4210752</v>
      </c>
      <c r="E79" s="5">
        <f>D79+11432070</f>
        <v>15642822</v>
      </c>
      <c r="F79" s="5">
        <f>54120344-E79</f>
        <v>38477522</v>
      </c>
      <c r="G79" s="57">
        <f>F79+E79</f>
        <v>54120344</v>
      </c>
      <c r="J79" s="5">
        <v>146981037.59128299</v>
      </c>
      <c r="K79" s="79">
        <v>15642822</v>
      </c>
      <c r="L79" s="79">
        <v>162623859.59128299</v>
      </c>
      <c r="M79" s="79"/>
    </row>
    <row r="80" spans="1:14" x14ac:dyDescent="0.2">
      <c r="B80" s="2" t="s">
        <v>51</v>
      </c>
      <c r="C80" s="5">
        <v>17200000</v>
      </c>
      <c r="D80" s="5">
        <f>C80</f>
        <v>17200000</v>
      </c>
      <c r="E80" s="5">
        <f>D80</f>
        <v>17200000</v>
      </c>
      <c r="F80" s="5">
        <f>10000000</f>
        <v>10000000</v>
      </c>
      <c r="G80" s="57">
        <f t="shared" ref="G80:G90" si="0">F80+E80</f>
        <v>27200000</v>
      </c>
      <c r="J80" s="5">
        <v>15461811.435598776</v>
      </c>
      <c r="K80" s="79">
        <v>17200000</v>
      </c>
      <c r="L80" s="79">
        <v>32661811.435598776</v>
      </c>
      <c r="M80" s="79"/>
    </row>
    <row r="81" spans="2:14" x14ac:dyDescent="0.2">
      <c r="B81" s="2" t="s">
        <v>52</v>
      </c>
      <c r="C81" s="5">
        <v>0</v>
      </c>
      <c r="D81" s="5">
        <v>0</v>
      </c>
      <c r="E81" s="5">
        <v>0</v>
      </c>
      <c r="F81" s="5">
        <v>0</v>
      </c>
      <c r="G81" s="57">
        <f t="shared" si="0"/>
        <v>0</v>
      </c>
      <c r="J81" s="5">
        <v>53346913.769340381</v>
      </c>
      <c r="K81" s="79">
        <v>0</v>
      </c>
      <c r="L81" s="79">
        <v>53346913.769340381</v>
      </c>
      <c r="M81" s="79"/>
    </row>
    <row r="82" spans="2:14" x14ac:dyDescent="0.2">
      <c r="B82" s="2" t="s">
        <v>53</v>
      </c>
      <c r="C82" s="39">
        <v>0</v>
      </c>
      <c r="D82" s="39">
        <v>0</v>
      </c>
      <c r="E82" s="39">
        <v>0</v>
      </c>
      <c r="F82" s="5">
        <v>0</v>
      </c>
      <c r="G82" s="57">
        <f t="shared" si="0"/>
        <v>0</v>
      </c>
      <c r="J82" s="5">
        <v>106290833.35401878</v>
      </c>
      <c r="K82" s="79">
        <v>0</v>
      </c>
      <c r="L82" s="79">
        <v>106290833.35401878</v>
      </c>
      <c r="M82" s="79"/>
    </row>
    <row r="83" spans="2:14" x14ac:dyDescent="0.2">
      <c r="B83" s="15" t="s">
        <v>54</v>
      </c>
      <c r="C83" s="80">
        <v>0</v>
      </c>
      <c r="D83" s="80">
        <v>0</v>
      </c>
      <c r="E83" s="80">
        <v>0</v>
      </c>
      <c r="F83" s="5">
        <v>25000000</v>
      </c>
      <c r="G83" s="57">
        <f t="shared" si="0"/>
        <v>25000000</v>
      </c>
      <c r="J83" s="5">
        <v>61104497.236355871</v>
      </c>
      <c r="K83" s="79">
        <v>0</v>
      </c>
      <c r="L83" s="79">
        <v>61104497.236355871</v>
      </c>
      <c r="M83" s="79"/>
    </row>
    <row r="84" spans="2:14" x14ac:dyDescent="0.2">
      <c r="B84" s="15" t="s">
        <v>55</v>
      </c>
      <c r="C84" s="80">
        <v>1550132</v>
      </c>
      <c r="D84" s="80">
        <f>C84</f>
        <v>1550132</v>
      </c>
      <c r="E84" s="80">
        <f>D84</f>
        <v>1550132</v>
      </c>
      <c r="F84" s="5">
        <v>900000</v>
      </c>
      <c r="G84" s="57">
        <f t="shared" si="0"/>
        <v>2450132</v>
      </c>
      <c r="J84" s="5">
        <v>37823393.67889861</v>
      </c>
      <c r="K84" s="79">
        <v>1550132</v>
      </c>
      <c r="L84" s="79">
        <v>39373525.67889861</v>
      </c>
      <c r="M84" s="79"/>
    </row>
    <row r="85" spans="2:14" x14ac:dyDescent="0.2">
      <c r="B85" s="15" t="s">
        <v>56</v>
      </c>
      <c r="C85" s="80"/>
      <c r="D85" s="80"/>
      <c r="E85" s="80"/>
      <c r="F85" s="5"/>
      <c r="G85" s="57"/>
      <c r="J85" s="5">
        <v>19642529.473463736</v>
      </c>
      <c r="K85" s="79">
        <v>0</v>
      </c>
      <c r="L85" s="79">
        <v>19642529.473463736</v>
      </c>
      <c r="M85" s="79"/>
    </row>
    <row r="86" spans="2:14" x14ac:dyDescent="0.2">
      <c r="B86" s="15" t="s">
        <v>57</v>
      </c>
      <c r="C86" s="80"/>
      <c r="D86" s="80"/>
      <c r="E86" s="80"/>
      <c r="F86" s="5"/>
      <c r="G86" s="57"/>
      <c r="J86" s="5">
        <v>16890317.557775252</v>
      </c>
      <c r="K86" s="79">
        <v>0</v>
      </c>
      <c r="L86" s="79">
        <v>16890317.557775252</v>
      </c>
      <c r="M86" s="79"/>
    </row>
    <row r="87" spans="2:14" x14ac:dyDescent="0.2">
      <c r="B87" s="15" t="s">
        <v>58</v>
      </c>
      <c r="C87" s="80">
        <v>0</v>
      </c>
      <c r="D87" s="80">
        <v>0</v>
      </c>
      <c r="E87" s="80">
        <v>0</v>
      </c>
      <c r="F87" s="5">
        <v>132522264</v>
      </c>
      <c r="G87" s="57">
        <f t="shared" si="0"/>
        <v>132522264</v>
      </c>
      <c r="L87" s="79">
        <v>0</v>
      </c>
      <c r="M87" s="79"/>
    </row>
    <row r="88" spans="2:14" x14ac:dyDescent="0.2">
      <c r="B88" s="81" t="s">
        <v>59</v>
      </c>
      <c r="C88" s="80">
        <v>25788724</v>
      </c>
      <c r="D88" s="80">
        <f>C88</f>
        <v>25788724</v>
      </c>
      <c r="E88" s="80">
        <f>D88</f>
        <v>25788724</v>
      </c>
      <c r="F88" s="80">
        <v>0</v>
      </c>
      <c r="G88" s="82">
        <f t="shared" si="0"/>
        <v>25788724</v>
      </c>
      <c r="J88" s="5">
        <v>-1929950.3302248169</v>
      </c>
      <c r="K88" s="79">
        <v>25788724</v>
      </c>
      <c r="L88" s="79">
        <v>23858773.669775184</v>
      </c>
      <c r="M88" s="79"/>
    </row>
    <row r="89" spans="2:14" ht="15" x14ac:dyDescent="0.35">
      <c r="B89" s="15" t="s">
        <v>60</v>
      </c>
      <c r="C89" s="83"/>
      <c r="D89" s="83"/>
      <c r="E89" s="83"/>
      <c r="F89" s="83"/>
      <c r="G89" s="84"/>
      <c r="J89" s="5">
        <v>28729337</v>
      </c>
      <c r="L89" s="79">
        <v>28729337</v>
      </c>
      <c r="M89" s="5"/>
    </row>
    <row r="90" spans="2:14" x14ac:dyDescent="0.2">
      <c r="B90" s="15" t="s">
        <v>45</v>
      </c>
      <c r="C90" s="85">
        <f>SUM(C79:C88)</f>
        <v>48749608</v>
      </c>
      <c r="D90" s="85">
        <f>SUM(D79:D88)</f>
        <v>48749608</v>
      </c>
      <c r="E90" s="85">
        <f>SUM(E79:E88)</f>
        <v>60181678</v>
      </c>
      <c r="F90" s="85">
        <f>SUM(F79:F88)</f>
        <v>206899786</v>
      </c>
      <c r="G90" s="86">
        <f t="shared" si="0"/>
        <v>267081464</v>
      </c>
      <c r="J90" s="87">
        <v>484340720.76650959</v>
      </c>
      <c r="K90" s="87">
        <v>60181678</v>
      </c>
      <c r="L90" s="87">
        <v>544522398.76650953</v>
      </c>
      <c r="M90" s="79">
        <v>5350214.7665095329</v>
      </c>
      <c r="N90" s="88">
        <v>-1</v>
      </c>
    </row>
    <row r="91" spans="2:14" x14ac:dyDescent="0.2">
      <c r="J91" s="89"/>
      <c r="L91" s="79"/>
    </row>
    <row r="92" spans="2:14" ht="16.5" x14ac:dyDescent="0.25">
      <c r="I92" s="88">
        <v>-1</v>
      </c>
      <c r="J92" s="90" t="s">
        <v>61</v>
      </c>
      <c r="L92" s="79"/>
    </row>
    <row r="93" spans="2:14" x14ac:dyDescent="0.2">
      <c r="L93" s="79"/>
    </row>
    <row r="94" spans="2:14" x14ac:dyDescent="0.2">
      <c r="L94" s="79"/>
    </row>
    <row r="95" spans="2:14" x14ac:dyDescent="0.2">
      <c r="K95" s="79"/>
      <c r="L95" s="79"/>
    </row>
    <row r="96" spans="2:14" x14ac:dyDescent="0.2">
      <c r="L96" s="79"/>
    </row>
    <row r="97" spans="12:12" x14ac:dyDescent="0.2">
      <c r="L97" s="79"/>
    </row>
    <row r="98" spans="12:12" x14ac:dyDescent="0.2">
      <c r="L98" s="79"/>
    </row>
    <row r="99" spans="12:12" x14ac:dyDescent="0.2">
      <c r="L99" s="79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1]!SortbyTotalWest">
                <anchor moveWithCells="1" sizeWithCells="1">
                  <from>
                    <xdr:col>2</xdr:col>
                    <xdr:colOff>466725</xdr:colOff>
                    <xdr:row>0</xdr:row>
                    <xdr:rowOff>76200</xdr:rowOff>
                  </from>
                  <to>
                    <xdr:col>4</xdr:col>
                    <xdr:colOff>238125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Jan Havlíček</cp:lastModifiedBy>
  <dcterms:created xsi:type="dcterms:W3CDTF">2001-06-11T20:03:49Z</dcterms:created>
  <dcterms:modified xsi:type="dcterms:W3CDTF">2023-09-09T17:59:40Z</dcterms:modified>
</cp:coreProperties>
</file>