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19F6EBE-65D6-4674-BC28-661EE7662EFD}"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Deals!$D$2:$D$62</definedName>
    <definedName name="DType">Deals!$B$2:EndofDType</definedName>
    <definedName name="EndDt" localSheetId="9">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D14" i="1"/>
  <c r="AD14" i="1"/>
  <c r="AE14" i="1"/>
  <c r="AF14"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AD38" i="1"/>
  <c r="AE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80" i="1"/>
  <c r="AE80" i="1"/>
  <c r="AF80" i="1"/>
  <c r="AD81" i="1"/>
  <c r="AE81" i="1"/>
  <c r="AF81" i="1"/>
  <c r="AD82" i="1"/>
  <c r="AE82" i="1"/>
  <c r="AF82" i="1"/>
  <c r="AD83" i="1"/>
  <c r="AE83" i="1"/>
  <c r="AF83" i="1"/>
  <c r="AD84" i="1"/>
  <c r="AE84" i="1"/>
  <c r="AF84" i="1"/>
  <c r="AD85" i="1"/>
  <c r="AE85" i="1"/>
  <c r="AF85" i="1"/>
  <c r="AD86" i="1"/>
  <c r="AE86" i="1"/>
  <c r="AF86" i="1"/>
  <c r="AD87" i="1"/>
  <c r="AE87" i="1"/>
  <c r="AF87" i="1"/>
  <c r="AD89" i="1"/>
  <c r="AE89" i="1"/>
  <c r="AF89" i="1"/>
  <c r="AD90" i="1"/>
  <c r="AE90" i="1"/>
  <c r="AF90" i="1"/>
  <c r="AD91" i="1"/>
  <c r="AE91" i="1"/>
  <c r="AD92" i="1"/>
  <c r="AE92" i="1"/>
  <c r="AD93" i="1"/>
  <c r="AE93" i="1"/>
  <c r="AF93" i="1"/>
  <c r="AD94" i="1"/>
  <c r="AE94" i="1"/>
  <c r="AD96" i="1"/>
  <c r="AE96" i="1"/>
  <c r="AF96" i="1"/>
  <c r="AD97" i="1"/>
  <c r="AE97" i="1"/>
  <c r="AF97" i="1"/>
  <c r="AD98" i="1"/>
  <c r="AE98" i="1"/>
  <c r="AF98" i="1"/>
  <c r="AD106" i="1"/>
  <c r="AE106" i="1"/>
  <c r="AD107" i="1"/>
  <c r="AE107" i="1"/>
  <c r="AD111" i="1"/>
  <c r="AE111"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<sst xmlns="http://schemas.openxmlformats.org/spreadsheetml/2006/main" count="735" uniqueCount="385">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</sst>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F3489E4-37B6-2E9E-FD17-4F6B0B906DB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1353DFA-ACCC-A37D-7324-C94CDDCD7F9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101</xdr:row>
      <xdr:rowOff>76200</xdr:rowOff>
    </xdr:from>
    <xdr:to>
      <xdr:col>22</xdr:col>
      <xdr:colOff>123825</xdr:colOff>
      <xdr:row>112</xdr:row>
      <xdr:rowOff>0</xdr:rowOff>
    </xdr:to>
    <xdr:sp macro="" textlink="">
      <xdr:nvSpPr>
        <xdr:cNvPr id="2303" name="Text Box 255">
          <a:extLst>
            <a:ext uri="{FF2B5EF4-FFF2-40B4-BE49-F238E27FC236}">
              <a16:creationId xmlns:a16="http://schemas.microsoft.com/office/drawing/2014/main" id="{99D1B41D-5C6B-82C3-71F6-9AE069DAAF20}"/>
            </a:ext>
          </a:extLst>
        </xdr:cNvPr>
        <xdr:cNvSpPr txBox="1">
          <a:spLocks noChangeArrowheads="1"/>
        </xdr:cNvSpPr>
      </xdr:nvSpPr>
      <xdr:spPr bwMode="auto">
        <a:xfrm>
          <a:off x="171450" y="892492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9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9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117</xdr:row>
      <xdr:rowOff>0</xdr:rowOff>
    </xdr:from>
    <xdr:to>
      <xdr:col>22</xdr:col>
      <xdr:colOff>66675</xdr:colOff>
      <xdr:row>123</xdr:row>
      <xdr:rowOff>47625</xdr:rowOff>
    </xdr:to>
    <xdr:sp macro="" textlink="">
      <xdr:nvSpPr>
        <xdr:cNvPr id="10463" name="Text Box 1247">
          <a:extLst>
            <a:ext uri="{FF2B5EF4-FFF2-40B4-BE49-F238E27FC236}">
              <a16:creationId xmlns:a16="http://schemas.microsoft.com/office/drawing/2014/main" id="{8A08C0AF-3775-09F7-0B74-54488818F96C}"/>
            </a:ext>
          </a:extLst>
        </xdr:cNvPr>
        <xdr:cNvSpPr txBox="1">
          <a:spLocks noChangeArrowheads="1"/>
        </xdr:cNvSpPr>
      </xdr:nvSpPr>
      <xdr:spPr bwMode="auto">
        <a:xfrm>
          <a:off x="209550" y="1163955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3FBB706-6265-DCF2-9DCA-4A41F6DA0C2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0792528-4A8C-B260-8584-4560CFE1F4E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810C1E6-C0D2-DFBD-FADB-F276433CF31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C4AD5BD-E925-325C-DABC-F0BAD1D7A05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1"/>
  <sheetViews>
    <sheetView showGridLines="0" tabSelected="1" zoomScale="60" zoomScaleNormal="65" workbookViewId="0">
      <selection activeCell="M83" sqref="M7:M8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90</v>
      </c>
      <c r="G3" s="693">
        <v>70</v>
      </c>
      <c r="H3" s="693">
        <v>60</v>
      </c>
      <c r="I3" s="693">
        <v>60</v>
      </c>
      <c r="J3" s="693">
        <v>60</v>
      </c>
      <c r="K3" s="693">
        <v>60</v>
      </c>
      <c r="L3" s="693">
        <v>80</v>
      </c>
      <c r="M3" s="723">
        <v>100</v>
      </c>
      <c r="N3" s="723">
        <v>100</v>
      </c>
      <c r="O3" s="723">
        <v>100</v>
      </c>
      <c r="P3" s="723">
        <v>125</v>
      </c>
      <c r="Q3" s="723">
        <v>125</v>
      </c>
      <c r="R3" s="723">
        <v>125</v>
      </c>
      <c r="S3" s="723">
        <v>125</v>
      </c>
      <c r="T3" s="723">
        <v>125</v>
      </c>
      <c r="U3" s="723">
        <v>125</v>
      </c>
      <c r="V3" s="723">
        <v>125</v>
      </c>
      <c r="W3" s="723">
        <v>125</v>
      </c>
      <c r="X3" s="723">
        <v>150</v>
      </c>
      <c r="Y3" s="723">
        <v>150</v>
      </c>
      <c r="Z3" s="723">
        <v>140</v>
      </c>
      <c r="AA3" s="723">
        <v>115</v>
      </c>
      <c r="AB3" s="723">
        <v>115</v>
      </c>
      <c r="AC3" s="723">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
      <c r="A9" s="639"/>
      <c r="B9" s="647"/>
      <c r="C9" s="690"/>
      <c r="D9" s="647"/>
      <c r="E9" s="669"/>
      <c r="F9" s="722"/>
      <c r="G9" s="722"/>
      <c r="H9" s="722"/>
      <c r="I9" s="722"/>
      <c r="J9" s="722"/>
      <c r="K9" s="722"/>
      <c r="L9" s="722"/>
      <c r="M9" s="722"/>
      <c r="N9" s="722"/>
      <c r="O9" s="722"/>
      <c r="P9" s="722"/>
      <c r="Q9" s="722"/>
      <c r="R9" s="722"/>
      <c r="S9" s="722"/>
      <c r="T9" s="722"/>
      <c r="U9" s="722"/>
      <c r="V9" s="722"/>
      <c r="W9" s="722"/>
      <c r="X9" s="722"/>
      <c r="Y9" s="722"/>
      <c r="Z9" s="722"/>
      <c r="AA9" s="722"/>
      <c r="AB9" s="722"/>
      <c r="AC9" s="722"/>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356" customFormat="1" ht="11.25" customHeight="1" x14ac:dyDescent="0.2">
      <c r="A10" s="639"/>
      <c r="B10" s="647"/>
      <c r="C10" s="647"/>
      <c r="D10" s="647"/>
      <c r="E10" s="642"/>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c r="AF10" s="676"/>
    </row>
    <row r="11" spans="1:256" s="356" customFormat="1" x14ac:dyDescent="0.2">
      <c r="A11" s="648" t="s">
        <v>205</v>
      </c>
      <c r="B11" s="672"/>
      <c r="C11" s="672"/>
      <c r="D11" s="673"/>
      <c r="E11" s="649"/>
      <c r="F11" s="651"/>
      <c r="G11" s="651"/>
      <c r="H11" s="651"/>
      <c r="I11" s="651"/>
      <c r="J11" s="651"/>
      <c r="K11" s="651"/>
      <c r="L11" s="651"/>
      <c r="M11" s="651"/>
      <c r="N11" s="651"/>
      <c r="O11" s="651"/>
      <c r="P11" s="651"/>
      <c r="Q11" s="651"/>
      <c r="R11" s="651"/>
      <c r="S11" s="725"/>
      <c r="T11" s="651"/>
      <c r="U11" s="651"/>
      <c r="V11" s="651"/>
      <c r="W11" s="651"/>
      <c r="X11" s="651"/>
      <c r="Y11" s="651"/>
      <c r="Z11" s="651"/>
      <c r="AA11" s="651"/>
      <c r="AB11" s="651"/>
      <c r="AC11" s="651"/>
      <c r="AD11" s="627"/>
      <c r="AE11" s="677"/>
      <c r="AF11" s="678"/>
    </row>
    <row r="12" spans="1:256" s="356" customFormat="1" x14ac:dyDescent="0.2">
      <c r="A12" s="601" t="s">
        <v>206</v>
      </c>
      <c r="B12" s="674"/>
      <c r="C12" s="598"/>
      <c r="D12" s="674"/>
      <c r="E12" s="363"/>
      <c r="F12" s="652"/>
      <c r="G12" s="652"/>
      <c r="H12" s="652"/>
      <c r="I12" s="652"/>
      <c r="J12" s="652"/>
      <c r="K12" s="652"/>
      <c r="L12" s="652"/>
      <c r="M12" s="652"/>
      <c r="N12" s="652"/>
      <c r="O12" s="652"/>
      <c r="P12" s="652"/>
      <c r="Q12" s="652"/>
      <c r="R12" s="652"/>
      <c r="S12" s="726"/>
      <c r="T12" s="652"/>
      <c r="U12" s="652"/>
      <c r="V12" s="652"/>
      <c r="W12" s="652"/>
      <c r="X12" s="652"/>
      <c r="Y12" s="652"/>
      <c r="Z12" s="652"/>
      <c r="AA12" s="652"/>
      <c r="AB12" s="652"/>
      <c r="AC12" s="652"/>
      <c r="AD12" s="674"/>
      <c r="AE12" s="679"/>
      <c r="AF12" s="679"/>
    </row>
    <row r="13" spans="1:256" s="356" customFormat="1" ht="15.75" x14ac:dyDescent="0.25">
      <c r="A13" s="716" t="s">
        <v>361</v>
      </c>
      <c r="B13" s="674"/>
      <c r="C13" s="598"/>
      <c r="D13" s="674"/>
      <c r="E13" s="363"/>
      <c r="F13" s="652"/>
      <c r="G13" s="652"/>
      <c r="H13" s="652"/>
      <c r="I13" s="652"/>
      <c r="J13" s="652"/>
      <c r="K13" s="652"/>
      <c r="L13" s="652"/>
      <c r="M13" s="652"/>
      <c r="N13" s="652"/>
      <c r="O13" s="652"/>
      <c r="P13" s="652"/>
      <c r="Q13" s="652"/>
      <c r="R13" s="652"/>
      <c r="S13" s="726"/>
      <c r="T13" s="652"/>
      <c r="U13" s="652"/>
      <c r="V13" s="652"/>
      <c r="W13" s="652"/>
      <c r="X13" s="652"/>
      <c r="Y13" s="652"/>
      <c r="Z13" s="652"/>
      <c r="AA13" s="652"/>
      <c r="AB13" s="652"/>
      <c r="AC13" s="652"/>
      <c r="AD13" s="674"/>
      <c r="AE13" s="679"/>
      <c r="AF13" s="679"/>
    </row>
    <row r="14" spans="1:256" s="356" customFormat="1" hidden="1" x14ac:dyDescent="0.2">
      <c r="A14" s="602" t="s">
        <v>267</v>
      </c>
      <c r="B14" s="471" t="s">
        <v>240</v>
      </c>
      <c r="C14" s="471" t="s">
        <v>151</v>
      </c>
      <c r="D14" s="472">
        <f>F105</f>
        <v>0</v>
      </c>
      <c r="E14" s="472"/>
      <c r="F14" s="475">
        <v>0</v>
      </c>
      <c r="G14" s="653"/>
      <c r="H14" s="475"/>
      <c r="I14" s="475"/>
      <c r="J14" s="475"/>
      <c r="K14" s="475"/>
      <c r="L14" s="475"/>
      <c r="M14" s="475"/>
      <c r="N14" s="475"/>
      <c r="O14" s="475"/>
      <c r="P14" s="475"/>
      <c r="Q14" s="475"/>
      <c r="R14" s="475"/>
      <c r="S14" s="727"/>
      <c r="T14" s="475"/>
      <c r="U14" s="475"/>
      <c r="V14" s="475"/>
      <c r="W14" s="475"/>
      <c r="X14" s="475"/>
      <c r="Y14" s="475"/>
      <c r="Z14" s="475"/>
      <c r="AA14" s="475"/>
      <c r="AB14" s="475"/>
      <c r="AC14" s="654"/>
      <c r="AD14" s="578">
        <f t="shared" ref="AD14:AD62" si="0">SUM(F14:AC14)</f>
        <v>0</v>
      </c>
      <c r="AE14" s="680">
        <f t="shared" ref="AE14:AE72" si="1">AD14*D14</f>
        <v>0</v>
      </c>
      <c r="AF14" s="681" t="str">
        <f>IF(AD14&lt;0,"buy","sell")</f>
        <v>sell</v>
      </c>
    </row>
    <row r="15" spans="1:256" s="356" customFormat="1" hidden="1" x14ac:dyDescent="0.2">
      <c r="A15" s="602" t="s">
        <v>267</v>
      </c>
      <c r="B15" s="471" t="s">
        <v>240</v>
      </c>
      <c r="C15" s="471" t="s">
        <v>151</v>
      </c>
      <c r="D15" s="472">
        <f>F106</f>
        <v>0</v>
      </c>
      <c r="E15" s="472"/>
      <c r="F15" s="475"/>
      <c r="G15" s="475"/>
      <c r="H15" s="475"/>
      <c r="I15" s="475"/>
      <c r="J15" s="475"/>
      <c r="K15" s="475"/>
      <c r="L15" s="475"/>
      <c r="M15" s="475"/>
      <c r="N15" s="475"/>
      <c r="O15" s="475"/>
      <c r="P15" s="475"/>
      <c r="Q15" s="475"/>
      <c r="R15" s="475"/>
      <c r="S15" s="727"/>
      <c r="T15" s="475"/>
      <c r="U15" s="475"/>
      <c r="V15" s="475"/>
      <c r="W15" s="475"/>
      <c r="X15" s="475"/>
      <c r="Y15" s="475"/>
      <c r="Z15" s="475"/>
      <c r="AA15" s="475"/>
      <c r="AB15" s="654"/>
      <c r="AC15" s="654"/>
      <c r="AD15" s="578">
        <f t="shared" si="0"/>
        <v>0</v>
      </c>
      <c r="AE15" s="680">
        <f t="shared" si="1"/>
        <v>0</v>
      </c>
      <c r="AF15" s="681" t="str">
        <f t="shared" ref="AF15:AF37" si="2">IF(AD15&lt;0,"buy","sell")</f>
        <v>sell</v>
      </c>
    </row>
    <row r="16" spans="1:256" s="356" customFormat="1" hidden="1" x14ac:dyDescent="0.2">
      <c r="A16" s="602" t="s">
        <v>267</v>
      </c>
      <c r="B16" s="471" t="s">
        <v>240</v>
      </c>
      <c r="C16" s="471" t="s">
        <v>151</v>
      </c>
      <c r="D16" s="472">
        <f>F107</f>
        <v>0</v>
      </c>
      <c r="E16" s="472"/>
      <c r="F16" s="475"/>
      <c r="G16" s="653"/>
      <c r="H16" s="475"/>
      <c r="I16" s="475"/>
      <c r="J16" s="475"/>
      <c r="K16" s="475"/>
      <c r="L16" s="475"/>
      <c r="M16" s="475"/>
      <c r="N16" s="475"/>
      <c r="O16" s="475"/>
      <c r="P16" s="475"/>
      <c r="Q16" s="475"/>
      <c r="R16" s="475"/>
      <c r="S16" s="727"/>
      <c r="T16" s="475"/>
      <c r="U16" s="475"/>
      <c r="V16" s="475"/>
      <c r="W16" s="475"/>
      <c r="X16" s="475"/>
      <c r="Y16" s="475"/>
      <c r="Z16" s="475"/>
      <c r="AA16" s="475"/>
      <c r="AB16" s="475"/>
      <c r="AC16" s="654"/>
      <c r="AD16" s="578">
        <f t="shared" si="0"/>
        <v>0</v>
      </c>
      <c r="AE16" s="680">
        <f t="shared" si="1"/>
        <v>0</v>
      </c>
      <c r="AF16" s="681" t="str">
        <f t="shared" si="2"/>
        <v>sell</v>
      </c>
    </row>
    <row r="17" spans="1:32" s="356" customFormat="1" hidden="1" x14ac:dyDescent="0.2">
      <c r="A17" s="602" t="s">
        <v>267</v>
      </c>
      <c r="B17" s="471" t="s">
        <v>240</v>
      </c>
      <c r="C17" s="471" t="s">
        <v>151</v>
      </c>
      <c r="D17" s="472">
        <f>F108</f>
        <v>0</v>
      </c>
      <c r="E17" s="472"/>
      <c r="F17" s="475"/>
      <c r="G17" s="653"/>
      <c r="H17" s="475"/>
      <c r="I17" s="475"/>
      <c r="J17" s="475"/>
      <c r="K17" s="475"/>
      <c r="L17" s="475"/>
      <c r="M17" s="475"/>
      <c r="N17" s="475"/>
      <c r="O17" s="475"/>
      <c r="P17" s="475"/>
      <c r="Q17" s="475"/>
      <c r="R17" s="475"/>
      <c r="S17" s="727"/>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
      <c r="A18" s="602" t="s">
        <v>267</v>
      </c>
      <c r="B18" s="471" t="s">
        <v>240</v>
      </c>
      <c r="C18" s="471" t="s">
        <v>151</v>
      </c>
      <c r="D18" s="472">
        <f t="shared" ref="D18:D37" si="3">F109</f>
        <v>0</v>
      </c>
      <c r="E18" s="472"/>
      <c r="F18" s="475"/>
      <c r="G18" s="653"/>
      <c r="H18" s="475"/>
      <c r="I18" s="475"/>
      <c r="J18" s="475"/>
      <c r="K18" s="475"/>
      <c r="L18" s="475"/>
      <c r="M18" s="475"/>
      <c r="N18" s="475"/>
      <c r="O18" s="475"/>
      <c r="P18" s="475"/>
      <c r="Q18" s="475"/>
      <c r="R18" s="475"/>
      <c r="S18" s="727"/>
      <c r="T18" s="475"/>
      <c r="U18" s="475"/>
      <c r="V18" s="475"/>
      <c r="W18" s="475"/>
      <c r="X18" s="475"/>
      <c r="Y18" s="475"/>
      <c r="Z18" s="475"/>
      <c r="AA18" s="475"/>
      <c r="AB18" s="475"/>
      <c r="AC18" s="654"/>
      <c r="AD18" s="578">
        <f t="shared" si="0"/>
        <v>0</v>
      </c>
      <c r="AE18" s="680">
        <f t="shared" si="1"/>
        <v>0</v>
      </c>
      <c r="AF18" s="681" t="str">
        <f>IF(AD18&lt;0,"buy","sell")</f>
        <v>sell</v>
      </c>
    </row>
    <row r="19" spans="1:32" s="356" customFormat="1" hidden="1" x14ac:dyDescent="0.2">
      <c r="A19" s="602" t="s">
        <v>267</v>
      </c>
      <c r="B19" s="471" t="s">
        <v>240</v>
      </c>
      <c r="C19" s="471" t="s">
        <v>151</v>
      </c>
      <c r="D19" s="472">
        <f t="shared" si="3"/>
        <v>0</v>
      </c>
      <c r="E19" s="472"/>
      <c r="F19" s="475"/>
      <c r="G19" s="653"/>
      <c r="H19" s="475"/>
      <c r="I19" s="475"/>
      <c r="J19" s="475"/>
      <c r="K19" s="475"/>
      <c r="L19" s="475"/>
      <c r="M19" s="475"/>
      <c r="N19" s="475"/>
      <c r="O19" s="475"/>
      <c r="P19" s="475"/>
      <c r="Q19" s="475"/>
      <c r="R19" s="475"/>
      <c r="S19" s="727"/>
      <c r="T19" s="475"/>
      <c r="U19" s="475"/>
      <c r="V19" s="475"/>
      <c r="W19" s="475"/>
      <c r="X19" s="475"/>
      <c r="Y19" s="475"/>
      <c r="Z19" s="475"/>
      <c r="AA19" s="475"/>
      <c r="AB19" s="475"/>
      <c r="AC19" s="475"/>
      <c r="AD19" s="578">
        <f t="shared" si="0"/>
        <v>0</v>
      </c>
      <c r="AE19" s="680">
        <f t="shared" si="1"/>
        <v>0</v>
      </c>
      <c r="AF19" s="681" t="str">
        <f t="shared" si="2"/>
        <v>sell</v>
      </c>
    </row>
    <row r="20" spans="1:32" s="356" customFormat="1" hidden="1" x14ac:dyDescent="0.2">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7"/>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7"/>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7"/>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7"/>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7"/>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7"/>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7"/>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7"/>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7"/>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7"/>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7"/>
      <c r="T30" s="475"/>
      <c r="U30" s="475"/>
      <c r="V30" s="475"/>
      <c r="W30" s="475"/>
      <c r="X30" s="475"/>
      <c r="Y30" s="475"/>
      <c r="Z30" s="475"/>
      <c r="AA30" s="65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7"/>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7"/>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7"/>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7"/>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7"/>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7"/>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7"/>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c r="B38" s="471"/>
      <c r="C38" s="471"/>
      <c r="D38" s="472"/>
      <c r="E38" s="472"/>
      <c r="F38" s="475"/>
      <c r="G38" s="653"/>
      <c r="H38" s="475"/>
      <c r="I38" s="475"/>
      <c r="J38" s="475"/>
      <c r="K38" s="475"/>
      <c r="L38" s="475"/>
      <c r="M38" s="475"/>
      <c r="N38" s="475"/>
      <c r="O38" s="475"/>
      <c r="P38" s="475"/>
      <c r="Q38" s="475"/>
      <c r="R38" s="475"/>
      <c r="S38" s="727"/>
      <c r="T38" s="475"/>
      <c r="U38" s="475"/>
      <c r="V38" s="475"/>
      <c r="W38" s="475"/>
      <c r="X38" s="475"/>
      <c r="Y38" s="475"/>
      <c r="Z38" s="475"/>
      <c r="AA38" s="475"/>
      <c r="AB38" s="475"/>
      <c r="AC38" s="475"/>
      <c r="AD38" s="578">
        <f t="shared" si="0"/>
        <v>0</v>
      </c>
      <c r="AE38" s="680">
        <f t="shared" si="1"/>
        <v>0</v>
      </c>
      <c r="AF38" s="681"/>
    </row>
    <row r="39" spans="1:32" s="356" customFormat="1" hidden="1" x14ac:dyDescent="0.2">
      <c r="A39" s="602" t="s">
        <v>267</v>
      </c>
      <c r="B39" s="471" t="s">
        <v>240</v>
      </c>
      <c r="C39" s="471" t="s">
        <v>268</v>
      </c>
      <c r="D39" s="472">
        <f t="shared" ref="D39:D61" si="4">F135</f>
        <v>0</v>
      </c>
      <c r="E39" s="472"/>
      <c r="F39" s="475">
        <v>0</v>
      </c>
      <c r="G39" s="475"/>
      <c r="H39" s="475"/>
      <c r="I39" s="475"/>
      <c r="J39" s="475"/>
      <c r="K39" s="475"/>
      <c r="L39" s="475"/>
      <c r="M39" s="475"/>
      <c r="N39" s="475"/>
      <c r="O39" s="475"/>
      <c r="P39" s="475"/>
      <c r="Q39" s="475"/>
      <c r="R39" s="475"/>
      <c r="S39" s="727"/>
      <c r="T39" s="475"/>
      <c r="U39" s="475"/>
      <c r="V39" s="475"/>
      <c r="W39" s="475"/>
      <c r="X39" s="475"/>
      <c r="Y39" s="475"/>
      <c r="Z39" s="475"/>
      <c r="AA39" s="475"/>
      <c r="AB39" s="475"/>
      <c r="AC39" s="475"/>
      <c r="AD39" s="578">
        <f t="shared" si="0"/>
        <v>0</v>
      </c>
      <c r="AE39" s="680">
        <f t="shared" si="1"/>
        <v>0</v>
      </c>
      <c r="AF39" s="681" t="str">
        <f>IF(AD39&lt;0,"buy","sell")</f>
        <v>sell</v>
      </c>
    </row>
    <row r="40" spans="1:32" s="356" customFormat="1" hidden="1" x14ac:dyDescent="0.2">
      <c r="A40" s="602" t="s">
        <v>267</v>
      </c>
      <c r="B40" s="471" t="s">
        <v>240</v>
      </c>
      <c r="C40" s="471" t="s">
        <v>268</v>
      </c>
      <c r="D40" s="472">
        <f t="shared" si="4"/>
        <v>0</v>
      </c>
      <c r="E40" s="472"/>
      <c r="F40" s="475"/>
      <c r="G40" s="475"/>
      <c r="H40" s="475"/>
      <c r="I40" s="475"/>
      <c r="J40" s="475"/>
      <c r="K40" s="475"/>
      <c r="L40" s="475"/>
      <c r="M40" s="475"/>
      <c r="N40" s="475"/>
      <c r="O40" s="475"/>
      <c r="P40" s="475"/>
      <c r="Q40" s="475"/>
      <c r="R40" s="475"/>
      <c r="S40" s="727"/>
      <c r="T40" s="475"/>
      <c r="U40" s="475"/>
      <c r="V40" s="475"/>
      <c r="W40" s="475"/>
      <c r="X40" s="475"/>
      <c r="Y40" s="475"/>
      <c r="Z40" s="475"/>
      <c r="AA40" s="475"/>
      <c r="AB40" s="475"/>
      <c r="AC40" s="475"/>
      <c r="AD40" s="578">
        <f t="shared" si="0"/>
        <v>0</v>
      </c>
      <c r="AE40" s="680">
        <f t="shared" si="1"/>
        <v>0</v>
      </c>
      <c r="AF40" s="681" t="str">
        <f t="shared" ref="AF40:AF72" si="5">IF(AD40&lt;0,"buy","sell")</f>
        <v>sell</v>
      </c>
    </row>
    <row r="41" spans="1:32" s="356" customFormat="1" hidden="1" x14ac:dyDescent="0.2">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7"/>
      <c r="T41" s="475"/>
      <c r="U41" s="475"/>
      <c r="V41" s="475"/>
      <c r="W41" s="475"/>
      <c r="X41" s="475"/>
      <c r="Y41" s="475"/>
      <c r="Z41" s="475"/>
      <c r="AA41" s="475"/>
      <c r="AB41" s="475"/>
      <c r="AC41" s="475"/>
      <c r="AD41" s="578">
        <f t="shared" si="0"/>
        <v>0</v>
      </c>
      <c r="AE41" s="680">
        <f t="shared" si="1"/>
        <v>0</v>
      </c>
      <c r="AF41" s="681" t="str">
        <f t="shared" si="5"/>
        <v>sell</v>
      </c>
    </row>
    <row r="42" spans="1:32" s="356" customFormat="1" hidden="1" x14ac:dyDescent="0.2">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7"/>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7"/>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7"/>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7"/>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7"/>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7"/>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7"/>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7"/>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7"/>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7"/>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7"/>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7"/>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7"/>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7"/>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7"/>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7"/>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7"/>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7"/>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7"/>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7"/>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c r="B62" s="471"/>
      <c r="C62" s="471"/>
      <c r="D62" s="472"/>
      <c r="E62" s="472"/>
      <c r="F62" s="475"/>
      <c r="G62" s="653"/>
      <c r="H62" s="475"/>
      <c r="I62" s="475"/>
      <c r="J62" s="475"/>
      <c r="K62" s="475"/>
      <c r="L62" s="475"/>
      <c r="M62" s="475"/>
      <c r="N62" s="475"/>
      <c r="O62" s="475"/>
      <c r="P62" s="475"/>
      <c r="Q62" s="475"/>
      <c r="R62" s="475"/>
      <c r="S62" s="727"/>
      <c r="T62" s="475"/>
      <c r="U62" s="475"/>
      <c r="V62" s="475"/>
      <c r="W62" s="475"/>
      <c r="X62" s="475"/>
      <c r="Y62" s="475"/>
      <c r="Z62" s="475"/>
      <c r="AA62" s="475"/>
      <c r="AB62" s="475"/>
      <c r="AC62" s="475"/>
      <c r="AD62" s="579">
        <f t="shared" si="0"/>
        <v>0</v>
      </c>
      <c r="AE62" s="682">
        <f t="shared" si="1"/>
        <v>0</v>
      </c>
      <c r="AF62" s="683" t="str">
        <f t="shared" si="5"/>
        <v>sell</v>
      </c>
    </row>
    <row r="63" spans="1:32" s="599" customFormat="1" ht="12.75" customHeight="1" x14ac:dyDescent="0.2">
      <c r="A63" s="606"/>
      <c r="B63" s="605"/>
      <c r="C63" s="605"/>
      <c r="D63" s="610"/>
      <c r="E63" s="612"/>
      <c r="F63" s="475"/>
      <c r="G63" s="475"/>
      <c r="H63" s="475"/>
      <c r="I63" s="475"/>
      <c r="J63" s="475"/>
      <c r="K63" s="475"/>
      <c r="L63" s="475"/>
      <c r="M63" s="475"/>
      <c r="N63" s="475"/>
      <c r="O63" s="475"/>
      <c r="P63" s="475"/>
      <c r="Q63" s="475"/>
      <c r="R63" s="475"/>
      <c r="S63" s="727"/>
      <c r="T63" s="475"/>
      <c r="U63" s="475"/>
      <c r="V63" s="475"/>
      <c r="W63" s="475"/>
      <c r="X63" s="475"/>
      <c r="Y63" s="475"/>
      <c r="Z63" s="475"/>
      <c r="AA63" s="475"/>
      <c r="AB63" s="475"/>
      <c r="AC63" s="475"/>
      <c r="AD63" s="579">
        <f t="shared" ref="AD63:AD73" si="6">SUM(E63:AC63)</f>
        <v>0</v>
      </c>
      <c r="AE63" s="682">
        <f t="shared" ref="AE63:AE71" si="7">AD63*D63</f>
        <v>0</v>
      </c>
      <c r="AF63" s="683" t="str">
        <f t="shared" ref="AF63:AF71" si="8">IF(AD63&lt;0,"buy","sell")</f>
        <v>sell</v>
      </c>
    </row>
    <row r="64" spans="1:32" s="599" customFormat="1" ht="12.75" customHeight="1" x14ac:dyDescent="0.2">
      <c r="A64" s="606" t="s">
        <v>365</v>
      </c>
      <c r="B64" s="605"/>
      <c r="C64" s="605" t="s">
        <v>151</v>
      </c>
      <c r="D64" s="610"/>
      <c r="E64" s="612"/>
      <c r="F64" s="475">
        <v>100</v>
      </c>
      <c r="G64" s="475">
        <v>178</v>
      </c>
      <c r="H64" s="475">
        <v>178</v>
      </c>
      <c r="I64" s="475">
        <v>178</v>
      </c>
      <c r="J64" s="475">
        <v>178</v>
      </c>
      <c r="K64" s="475">
        <v>178</v>
      </c>
      <c r="L64" s="475">
        <v>178</v>
      </c>
      <c r="M64" s="475"/>
      <c r="N64" s="475"/>
      <c r="O64" s="475"/>
      <c r="P64" s="475"/>
      <c r="Q64" s="475"/>
      <c r="R64" s="475"/>
      <c r="S64" s="727"/>
      <c r="T64" s="475"/>
      <c r="U64" s="475"/>
      <c r="V64" s="475"/>
      <c r="W64" s="475"/>
      <c r="X64" s="475"/>
      <c r="Y64" s="475"/>
      <c r="Z64" s="475"/>
      <c r="AA64" s="475"/>
      <c r="AB64" s="475"/>
      <c r="AC64" s="475">
        <v>178</v>
      </c>
      <c r="AD64" s="579">
        <f t="shared" si="6"/>
        <v>1346</v>
      </c>
      <c r="AE64" s="682">
        <f t="shared" si="7"/>
        <v>0</v>
      </c>
      <c r="AF64" s="683" t="str">
        <f t="shared" si="8"/>
        <v>sell</v>
      </c>
    </row>
    <row r="65" spans="1:32" s="599" customFormat="1" ht="12.75" customHeight="1" x14ac:dyDescent="0.2">
      <c r="A65" s="606" t="s">
        <v>365</v>
      </c>
      <c r="B65" s="605"/>
      <c r="C65" s="605" t="s">
        <v>151</v>
      </c>
      <c r="D65" s="610"/>
      <c r="E65" s="612"/>
      <c r="F65" s="475"/>
      <c r="G65" s="475"/>
      <c r="H65" s="475"/>
      <c r="I65" s="475"/>
      <c r="J65" s="475"/>
      <c r="K65" s="475"/>
      <c r="L65" s="475"/>
      <c r="M65" s="475">
        <v>25</v>
      </c>
      <c r="N65" s="475">
        <v>25</v>
      </c>
      <c r="O65" s="475">
        <v>25</v>
      </c>
      <c r="P65" s="475">
        <v>25</v>
      </c>
      <c r="Q65" s="475">
        <v>25</v>
      </c>
      <c r="R65" s="475">
        <v>25</v>
      </c>
      <c r="S65" s="727">
        <v>25</v>
      </c>
      <c r="T65" s="475">
        <v>25</v>
      </c>
      <c r="U65" s="475">
        <v>25</v>
      </c>
      <c r="V65" s="475">
        <v>25</v>
      </c>
      <c r="W65" s="475">
        <v>25</v>
      </c>
      <c r="X65" s="475">
        <v>25</v>
      </c>
      <c r="Y65" s="475">
        <v>25</v>
      </c>
      <c r="Z65" s="475">
        <v>25</v>
      </c>
      <c r="AA65" s="475">
        <v>25</v>
      </c>
      <c r="AB65" s="475">
        <v>25</v>
      </c>
      <c r="AC65" s="475"/>
      <c r="AD65" s="579">
        <f t="shared" si="6"/>
        <v>400</v>
      </c>
      <c r="AE65" s="682">
        <f t="shared" si="7"/>
        <v>0</v>
      </c>
      <c r="AF65" s="683" t="str">
        <f t="shared" si="8"/>
        <v>sell</v>
      </c>
    </row>
    <row r="66" spans="1:32" s="599" customFormat="1" ht="12.75" customHeight="1" x14ac:dyDescent="0.2">
      <c r="A66" s="606" t="s">
        <v>366</v>
      </c>
      <c r="B66" s="605"/>
      <c r="C66" s="605" t="s">
        <v>151</v>
      </c>
      <c r="D66" s="610"/>
      <c r="E66" s="612"/>
      <c r="F66" s="475"/>
      <c r="G66" s="475"/>
      <c r="H66" s="475"/>
      <c r="I66" s="475"/>
      <c r="J66" s="475"/>
      <c r="K66" s="475"/>
      <c r="L66" s="475"/>
      <c r="M66" s="475">
        <v>25</v>
      </c>
      <c r="N66" s="475">
        <v>25</v>
      </c>
      <c r="O66" s="475">
        <v>25</v>
      </c>
      <c r="P66" s="475">
        <v>25</v>
      </c>
      <c r="Q66" s="475">
        <v>25</v>
      </c>
      <c r="R66" s="475">
        <v>25</v>
      </c>
      <c r="S66" s="727">
        <v>25</v>
      </c>
      <c r="T66" s="475">
        <v>25</v>
      </c>
      <c r="U66" s="475">
        <v>25</v>
      </c>
      <c r="V66" s="475">
        <v>25</v>
      </c>
      <c r="W66" s="475">
        <v>25</v>
      </c>
      <c r="X66" s="475">
        <v>25</v>
      </c>
      <c r="Y66" s="475">
        <v>25</v>
      </c>
      <c r="Z66" s="475">
        <v>25</v>
      </c>
      <c r="AA66" s="475">
        <v>25</v>
      </c>
      <c r="AB66" s="475">
        <v>25</v>
      </c>
      <c r="AC66" s="475"/>
      <c r="AD66" s="579">
        <f t="shared" si="6"/>
        <v>400</v>
      </c>
      <c r="AE66" s="682">
        <f t="shared" si="7"/>
        <v>0</v>
      </c>
      <c r="AF66" s="683" t="str">
        <f t="shared" si="8"/>
        <v>sell</v>
      </c>
    </row>
    <row r="67" spans="1:32" s="599" customFormat="1" ht="12.75" customHeight="1" x14ac:dyDescent="0.2">
      <c r="A67" s="606" t="s">
        <v>370</v>
      </c>
      <c r="B67" s="605"/>
      <c r="C67" s="605" t="s">
        <v>268</v>
      </c>
      <c r="D67" s="610"/>
      <c r="E67" s="612"/>
      <c r="F67" s="475"/>
      <c r="G67" s="475">
        <v>30</v>
      </c>
      <c r="H67" s="475">
        <v>30</v>
      </c>
      <c r="I67" s="475">
        <v>30</v>
      </c>
      <c r="J67" s="475">
        <v>30</v>
      </c>
      <c r="K67" s="475">
        <v>30</v>
      </c>
      <c r="L67" s="475">
        <v>30</v>
      </c>
      <c r="M67" s="475"/>
      <c r="N67" s="475"/>
      <c r="O67" s="475"/>
      <c r="P67" s="475"/>
      <c r="Q67" s="475"/>
      <c r="R67" s="475"/>
      <c r="S67" s="727"/>
      <c r="T67" s="475"/>
      <c r="U67" s="475"/>
      <c r="V67" s="475"/>
      <c r="W67" s="475"/>
      <c r="X67" s="475"/>
      <c r="Y67" s="475"/>
      <c r="Z67" s="475"/>
      <c r="AA67" s="475"/>
      <c r="AB67" s="475"/>
      <c r="AC67" s="475">
        <v>30</v>
      </c>
      <c r="AD67" s="579">
        <f t="shared" si="6"/>
        <v>210</v>
      </c>
      <c r="AE67" s="682">
        <f t="shared" si="7"/>
        <v>0</v>
      </c>
      <c r="AF67" s="683" t="str">
        <f t="shared" si="8"/>
        <v>sell</v>
      </c>
    </row>
    <row r="68" spans="1:32" s="599" customFormat="1" ht="12.75" customHeight="1" x14ac:dyDescent="0.2">
      <c r="A68" s="606" t="s">
        <v>365</v>
      </c>
      <c r="B68" s="605"/>
      <c r="C68" s="605" t="s">
        <v>268</v>
      </c>
      <c r="D68" s="610"/>
      <c r="E68" s="612"/>
      <c r="F68" s="475">
        <v>25</v>
      </c>
      <c r="G68" s="475">
        <v>25</v>
      </c>
      <c r="H68" s="475">
        <v>25</v>
      </c>
      <c r="I68" s="475">
        <v>25</v>
      </c>
      <c r="J68" s="475">
        <v>25</v>
      </c>
      <c r="K68" s="475">
        <v>25</v>
      </c>
      <c r="L68" s="475">
        <v>25</v>
      </c>
      <c r="M68" s="475"/>
      <c r="N68" s="475"/>
      <c r="O68" s="475"/>
      <c r="P68" s="475"/>
      <c r="Q68" s="475"/>
      <c r="R68" s="475"/>
      <c r="S68" s="727"/>
      <c r="T68" s="475"/>
      <c r="U68" s="475"/>
      <c r="V68" s="475"/>
      <c r="W68" s="475"/>
      <c r="X68" s="475"/>
      <c r="Y68" s="475"/>
      <c r="Z68" s="475"/>
      <c r="AA68" s="475"/>
      <c r="AB68" s="475"/>
      <c r="AC68" s="475">
        <v>25</v>
      </c>
      <c r="AD68" s="579">
        <f t="shared" si="6"/>
        <v>200</v>
      </c>
      <c r="AE68" s="682">
        <f t="shared" si="7"/>
        <v>0</v>
      </c>
      <c r="AF68" s="683" t="str">
        <f t="shared" si="8"/>
        <v>sell</v>
      </c>
    </row>
    <row r="69" spans="1:32" s="599" customFormat="1" ht="12.75" customHeight="1" x14ac:dyDescent="0.2">
      <c r="A69" s="606" t="s">
        <v>225</v>
      </c>
      <c r="B69" s="605"/>
      <c r="C69" s="605" t="s">
        <v>268</v>
      </c>
      <c r="D69" s="610"/>
      <c r="E69" s="612"/>
      <c r="F69" s="475"/>
      <c r="G69" s="475"/>
      <c r="H69" s="475"/>
      <c r="I69" s="475"/>
      <c r="J69" s="475"/>
      <c r="K69" s="475"/>
      <c r="L69" s="475"/>
      <c r="M69" s="475">
        <v>30</v>
      </c>
      <c r="N69" s="475">
        <v>30</v>
      </c>
      <c r="O69" s="475">
        <v>30</v>
      </c>
      <c r="P69" s="475">
        <v>30</v>
      </c>
      <c r="Q69" s="475">
        <v>30</v>
      </c>
      <c r="R69" s="475">
        <v>30</v>
      </c>
      <c r="S69" s="727">
        <v>30</v>
      </c>
      <c r="T69" s="475">
        <v>30</v>
      </c>
      <c r="U69" s="475">
        <v>30</v>
      </c>
      <c r="V69" s="475">
        <v>30</v>
      </c>
      <c r="W69" s="475">
        <v>30</v>
      </c>
      <c r="X69" s="475">
        <v>30</v>
      </c>
      <c r="Y69" s="475">
        <v>30</v>
      </c>
      <c r="Z69" s="475">
        <v>30</v>
      </c>
      <c r="AA69" s="475">
        <v>30</v>
      </c>
      <c r="AB69" s="475">
        <v>30</v>
      </c>
      <c r="AC69" s="475"/>
      <c r="AD69" s="579">
        <f t="shared" si="6"/>
        <v>480</v>
      </c>
      <c r="AE69" s="682">
        <f t="shared" si="7"/>
        <v>0</v>
      </c>
      <c r="AF69" s="683" t="str">
        <f t="shared" si="8"/>
        <v>sell</v>
      </c>
    </row>
    <row r="70" spans="1:32" s="599" customFormat="1" ht="12.75" customHeight="1" x14ac:dyDescent="0.2">
      <c r="A70" s="606" t="s">
        <v>65</v>
      </c>
      <c r="B70" s="605"/>
      <c r="C70" s="605" t="s">
        <v>151</v>
      </c>
      <c r="D70" s="610"/>
      <c r="E70" s="612"/>
      <c r="F70" s="475">
        <v>103</v>
      </c>
      <c r="G70" s="475"/>
      <c r="H70" s="475"/>
      <c r="I70" s="475"/>
      <c r="J70" s="475"/>
      <c r="K70" s="475"/>
      <c r="L70" s="475"/>
      <c r="M70" s="475"/>
      <c r="N70" s="475"/>
      <c r="O70" s="475"/>
      <c r="P70" s="475"/>
      <c r="Q70" s="475"/>
      <c r="R70" s="475"/>
      <c r="S70" s="727"/>
      <c r="T70" s="475"/>
      <c r="U70" s="475"/>
      <c r="V70" s="475"/>
      <c r="W70" s="475"/>
      <c r="X70" s="475"/>
      <c r="Y70" s="475"/>
      <c r="Z70" s="475"/>
      <c r="AA70" s="475"/>
      <c r="AB70" s="475"/>
      <c r="AC70" s="475"/>
      <c r="AD70" s="579">
        <f t="shared" si="6"/>
        <v>103</v>
      </c>
      <c r="AE70" s="682">
        <f t="shared" si="7"/>
        <v>0</v>
      </c>
      <c r="AF70" s="683" t="str">
        <f t="shared" si="8"/>
        <v>sell</v>
      </c>
    </row>
    <row r="71" spans="1:32" s="599" customFormat="1" ht="12.75" customHeight="1" x14ac:dyDescent="0.2">
      <c r="A71" s="606" t="s">
        <v>225</v>
      </c>
      <c r="B71" s="605"/>
      <c r="C71" s="605"/>
      <c r="D71" s="610"/>
      <c r="E71" s="612"/>
      <c r="F71" s="475"/>
      <c r="G71" s="475"/>
      <c r="H71" s="475"/>
      <c r="I71" s="475"/>
      <c r="J71" s="475"/>
      <c r="K71" s="475"/>
      <c r="L71" s="475"/>
      <c r="M71" s="475"/>
      <c r="N71" s="475"/>
      <c r="O71" s="475"/>
      <c r="P71" s="475"/>
      <c r="Q71" s="475"/>
      <c r="R71" s="475"/>
      <c r="S71" s="727"/>
      <c r="T71" s="475"/>
      <c r="U71" s="475"/>
      <c r="V71" s="475"/>
      <c r="W71" s="475"/>
      <c r="X71" s="475"/>
      <c r="Y71" s="475"/>
      <c r="Z71" s="475"/>
      <c r="AA71" s="475"/>
      <c r="AB71" s="475"/>
      <c r="AC71" s="475"/>
      <c r="AD71" s="579">
        <f t="shared" si="6"/>
        <v>0</v>
      </c>
      <c r="AE71" s="682">
        <f t="shared" si="7"/>
        <v>0</v>
      </c>
      <c r="AF71" s="683" t="str">
        <f t="shared" si="8"/>
        <v>sell</v>
      </c>
    </row>
    <row r="72" spans="1:32" s="599" customFormat="1" ht="12.75" customHeight="1" x14ac:dyDescent="0.2">
      <c r="A72" s="606"/>
      <c r="B72" s="605"/>
      <c r="C72" s="605"/>
      <c r="D72" s="610"/>
      <c r="E72" s="612"/>
      <c r="F72" s="475"/>
      <c r="G72" s="475"/>
      <c r="H72" s="475"/>
      <c r="I72" s="475"/>
      <c r="J72" s="475"/>
      <c r="K72" s="475"/>
      <c r="L72" s="475"/>
      <c r="M72" s="475"/>
      <c r="N72" s="475"/>
      <c r="O72" s="475"/>
      <c r="P72" s="475"/>
      <c r="Q72" s="475"/>
      <c r="R72" s="475"/>
      <c r="S72" s="727"/>
      <c r="T72" s="475"/>
      <c r="U72" s="475"/>
      <c r="V72" s="475"/>
      <c r="W72" s="475"/>
      <c r="X72" s="475"/>
      <c r="Y72" s="475"/>
      <c r="Z72" s="475"/>
      <c r="AA72" s="475"/>
      <c r="AB72" s="475"/>
      <c r="AC72" s="475"/>
      <c r="AD72" s="579">
        <f t="shared" si="6"/>
        <v>0</v>
      </c>
      <c r="AE72" s="682">
        <f t="shared" si="1"/>
        <v>0</v>
      </c>
      <c r="AF72" s="683" t="str">
        <f t="shared" si="5"/>
        <v>sell</v>
      </c>
    </row>
    <row r="73" spans="1:32" s="599" customFormat="1" ht="12.75" customHeight="1" x14ac:dyDescent="0.2">
      <c r="A73" s="606"/>
      <c r="B73" s="605"/>
      <c r="C73" s="605"/>
      <c r="D73" s="609"/>
      <c r="E73" s="612"/>
      <c r="F73" s="475"/>
      <c r="G73" s="475"/>
      <c r="H73" s="475"/>
      <c r="I73" s="475"/>
      <c r="J73" s="475"/>
      <c r="K73" s="475"/>
      <c r="L73" s="475"/>
      <c r="M73" s="475"/>
      <c r="N73" s="475"/>
      <c r="O73" s="475"/>
      <c r="P73" s="475"/>
      <c r="Q73" s="475"/>
      <c r="R73" s="475"/>
      <c r="S73" s="727"/>
      <c r="T73" s="475"/>
      <c r="U73" s="475"/>
      <c r="V73" s="475"/>
      <c r="W73" s="475"/>
      <c r="X73" s="475"/>
      <c r="Y73" s="475"/>
      <c r="Z73" s="475"/>
      <c r="AA73" s="475"/>
      <c r="AB73" s="475"/>
      <c r="AC73" s="475"/>
      <c r="AD73" s="579">
        <f t="shared" si="6"/>
        <v>0</v>
      </c>
      <c r="AE73" s="682">
        <f>AD73*D73</f>
        <v>0</v>
      </c>
      <c r="AF73" s="683" t="str">
        <f>IF(AD73&lt;0,"buy","sell")</f>
        <v>sell</v>
      </c>
    </row>
    <row r="74" spans="1:32" s="356" customFormat="1" ht="15.75" x14ac:dyDescent="0.25">
      <c r="A74" s="716" t="s">
        <v>362</v>
      </c>
      <c r="B74" s="674"/>
      <c r="C74" s="598"/>
      <c r="D74" s="674"/>
      <c r="E74" s="363"/>
      <c r="F74" s="652"/>
      <c r="G74" s="652"/>
      <c r="H74" s="652"/>
      <c r="I74" s="652"/>
      <c r="J74" s="652"/>
      <c r="K74" s="652"/>
      <c r="L74" s="652"/>
      <c r="M74" s="652"/>
      <c r="N74" s="652"/>
      <c r="O74" s="652"/>
      <c r="P74" s="652"/>
      <c r="Q74" s="652"/>
      <c r="R74" s="652"/>
      <c r="S74" s="726"/>
      <c r="T74" s="652"/>
      <c r="U74" s="652"/>
      <c r="V74" s="652"/>
      <c r="W74" s="652"/>
      <c r="X74" s="652"/>
      <c r="Y74" s="652"/>
      <c r="Z74" s="652"/>
      <c r="AA74" s="652"/>
      <c r="AB74" s="652"/>
      <c r="AC74" s="652"/>
      <c r="AD74" s="674"/>
      <c r="AE74" s="679"/>
      <c r="AF74" s="679"/>
    </row>
    <row r="75" spans="1:32" s="356" customFormat="1" x14ac:dyDescent="0.2">
      <c r="A75" s="607"/>
      <c r="B75" s="613"/>
      <c r="C75" s="613"/>
      <c r="D75" s="611"/>
      <c r="E75" s="604"/>
      <c r="F75" s="689"/>
      <c r="G75" s="689"/>
      <c r="H75" s="689"/>
      <c r="I75" s="689"/>
      <c r="J75" s="689"/>
      <c r="K75" s="689"/>
      <c r="L75" s="689"/>
      <c r="M75" s="689"/>
      <c r="N75" s="689"/>
      <c r="O75" s="689"/>
      <c r="P75" s="689"/>
      <c r="Q75" s="689"/>
      <c r="R75" s="689"/>
      <c r="S75" s="728"/>
      <c r="T75" s="689"/>
      <c r="U75" s="689"/>
      <c r="V75" s="689"/>
      <c r="W75" s="689"/>
      <c r="X75" s="689"/>
      <c r="Y75" s="689"/>
      <c r="Z75" s="689"/>
      <c r="AA75" s="689"/>
      <c r="AB75" s="689"/>
      <c r="AC75" s="689"/>
      <c r="AD75" s="579">
        <f>SUM(E75:AC75)</f>
        <v>0</v>
      </c>
      <c r="AE75" s="682">
        <f>AD75*D75</f>
        <v>0</v>
      </c>
      <c r="AF75" s="683" t="str">
        <f>IF(AD75&lt;0,"buy","sell")</f>
        <v>sell</v>
      </c>
    </row>
    <row r="76" spans="1:32" s="356" customFormat="1" x14ac:dyDescent="0.2">
      <c r="A76" s="607" t="s">
        <v>65</v>
      </c>
      <c r="B76" s="613" t="s">
        <v>373</v>
      </c>
      <c r="C76" s="613" t="s">
        <v>151</v>
      </c>
      <c r="D76" s="611">
        <v>20</v>
      </c>
      <c r="E76" s="604"/>
      <c r="F76" s="689"/>
      <c r="G76" s="689"/>
      <c r="H76" s="689"/>
      <c r="I76" s="689"/>
      <c r="J76" s="689"/>
      <c r="K76" s="689"/>
      <c r="L76" s="689"/>
      <c r="M76" s="689"/>
      <c r="N76" s="689"/>
      <c r="O76" s="689">
        <v>25</v>
      </c>
      <c r="P76" s="689"/>
      <c r="Q76" s="689"/>
      <c r="R76" s="689"/>
      <c r="S76" s="728"/>
      <c r="T76" s="689"/>
      <c r="U76" s="689"/>
      <c r="V76" s="689"/>
      <c r="W76" s="689"/>
      <c r="X76" s="689"/>
      <c r="Y76" s="689"/>
      <c r="Z76" s="689"/>
      <c r="AA76" s="689"/>
      <c r="AB76" s="689"/>
      <c r="AC76" s="689"/>
      <c r="AD76" s="579">
        <f>SUM(E76:AC76)</f>
        <v>25</v>
      </c>
      <c r="AE76" s="682">
        <f>AD76*D76</f>
        <v>500</v>
      </c>
      <c r="AF76" s="683" t="str">
        <f>IF(AD76&lt;0,"buy","sell")</f>
        <v>sell</v>
      </c>
    </row>
    <row r="77" spans="1:32" s="356" customFormat="1" x14ac:dyDescent="0.2">
      <c r="A77" s="607" t="s">
        <v>65</v>
      </c>
      <c r="B77" s="613" t="s">
        <v>373</v>
      </c>
      <c r="C77" s="613" t="s">
        <v>151</v>
      </c>
      <c r="D77" s="611">
        <v>13</v>
      </c>
      <c r="E77" s="604"/>
      <c r="F77" s="689"/>
      <c r="G77" s="689"/>
      <c r="H77" s="689"/>
      <c r="I77" s="689"/>
      <c r="J77" s="689"/>
      <c r="K77" s="689"/>
      <c r="L77" s="689"/>
      <c r="M77" s="689"/>
      <c r="N77" s="689"/>
      <c r="O77" s="689"/>
      <c r="P77" s="689"/>
      <c r="Q77" s="689"/>
      <c r="R77" s="689"/>
      <c r="S77" s="728"/>
      <c r="T77" s="689"/>
      <c r="U77" s="689"/>
      <c r="V77" s="689"/>
      <c r="W77" s="689"/>
      <c r="X77" s="689"/>
      <c r="Y77" s="689"/>
      <c r="Z77" s="689"/>
      <c r="AA77" s="689"/>
      <c r="AB77" s="689">
        <v>50</v>
      </c>
      <c r="AC77" s="689"/>
      <c r="AD77" s="579">
        <f>SUM(E77:AC77)</f>
        <v>50</v>
      </c>
      <c r="AE77" s="682">
        <f>AD77*D77</f>
        <v>650</v>
      </c>
      <c r="AF77" s="683" t="str">
        <f>IF(AD77&lt;0,"buy","sell")</f>
        <v>sell</v>
      </c>
    </row>
    <row r="78" spans="1:32" s="356" customFormat="1" x14ac:dyDescent="0.2">
      <c r="A78" s="607"/>
      <c r="B78" s="613"/>
      <c r="C78" s="613"/>
      <c r="D78" s="611"/>
      <c r="E78" s="604"/>
      <c r="F78" s="689"/>
      <c r="G78" s="689"/>
      <c r="H78" s="689"/>
      <c r="I78" s="689"/>
      <c r="J78" s="689"/>
      <c r="K78" s="689"/>
      <c r="L78" s="689"/>
      <c r="M78" s="689"/>
      <c r="N78" s="689"/>
      <c r="O78" s="689"/>
      <c r="P78" s="689"/>
      <c r="Q78" s="689"/>
      <c r="R78" s="689"/>
      <c r="S78" s="728"/>
      <c r="T78" s="689"/>
      <c r="U78" s="689"/>
      <c r="V78" s="689"/>
      <c r="W78" s="689"/>
      <c r="X78" s="689"/>
      <c r="Y78" s="689"/>
      <c r="Z78" s="689"/>
      <c r="AA78" s="689"/>
      <c r="AB78" s="689"/>
      <c r="AC78" s="689"/>
      <c r="AD78" s="579">
        <f>SUM(E78:AC78)</f>
        <v>0</v>
      </c>
      <c r="AE78" s="682">
        <f>AD78*D78</f>
        <v>0</v>
      </c>
      <c r="AF78" s="683" t="str">
        <f>IF(AD78&lt;0,"buy","sell")</f>
        <v>sell</v>
      </c>
    </row>
    <row r="79" spans="1:32" s="356" customFormat="1" ht="15.75" x14ac:dyDescent="0.25">
      <c r="A79" s="716" t="s">
        <v>359</v>
      </c>
      <c r="B79" s="674"/>
      <c r="C79" s="598"/>
      <c r="D79" s="674"/>
      <c r="E79" s="363"/>
      <c r="F79" s="652"/>
      <c r="G79" s="652"/>
      <c r="H79" s="652"/>
      <c r="I79" s="652"/>
      <c r="J79" s="652"/>
      <c r="K79" s="652"/>
      <c r="L79" s="652"/>
      <c r="M79" s="652"/>
      <c r="N79" s="652"/>
      <c r="O79" s="652"/>
      <c r="P79" s="652"/>
      <c r="Q79" s="652"/>
      <c r="R79" s="652"/>
      <c r="S79" s="726"/>
      <c r="T79" s="652"/>
      <c r="U79" s="652"/>
      <c r="V79" s="652"/>
      <c r="W79" s="652"/>
      <c r="X79" s="652"/>
      <c r="Y79" s="652"/>
      <c r="Z79" s="652"/>
      <c r="AA79" s="652"/>
      <c r="AB79" s="652"/>
      <c r="AC79" s="652"/>
      <c r="AD79" s="674"/>
      <c r="AE79" s="679"/>
      <c r="AF79" s="679"/>
    </row>
    <row r="80" spans="1:32" s="356" customFormat="1" ht="12.75" customHeight="1" x14ac:dyDescent="0.2">
      <c r="A80" s="606"/>
      <c r="B80" s="608"/>
      <c r="C80" s="608"/>
      <c r="D80" s="688"/>
      <c r="E80" s="687"/>
      <c r="F80" s="475"/>
      <c r="G80" s="475"/>
      <c r="H80" s="475"/>
      <c r="I80" s="475"/>
      <c r="J80" s="475"/>
      <c r="K80" s="475"/>
      <c r="L80" s="475"/>
      <c r="M80" s="475"/>
      <c r="N80" s="475"/>
      <c r="O80" s="475"/>
      <c r="P80" s="475"/>
      <c r="Q80" s="475"/>
      <c r="R80" s="475"/>
      <c r="S80" s="727"/>
      <c r="T80" s="475"/>
      <c r="U80" s="475"/>
      <c r="V80" s="475"/>
      <c r="W80" s="475"/>
      <c r="X80" s="475"/>
      <c r="Y80" s="475"/>
      <c r="Z80" s="475"/>
      <c r="AA80" s="475"/>
      <c r="AB80" s="475"/>
      <c r="AC80" s="475"/>
      <c r="AD80" s="579">
        <f t="shared" ref="AD80:AD87" si="9">SUM(E80:AC80)</f>
        <v>0</v>
      </c>
      <c r="AE80" s="682">
        <f t="shared" ref="AE80:AE87" si="10">AD80*D80</f>
        <v>0</v>
      </c>
      <c r="AF80" s="683" t="str">
        <f t="shared" ref="AF80:AF87" si="11">IF(AD80&lt;0,"buy","sell")</f>
        <v>sell</v>
      </c>
    </row>
    <row r="81" spans="1:33" s="599" customFormat="1" ht="12.75" customHeight="1" x14ac:dyDescent="0.2">
      <c r="A81" s="606" t="s">
        <v>224</v>
      </c>
      <c r="B81" s="605"/>
      <c r="C81" s="605" t="s">
        <v>151</v>
      </c>
      <c r="D81" s="610"/>
      <c r="E81" s="612"/>
      <c r="F81" s="475"/>
      <c r="G81" s="475"/>
      <c r="H81" s="475"/>
      <c r="I81" s="475"/>
      <c r="J81" s="475"/>
      <c r="K81" s="475"/>
      <c r="L81" s="475"/>
      <c r="M81" s="475">
        <v>-25</v>
      </c>
      <c r="N81" s="475">
        <v>-25</v>
      </c>
      <c r="O81" s="475">
        <v>-25</v>
      </c>
      <c r="P81" s="475">
        <v>-25</v>
      </c>
      <c r="Q81" s="475">
        <v>-25</v>
      </c>
      <c r="R81" s="475">
        <v>-25</v>
      </c>
      <c r="S81" s="727">
        <v>-25</v>
      </c>
      <c r="T81" s="475">
        <v>-25</v>
      </c>
      <c r="U81" s="475">
        <v>-25</v>
      </c>
      <c r="V81" s="475">
        <v>-25</v>
      </c>
      <c r="W81" s="475">
        <v>-25</v>
      </c>
      <c r="X81" s="475">
        <v>-25</v>
      </c>
      <c r="Y81" s="475">
        <v>-25</v>
      </c>
      <c r="Z81" s="475">
        <v>-25</v>
      </c>
      <c r="AA81" s="475">
        <v>-25</v>
      </c>
      <c r="AB81" s="475">
        <v>-25</v>
      </c>
      <c r="AC81" s="475"/>
      <c r="AD81" s="579">
        <f t="shared" si="9"/>
        <v>-400</v>
      </c>
      <c r="AE81" s="682">
        <f t="shared" si="10"/>
        <v>0</v>
      </c>
      <c r="AF81" s="683" t="str">
        <f t="shared" si="11"/>
        <v>buy</v>
      </c>
    </row>
    <row r="82" spans="1:33" s="599" customFormat="1" ht="12.75" customHeight="1" x14ac:dyDescent="0.2">
      <c r="A82" s="606" t="s">
        <v>65</v>
      </c>
      <c r="B82" s="605"/>
      <c r="C82" s="605" t="s">
        <v>151</v>
      </c>
      <c r="D82" s="610"/>
      <c r="E82" s="612"/>
      <c r="F82" s="475"/>
      <c r="G82" s="475"/>
      <c r="H82" s="475"/>
      <c r="I82" s="475"/>
      <c r="J82" s="475"/>
      <c r="K82" s="475"/>
      <c r="L82" s="475"/>
      <c r="M82" s="475">
        <v>-25</v>
      </c>
      <c r="N82" s="475">
        <v>-25</v>
      </c>
      <c r="O82" s="475">
        <v>-25</v>
      </c>
      <c r="P82" s="475">
        <v>-25</v>
      </c>
      <c r="Q82" s="475">
        <v>-25</v>
      </c>
      <c r="R82" s="475">
        <v>-25</v>
      </c>
      <c r="S82" s="727">
        <v>-25</v>
      </c>
      <c r="T82" s="475">
        <v>-25</v>
      </c>
      <c r="U82" s="475">
        <v>-25</v>
      </c>
      <c r="V82" s="475">
        <v>-25</v>
      </c>
      <c r="W82" s="475">
        <v>-25</v>
      </c>
      <c r="X82" s="475">
        <v>-25</v>
      </c>
      <c r="Y82" s="475">
        <v>-25</v>
      </c>
      <c r="Z82" s="475">
        <v>-25</v>
      </c>
      <c r="AA82" s="475">
        <v>-25</v>
      </c>
      <c r="AB82" s="475">
        <v>-25</v>
      </c>
      <c r="AC82" s="475"/>
      <c r="AD82" s="579">
        <f t="shared" si="9"/>
        <v>-400</v>
      </c>
      <c r="AE82" s="682">
        <f t="shared" si="10"/>
        <v>0</v>
      </c>
      <c r="AF82" s="683" t="str">
        <f t="shared" si="11"/>
        <v>buy</v>
      </c>
    </row>
    <row r="83" spans="1:33" s="599" customFormat="1" ht="12.75" customHeight="1" x14ac:dyDescent="0.2">
      <c r="A83" s="606" t="s">
        <v>366</v>
      </c>
      <c r="B83" s="605"/>
      <c r="C83" s="605" t="s">
        <v>151</v>
      </c>
      <c r="D83" s="610"/>
      <c r="E83" s="612"/>
      <c r="F83" s="475"/>
      <c r="G83" s="475"/>
      <c r="H83" s="475"/>
      <c r="I83" s="475"/>
      <c r="J83" s="475"/>
      <c r="K83" s="475"/>
      <c r="L83" s="475"/>
      <c r="M83" s="475">
        <v>-25</v>
      </c>
      <c r="N83" s="475">
        <v>-25</v>
      </c>
      <c r="O83" s="475">
        <v>-25</v>
      </c>
      <c r="P83" s="475">
        <v>-25</v>
      </c>
      <c r="Q83" s="475">
        <v>-25</v>
      </c>
      <c r="R83" s="475">
        <v>-25</v>
      </c>
      <c r="S83" s="727">
        <v>-25</v>
      </c>
      <c r="T83" s="475">
        <v>-25</v>
      </c>
      <c r="U83" s="475">
        <v>-25</v>
      </c>
      <c r="V83" s="475">
        <v>-25</v>
      </c>
      <c r="W83" s="475">
        <v>-25</v>
      </c>
      <c r="X83" s="475">
        <v>-25</v>
      </c>
      <c r="Y83" s="475">
        <v>-25</v>
      </c>
      <c r="Z83" s="475">
        <v>-25</v>
      </c>
      <c r="AA83" s="475">
        <v>-25</v>
      </c>
      <c r="AB83" s="475">
        <v>-25</v>
      </c>
      <c r="AC83" s="475"/>
      <c r="AD83" s="579">
        <f t="shared" si="9"/>
        <v>-400</v>
      </c>
      <c r="AE83" s="682">
        <f t="shared" si="10"/>
        <v>0</v>
      </c>
      <c r="AF83" s="683" t="str">
        <f t="shared" si="11"/>
        <v>buy</v>
      </c>
    </row>
    <row r="84" spans="1:33" s="356" customFormat="1" ht="12.75" customHeight="1" x14ac:dyDescent="0.2">
      <c r="A84" s="606"/>
      <c r="B84" s="608"/>
      <c r="C84" s="608"/>
      <c r="D84" s="688"/>
      <c r="E84" s="687"/>
      <c r="F84" s="475"/>
      <c r="G84" s="475"/>
      <c r="H84" s="475"/>
      <c r="I84" s="475"/>
      <c r="J84" s="475"/>
      <c r="K84" s="475"/>
      <c r="L84" s="475"/>
      <c r="M84" s="475"/>
      <c r="N84" s="475"/>
      <c r="O84" s="475"/>
      <c r="P84" s="475"/>
      <c r="Q84" s="475"/>
      <c r="R84" s="475"/>
      <c r="S84" s="727"/>
      <c r="T84" s="475"/>
      <c r="U84" s="475"/>
      <c r="V84" s="475"/>
      <c r="W84" s="475"/>
      <c r="X84" s="475"/>
      <c r="Y84" s="475"/>
      <c r="Z84" s="475"/>
      <c r="AA84" s="475"/>
      <c r="AB84" s="475"/>
      <c r="AC84" s="475"/>
      <c r="AD84" s="579">
        <f t="shared" si="9"/>
        <v>0</v>
      </c>
      <c r="AE84" s="682">
        <f t="shared" si="10"/>
        <v>0</v>
      </c>
      <c r="AF84" s="683" t="str">
        <f t="shared" si="11"/>
        <v>sell</v>
      </c>
    </row>
    <row r="85" spans="1:33" s="356" customFormat="1" x14ac:dyDescent="0.2">
      <c r="A85" s="606"/>
      <c r="B85" s="608"/>
      <c r="C85" s="608"/>
      <c r="D85" s="688"/>
      <c r="E85" s="687"/>
      <c r="F85" s="475"/>
      <c r="G85" s="475"/>
      <c r="H85" s="475"/>
      <c r="I85" s="475"/>
      <c r="J85" s="475"/>
      <c r="K85" s="475"/>
      <c r="L85" s="475"/>
      <c r="M85" s="475"/>
      <c r="N85" s="475"/>
      <c r="O85" s="475"/>
      <c r="P85" s="475"/>
      <c r="Q85" s="475"/>
      <c r="R85" s="475"/>
      <c r="S85" s="727"/>
      <c r="T85" s="475"/>
      <c r="U85" s="475"/>
      <c r="V85" s="475"/>
      <c r="W85" s="475"/>
      <c r="X85" s="475"/>
      <c r="Y85" s="475"/>
      <c r="Z85" s="475"/>
      <c r="AA85" s="475"/>
      <c r="AB85" s="475"/>
      <c r="AC85" s="475"/>
      <c r="AD85" s="579">
        <f t="shared" si="9"/>
        <v>0</v>
      </c>
      <c r="AE85" s="682">
        <f t="shared" si="10"/>
        <v>0</v>
      </c>
      <c r="AF85" s="683" t="str">
        <f t="shared" si="11"/>
        <v>sell</v>
      </c>
    </row>
    <row r="86" spans="1:33" s="356" customFormat="1" ht="12.75" customHeight="1" x14ac:dyDescent="0.2">
      <c r="A86" s="606"/>
      <c r="B86" s="608"/>
      <c r="C86" s="608"/>
      <c r="D86" s="688"/>
      <c r="E86" s="687"/>
      <c r="F86" s="475"/>
      <c r="G86" s="475"/>
      <c r="H86" s="475"/>
      <c r="I86" s="475"/>
      <c r="J86" s="475"/>
      <c r="K86" s="475"/>
      <c r="L86" s="475"/>
      <c r="M86" s="475"/>
      <c r="N86" s="475"/>
      <c r="O86" s="475"/>
      <c r="P86" s="475"/>
      <c r="Q86" s="475"/>
      <c r="R86" s="475"/>
      <c r="S86" s="727"/>
      <c r="T86" s="475"/>
      <c r="U86" s="475"/>
      <c r="V86" s="475"/>
      <c r="W86" s="475"/>
      <c r="X86" s="475"/>
      <c r="Y86" s="475"/>
      <c r="Z86" s="475"/>
      <c r="AA86" s="475"/>
      <c r="AB86" s="475"/>
      <c r="AC86" s="475"/>
      <c r="AD86" s="579">
        <f t="shared" si="9"/>
        <v>0</v>
      </c>
      <c r="AE86" s="682">
        <f t="shared" si="10"/>
        <v>0</v>
      </c>
      <c r="AF86" s="683" t="str">
        <f t="shared" si="11"/>
        <v>sell</v>
      </c>
    </row>
    <row r="87" spans="1:33" s="356" customFormat="1" x14ac:dyDescent="0.2">
      <c r="A87" s="606"/>
      <c r="B87" s="608"/>
      <c r="C87" s="608"/>
      <c r="D87" s="688"/>
      <c r="E87" s="687"/>
      <c r="F87" s="475"/>
      <c r="G87" s="475"/>
      <c r="H87" s="475"/>
      <c r="I87" s="475"/>
      <c r="J87" s="475"/>
      <c r="K87" s="475"/>
      <c r="L87" s="475"/>
      <c r="M87" s="475"/>
      <c r="N87" s="475"/>
      <c r="O87" s="475"/>
      <c r="P87" s="475"/>
      <c r="Q87" s="475"/>
      <c r="R87" s="475"/>
      <c r="S87" s="727"/>
      <c r="T87" s="475"/>
      <c r="U87" s="475"/>
      <c r="V87" s="475"/>
      <c r="W87" s="475"/>
      <c r="X87" s="475"/>
      <c r="Y87" s="475"/>
      <c r="Z87" s="475"/>
      <c r="AA87" s="475"/>
      <c r="AB87" s="475"/>
      <c r="AC87" s="475"/>
      <c r="AD87" s="579">
        <f t="shared" si="9"/>
        <v>0</v>
      </c>
      <c r="AE87" s="682">
        <f t="shared" si="10"/>
        <v>0</v>
      </c>
      <c r="AF87" s="683" t="str">
        <f t="shared" si="11"/>
        <v>sell</v>
      </c>
    </row>
    <row r="88" spans="1:33" s="356" customFormat="1" ht="15" customHeight="1" x14ac:dyDescent="0.25">
      <c r="A88" s="717" t="s">
        <v>360</v>
      </c>
      <c r="B88" s="538"/>
      <c r="C88" s="538"/>
      <c r="D88" s="538"/>
      <c r="E88" s="600"/>
      <c r="F88" s="538"/>
      <c r="G88" s="538"/>
      <c r="H88" s="538"/>
      <c r="I88" s="538"/>
      <c r="J88" s="538"/>
      <c r="K88" s="538"/>
      <c r="L88" s="538"/>
      <c r="M88" s="538"/>
      <c r="N88" s="538"/>
      <c r="O88" s="538"/>
      <c r="P88" s="538"/>
      <c r="Q88" s="538"/>
      <c r="R88" s="538"/>
      <c r="S88" s="729"/>
      <c r="T88" s="538"/>
      <c r="U88" s="538"/>
      <c r="V88" s="538"/>
      <c r="W88" s="538"/>
      <c r="X88" s="538"/>
      <c r="Y88" s="538"/>
      <c r="Z88" s="538"/>
      <c r="AA88" s="538"/>
      <c r="AB88" s="538"/>
      <c r="AC88" s="538"/>
      <c r="AD88" s="538"/>
      <c r="AE88" s="538"/>
      <c r="AF88" s="538"/>
      <c r="AG88" s="466"/>
    </row>
    <row r="89" spans="1:33" s="356" customFormat="1" ht="12.75" customHeight="1" x14ac:dyDescent="0.2">
      <c r="A89" s="617"/>
      <c r="B89" s="562"/>
      <c r="C89" s="562"/>
      <c r="D89" s="618"/>
      <c r="E89" s="563"/>
      <c r="F89" s="564"/>
      <c r="G89" s="565"/>
      <c r="H89" s="565"/>
      <c r="I89" s="565"/>
      <c r="J89" s="565"/>
      <c r="K89" s="565"/>
      <c r="L89" s="565"/>
      <c r="M89" s="565"/>
      <c r="N89" s="565"/>
      <c r="O89" s="565"/>
      <c r="P89" s="565"/>
      <c r="Q89" s="565"/>
      <c r="R89" s="565"/>
      <c r="S89" s="730"/>
      <c r="T89" s="565"/>
      <c r="U89" s="565"/>
      <c r="V89" s="565"/>
      <c r="W89" s="565"/>
      <c r="X89" s="565"/>
      <c r="Y89" s="565"/>
      <c r="Z89" s="565"/>
      <c r="AA89" s="565"/>
      <c r="AB89" s="565"/>
      <c r="AC89" s="565"/>
      <c r="AD89" s="579">
        <f>SUM(AA89:AC89)</f>
        <v>0</v>
      </c>
      <c r="AE89" s="682">
        <f t="shared" ref="AE89:AE94" si="12">AD89*D89</f>
        <v>0</v>
      </c>
      <c r="AF89" s="683" t="str">
        <f>IF(AD89&lt;0,"buy","sell")</f>
        <v>sell</v>
      </c>
    </row>
    <row r="90" spans="1:33" s="356" customFormat="1" ht="12.75" customHeight="1" x14ac:dyDescent="0.2">
      <c r="A90" s="617" t="s">
        <v>63</v>
      </c>
      <c r="B90" s="562" t="s">
        <v>373</v>
      </c>
      <c r="C90" s="562" t="s">
        <v>151</v>
      </c>
      <c r="D90" s="618">
        <v>10</v>
      </c>
      <c r="E90" s="563"/>
      <c r="F90" s="564"/>
      <c r="G90" s="565"/>
      <c r="H90" s="565"/>
      <c r="I90" s="565">
        <v>-25</v>
      </c>
      <c r="J90" s="565">
        <v>-25</v>
      </c>
      <c r="K90" s="565">
        <v>-25</v>
      </c>
      <c r="L90" s="565">
        <v>-25</v>
      </c>
      <c r="M90" s="565"/>
      <c r="N90" s="565"/>
      <c r="O90" s="565"/>
      <c r="P90" s="565"/>
      <c r="Q90" s="565"/>
      <c r="R90" s="565"/>
      <c r="S90" s="730"/>
      <c r="T90" s="565"/>
      <c r="U90" s="565"/>
      <c r="V90" s="565"/>
      <c r="W90" s="565"/>
      <c r="X90" s="565"/>
      <c r="Y90" s="565"/>
      <c r="Z90" s="565"/>
      <c r="AA90" s="565"/>
      <c r="AB90" s="565"/>
      <c r="AC90" s="565"/>
      <c r="AD90" s="579">
        <f>SUM(AA90:AC90)</f>
        <v>0</v>
      </c>
      <c r="AE90" s="682">
        <f t="shared" si="12"/>
        <v>0</v>
      </c>
      <c r="AF90" s="683" t="str">
        <f>IF(AD90&lt;0,"buy","sell")</f>
        <v>sell</v>
      </c>
    </row>
    <row r="91" spans="1:33" s="356" customFormat="1" x14ac:dyDescent="0.2">
      <c r="A91" s="617" t="s">
        <v>369</v>
      </c>
      <c r="B91" s="562" t="s">
        <v>373</v>
      </c>
      <c r="C91" s="695" t="s">
        <v>268</v>
      </c>
      <c r="D91" s="618">
        <v>20</v>
      </c>
      <c r="E91" s="563"/>
      <c r="F91" s="564"/>
      <c r="G91" s="565"/>
      <c r="H91" s="565"/>
      <c r="I91" s="565"/>
      <c r="J91" s="565"/>
      <c r="K91" s="565">
        <v>-25</v>
      </c>
      <c r="L91" s="565"/>
      <c r="M91" s="565"/>
      <c r="N91" s="565"/>
      <c r="O91" s="565"/>
      <c r="P91" s="565"/>
      <c r="Q91" s="565"/>
      <c r="R91" s="565"/>
      <c r="S91" s="730"/>
      <c r="T91" s="565"/>
      <c r="U91" s="565"/>
      <c r="V91" s="565"/>
      <c r="W91" s="565"/>
      <c r="X91" s="565"/>
      <c r="Y91" s="565"/>
      <c r="Z91" s="565"/>
      <c r="AA91" s="565"/>
      <c r="AB91" s="565"/>
      <c r="AC91" s="565">
        <v>-75</v>
      </c>
      <c r="AD91" s="579">
        <f>SUM(AA91:AC91)</f>
        <v>-75</v>
      </c>
      <c r="AE91" s="682">
        <f t="shared" si="12"/>
        <v>-1500</v>
      </c>
      <c r="AF91" s="683"/>
    </row>
    <row r="92" spans="1:33" s="356" customFormat="1" x14ac:dyDescent="0.2">
      <c r="A92" s="617" t="s">
        <v>369</v>
      </c>
      <c r="B92" s="562" t="s">
        <v>373</v>
      </c>
      <c r="C92" s="695" t="s">
        <v>268</v>
      </c>
      <c r="D92" s="618">
        <v>29</v>
      </c>
      <c r="E92" s="563"/>
      <c r="F92" s="564"/>
      <c r="G92" s="565"/>
      <c r="H92" s="565"/>
      <c r="I92" s="565"/>
      <c r="J92" s="565"/>
      <c r="K92" s="565"/>
      <c r="L92" s="565">
        <v>-95</v>
      </c>
      <c r="M92" s="565"/>
      <c r="N92" s="565"/>
      <c r="O92" s="565"/>
      <c r="P92" s="565"/>
      <c r="Q92" s="565"/>
      <c r="R92" s="565"/>
      <c r="S92" s="730"/>
      <c r="T92" s="565"/>
      <c r="U92" s="565"/>
      <c r="V92" s="565"/>
      <c r="W92" s="565"/>
      <c r="X92" s="565"/>
      <c r="Y92" s="565"/>
      <c r="Z92" s="565"/>
      <c r="AA92" s="565"/>
      <c r="AB92" s="565"/>
      <c r="AC92" s="565"/>
      <c r="AD92" s="579">
        <f>SUM(AA92:AC92)</f>
        <v>0</v>
      </c>
      <c r="AE92" s="682">
        <f t="shared" si="12"/>
        <v>0</v>
      </c>
      <c r="AF92" s="683"/>
    </row>
    <row r="93" spans="1:33" s="356" customFormat="1" x14ac:dyDescent="0.2">
      <c r="A93" s="617" t="s">
        <v>377</v>
      </c>
      <c r="B93" s="562" t="s">
        <v>378</v>
      </c>
      <c r="C93" s="695" t="s">
        <v>268</v>
      </c>
      <c r="D93" s="618">
        <v>21</v>
      </c>
      <c r="E93" s="563"/>
      <c r="F93" s="564"/>
      <c r="G93" s="565"/>
      <c r="H93" s="565"/>
      <c r="I93" s="565"/>
      <c r="J93" s="565"/>
      <c r="K93" s="565"/>
      <c r="L93" s="565"/>
      <c r="M93" s="565"/>
      <c r="N93" s="565"/>
      <c r="O93" s="565"/>
      <c r="P93" s="565"/>
      <c r="Q93" s="565"/>
      <c r="R93" s="565"/>
      <c r="S93" s="730">
        <v>-20</v>
      </c>
      <c r="T93" s="730">
        <v>-20</v>
      </c>
      <c r="U93" s="730">
        <v>-20</v>
      </c>
      <c r="V93" s="565"/>
      <c r="W93" s="565"/>
      <c r="X93" s="565"/>
      <c r="Y93" s="565"/>
      <c r="Z93" s="565"/>
      <c r="AA93" s="565"/>
      <c r="AB93" s="565"/>
      <c r="AC93" s="565"/>
      <c r="AD93" s="579">
        <f>SUM(E93:AC93)</f>
        <v>-60</v>
      </c>
      <c r="AE93" s="682">
        <f t="shared" si="12"/>
        <v>-1260</v>
      </c>
      <c r="AF93" s="683" t="str">
        <f>IF(AD93&lt;0,"buy","sell")</f>
        <v>buy</v>
      </c>
    </row>
    <row r="94" spans="1:33" s="356" customFormat="1" x14ac:dyDescent="0.2">
      <c r="A94" s="718"/>
      <c r="B94" s="613"/>
      <c r="C94" s="719"/>
      <c r="D94" s="611"/>
      <c r="E94" s="720"/>
      <c r="F94" s="689"/>
      <c r="G94" s="721"/>
      <c r="H94" s="721"/>
      <c r="I94" s="721"/>
      <c r="J94" s="721"/>
      <c r="K94" s="721"/>
      <c r="L94" s="721"/>
      <c r="M94" s="721"/>
      <c r="N94" s="721"/>
      <c r="O94" s="721"/>
      <c r="P94" s="721"/>
      <c r="Q94" s="721"/>
      <c r="R94" s="721"/>
      <c r="S94" s="731"/>
      <c r="T94" s="721"/>
      <c r="U94" s="721"/>
      <c r="V94" s="721"/>
      <c r="W94" s="721"/>
      <c r="X94" s="721"/>
      <c r="Y94" s="721"/>
      <c r="Z94" s="721"/>
      <c r="AA94" s="721"/>
      <c r="AB94" s="721"/>
      <c r="AC94" s="721"/>
      <c r="AD94" s="579">
        <f>SUM(AA94:AC94)</f>
        <v>0</v>
      </c>
      <c r="AE94" s="682">
        <f t="shared" si="12"/>
        <v>0</v>
      </c>
      <c r="AF94" s="683"/>
    </row>
    <row r="95" spans="1:33" s="356" customFormat="1" ht="15" customHeight="1" x14ac:dyDescent="0.25">
      <c r="A95" s="717" t="s">
        <v>363</v>
      </c>
      <c r="B95" s="538"/>
      <c r="C95" s="538"/>
      <c r="D95" s="538"/>
      <c r="E95" s="600"/>
      <c r="F95" s="538"/>
      <c r="G95" s="538"/>
      <c r="H95" s="538"/>
      <c r="I95" s="538"/>
      <c r="J95" s="538"/>
      <c r="K95" s="538"/>
      <c r="L95" s="538"/>
      <c r="M95" s="538"/>
      <c r="N95" s="538"/>
      <c r="O95" s="538"/>
      <c r="P95" s="538"/>
      <c r="Q95" s="538"/>
      <c r="R95" s="538"/>
      <c r="S95" s="538"/>
      <c r="T95" s="538"/>
      <c r="U95" s="538"/>
      <c r="V95" s="538"/>
      <c r="W95" s="538"/>
      <c r="X95" s="538"/>
      <c r="Y95" s="538"/>
      <c r="Z95" s="538"/>
      <c r="AA95" s="538"/>
      <c r="AB95" s="538"/>
      <c r="AC95" s="538"/>
      <c r="AD95" s="538"/>
      <c r="AE95" s="538"/>
      <c r="AF95" s="538"/>
      <c r="AG95" s="466"/>
    </row>
    <row r="96" spans="1:33" s="356" customFormat="1" x14ac:dyDescent="0.2">
      <c r="A96" s="543"/>
      <c r="B96" s="551"/>
      <c r="C96" s="551"/>
      <c r="D96" s="694"/>
      <c r="E96" s="544"/>
      <c r="F96" s="545"/>
      <c r="G96" s="546"/>
      <c r="H96" s="545"/>
      <c r="I96" s="545"/>
      <c r="J96" s="545"/>
      <c r="K96" s="545"/>
      <c r="L96" s="545"/>
      <c r="M96" s="545"/>
      <c r="N96" s="545"/>
      <c r="O96" s="545"/>
      <c r="P96" s="545"/>
      <c r="Q96" s="545"/>
      <c r="R96" s="545"/>
      <c r="S96" s="545"/>
      <c r="T96" s="545"/>
      <c r="U96" s="545"/>
      <c r="V96" s="545"/>
      <c r="W96" s="545"/>
      <c r="X96" s="545"/>
      <c r="Y96" s="545"/>
      <c r="Z96" s="545"/>
      <c r="AA96" s="545"/>
      <c r="AB96" s="545"/>
      <c r="AC96" s="547"/>
      <c r="AD96" s="579">
        <f>SUM(AA96:AC96)</f>
        <v>0</v>
      </c>
      <c r="AE96" s="682">
        <f>AD96*D96</f>
        <v>0</v>
      </c>
      <c r="AF96" s="683" t="str">
        <f>IF(AD96&lt;0,"buy","sell")</f>
        <v>sell</v>
      </c>
    </row>
    <row r="97" spans="1:33" s="356" customFormat="1" x14ac:dyDescent="0.2">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
      <c r="A98" s="543"/>
      <c r="B98" s="551"/>
      <c r="C98" s="551"/>
      <c r="D98" s="544"/>
      <c r="E98" s="544"/>
      <c r="F98" s="545"/>
      <c r="G98" s="546"/>
      <c r="H98" s="545"/>
      <c r="I98" s="545"/>
      <c r="J98" s="545"/>
      <c r="K98" s="545"/>
      <c r="L98" s="545"/>
      <c r="M98" s="545"/>
      <c r="N98" s="545"/>
      <c r="O98" s="545"/>
      <c r="P98" s="545"/>
      <c r="Q98" s="545"/>
      <c r="R98" s="545"/>
      <c r="S98" s="545"/>
      <c r="T98" s="545"/>
      <c r="U98" s="548"/>
      <c r="V98" s="545"/>
      <c r="W98" s="545"/>
      <c r="X98" s="545"/>
      <c r="Y98" s="545"/>
      <c r="Z98" s="545"/>
      <c r="AA98" s="545"/>
      <c r="AB98" s="545"/>
      <c r="AC98" s="547"/>
      <c r="AD98" s="569">
        <f>SUM(F103:AC103)</f>
        <v>0</v>
      </c>
      <c r="AE98" s="570">
        <f>AD98*D98</f>
        <v>0</v>
      </c>
      <c r="AF98" s="526" t="str">
        <f>IF(AD98&lt;0,"buy","sell")</f>
        <v>sell</v>
      </c>
    </row>
    <row r="99" spans="1:33" s="356" customFormat="1" x14ac:dyDescent="0.2">
      <c r="A99" s="549" t="s">
        <v>206</v>
      </c>
      <c r="B99" s="480"/>
      <c r="C99" s="480"/>
      <c r="D99" s="480"/>
      <c r="E99" s="480"/>
      <c r="F99" s="480"/>
      <c r="G99" s="480"/>
      <c r="H99" s="480"/>
      <c r="I99" s="480"/>
      <c r="J99" s="480"/>
      <c r="K99" s="480"/>
      <c r="L99" s="480"/>
      <c r="M99" s="480"/>
      <c r="N99" s="480"/>
      <c r="O99" s="480"/>
      <c r="P99" s="480"/>
      <c r="Q99" s="480"/>
      <c r="R99" s="480"/>
      <c r="S99" s="480"/>
      <c r="T99" s="480"/>
      <c r="U99" s="480"/>
      <c r="V99" s="480"/>
      <c r="W99" s="480"/>
      <c r="X99" s="480"/>
      <c r="Y99" s="480"/>
      <c r="Z99" s="480"/>
      <c r="AA99" s="480"/>
      <c r="AB99" s="480"/>
      <c r="AC99" s="480"/>
      <c r="AD99" s="480"/>
      <c r="AE99" s="480"/>
      <c r="AF99" s="480"/>
    </row>
    <row r="100" spans="1:33" s="356" customFormat="1" x14ac:dyDescent="0.2">
      <c r="B100" s="364"/>
      <c r="C100" s="364"/>
      <c r="D100" s="365"/>
      <c r="E100" s="365"/>
      <c r="F100" s="364"/>
      <c r="G100" s="366"/>
      <c r="H100" s="366"/>
      <c r="I100" s="366"/>
      <c r="J100" s="366"/>
      <c r="K100" s="366"/>
      <c r="L100" s="366"/>
      <c r="M100" s="366"/>
      <c r="N100" s="366"/>
      <c r="O100" s="366"/>
      <c r="P100" s="366"/>
      <c r="Q100" s="366"/>
      <c r="R100" s="366"/>
      <c r="S100" s="366"/>
      <c r="T100" s="366"/>
      <c r="U100" s="366"/>
      <c r="V100" s="366"/>
      <c r="W100" s="366"/>
      <c r="X100" s="366"/>
      <c r="Y100" s="366"/>
      <c r="Z100" s="440"/>
      <c r="AA100" s="440"/>
      <c r="AB100" s="440"/>
      <c r="AC100" s="529"/>
      <c r="AD100" s="457"/>
      <c r="AE100" s="458"/>
      <c r="AF100" s="440"/>
    </row>
    <row r="101" spans="1:33" s="356" customFormat="1" ht="18" x14ac:dyDescent="0.25">
      <c r="A101" s="714" t="s">
        <v>364</v>
      </c>
      <c r="B101" s="431"/>
      <c r="C101" s="539"/>
      <c r="D101" s="432"/>
      <c r="E101" s="432"/>
      <c r="F101" s="433"/>
      <c r="G101" s="434"/>
      <c r="H101" s="370"/>
      <c r="I101" s="370"/>
      <c r="J101" s="370"/>
      <c r="K101" s="371"/>
      <c r="L101" s="370"/>
      <c r="M101" s="370"/>
      <c r="N101" s="370"/>
      <c r="O101" s="370"/>
      <c r="P101" s="370"/>
      <c r="Q101" s="370"/>
      <c r="R101" s="370"/>
      <c r="S101" s="370" t="s">
        <v>15</v>
      </c>
      <c r="T101" s="370"/>
      <c r="U101" s="370"/>
      <c r="V101" s="370"/>
      <c r="W101" s="370"/>
      <c r="X101" s="370"/>
      <c r="Y101" s="370"/>
      <c r="Z101" s="372"/>
      <c r="AA101" s="372"/>
      <c r="AB101" s="372"/>
      <c r="AC101" s="530"/>
      <c r="AD101" s="457"/>
      <c r="AE101" s="458"/>
      <c r="AF101" s="372"/>
    </row>
    <row r="102" spans="1:33" s="356" customFormat="1" x14ac:dyDescent="0.2">
      <c r="A102" s="435"/>
      <c r="B102" s="436"/>
      <c r="C102" s="436"/>
      <c r="D102" s="432"/>
      <c r="E102" s="432"/>
      <c r="F102" s="434"/>
      <c r="G102" s="434"/>
      <c r="H102" s="370"/>
      <c r="I102" s="370"/>
      <c r="J102" s="370"/>
      <c r="K102" s="373"/>
      <c r="L102" s="373"/>
      <c r="M102" s="370"/>
      <c r="N102" s="370"/>
      <c r="O102" s="370"/>
      <c r="P102" s="370"/>
      <c r="Q102" s="370"/>
      <c r="R102" s="370"/>
      <c r="S102" s="370"/>
      <c r="T102" s="370"/>
      <c r="U102" s="370"/>
      <c r="V102" s="370"/>
      <c r="W102" s="370"/>
      <c r="X102" s="370"/>
      <c r="Y102" s="370"/>
      <c r="Z102" s="372"/>
      <c r="AA102" s="372"/>
      <c r="AB102" s="372"/>
      <c r="AC102" s="530"/>
      <c r="AD102" s="457"/>
      <c r="AE102" s="458"/>
      <c r="AF102" s="372"/>
    </row>
    <row r="103" spans="1:33" s="356" customFormat="1" ht="18" x14ac:dyDescent="0.25">
      <c r="A103" s="438"/>
      <c r="B103" s="439"/>
      <c r="C103" s="439"/>
      <c r="D103" s="439"/>
      <c r="E103" s="439"/>
      <c r="F103" s="712"/>
      <c r="G103" s="713"/>
      <c r="H103" s="370"/>
      <c r="I103" s="370"/>
      <c r="J103" s="370"/>
      <c r="K103" s="373"/>
      <c r="L103" s="371"/>
      <c r="M103" s="370"/>
      <c r="N103" s="370"/>
      <c r="O103" s="370"/>
      <c r="P103" s="370"/>
      <c r="Q103" s="370"/>
      <c r="R103" s="370"/>
      <c r="S103" s="370"/>
      <c r="T103" s="370"/>
      <c r="U103" s="370"/>
      <c r="V103" s="370"/>
      <c r="W103" s="370"/>
      <c r="X103" s="370"/>
      <c r="Y103" s="370"/>
      <c r="AA103" s="372"/>
      <c r="AB103" s="372"/>
      <c r="AC103" s="530"/>
      <c r="AD103" s="457"/>
      <c r="AE103" s="458"/>
      <c r="AF103" s="372"/>
    </row>
    <row r="104" spans="1:33" s="356" customFormat="1" ht="18" x14ac:dyDescent="0.25">
      <c r="A104" s="438"/>
      <c r="B104" s="439"/>
      <c r="C104" s="439"/>
      <c r="D104" s="567"/>
      <c r="E104" s="439"/>
      <c r="F104" s="437"/>
      <c r="G104" s="434"/>
      <c r="H104" s="370"/>
      <c r="I104" s="370"/>
      <c r="J104" s="370"/>
      <c r="K104" s="373"/>
      <c r="L104" s="371"/>
      <c r="M104" s="370"/>
      <c r="N104" s="370"/>
      <c r="O104" s="370"/>
      <c r="P104" s="370"/>
      <c r="Q104" s="370"/>
      <c r="R104" s="370"/>
      <c r="S104" s="370"/>
      <c r="T104" s="370"/>
      <c r="U104" s="370"/>
      <c r="V104" s="370"/>
      <c r="W104" s="370"/>
      <c r="X104" s="370"/>
      <c r="Y104" s="370"/>
      <c r="Z104" s="372" t="s">
        <v>207</v>
      </c>
      <c r="AA104" s="372"/>
      <c r="AB104" s="372"/>
      <c r="AC104" s="531"/>
      <c r="AD104" s="453"/>
      <c r="AE104" s="454"/>
      <c r="AF104" s="372"/>
    </row>
    <row r="105" spans="1:33" x14ac:dyDescent="0.2">
      <c r="A105" s="436"/>
      <c r="B105" s="436"/>
      <c r="C105" s="440"/>
      <c r="D105" s="571"/>
      <c r="E105" s="528"/>
      <c r="F105" s="577"/>
      <c r="G105" s="550"/>
      <c r="K105" s="373"/>
      <c r="M105" s="370"/>
      <c r="N105" s="370"/>
      <c r="Z105" s="372"/>
      <c r="AA105" s="532"/>
      <c r="AB105" s="532"/>
      <c r="AC105" s="531"/>
      <c r="AD105" s="402"/>
      <c r="AE105" s="402"/>
      <c r="AF105" s="532"/>
      <c r="AG105" s="356"/>
    </row>
    <row r="106" spans="1:33" s="356" customFormat="1" x14ac:dyDescent="0.2">
      <c r="A106" s="434"/>
      <c r="B106" s="434"/>
      <c r="C106" s="440"/>
      <c r="D106" s="571"/>
      <c r="E106" s="485"/>
      <c r="F106" s="577"/>
      <c r="G106" s="550"/>
      <c r="H106" s="370"/>
      <c r="I106" s="370"/>
      <c r="J106" s="370"/>
      <c r="K106" s="373"/>
      <c r="L106" s="370"/>
      <c r="M106" s="370"/>
      <c r="N106" s="370"/>
      <c r="O106" s="370"/>
      <c r="P106" s="370"/>
      <c r="Q106" s="370"/>
      <c r="R106" s="370"/>
      <c r="S106" s="370"/>
      <c r="T106" s="370"/>
      <c r="U106" s="370"/>
      <c r="V106" s="370"/>
      <c r="W106" s="370"/>
      <c r="X106" s="370"/>
      <c r="Y106" s="370"/>
      <c r="Z106" s="532" t="s">
        <v>261</v>
      </c>
      <c r="AA106" s="532"/>
      <c r="AB106" s="532"/>
      <c r="AC106" s="531"/>
      <c r="AD106" s="473">
        <f>SUM(AD13:AD73)+SUM(AD74:AD79)</f>
        <v>3214</v>
      </c>
      <c r="AE106" s="473">
        <f>SUM(AE13:AE73)+SUM(AE74:AE79)</f>
        <v>1150</v>
      </c>
      <c r="AF106" s="532"/>
    </row>
    <row r="107" spans="1:33" s="356" customFormat="1" x14ac:dyDescent="0.2">
      <c r="A107" s="436"/>
      <c r="B107" s="436"/>
      <c r="C107" s="440"/>
      <c r="D107" s="571"/>
      <c r="E107" s="485"/>
      <c r="F107" s="577"/>
      <c r="G107" s="550"/>
      <c r="H107" s="370"/>
      <c r="I107" s="370"/>
      <c r="J107" s="370"/>
      <c r="K107" s="373"/>
      <c r="L107" s="370"/>
      <c r="M107" s="370"/>
      <c r="N107" s="370"/>
      <c r="O107" s="370"/>
      <c r="P107" s="370"/>
      <c r="Q107" s="370"/>
      <c r="R107" s="370"/>
      <c r="S107" s="370"/>
      <c r="T107" s="370"/>
      <c r="U107" s="370"/>
      <c r="V107" s="370"/>
      <c r="W107" s="370"/>
      <c r="X107" s="370"/>
      <c r="Y107" s="370"/>
      <c r="Z107" s="532" t="s">
        <v>262</v>
      </c>
      <c r="AA107" s="532"/>
      <c r="AB107" s="532"/>
      <c r="AC107" s="533"/>
      <c r="AD107" s="473">
        <f>SUM(AD79:AD87)+SUM(AD88:AD95)</f>
        <v>-1335</v>
      </c>
      <c r="AE107" s="473">
        <f>SUM(AE79:AE87)+SUM(AE88:AE95)</f>
        <v>-2760</v>
      </c>
      <c r="AF107" s="532"/>
    </row>
    <row r="108" spans="1:33" s="356" customFormat="1" x14ac:dyDescent="0.2">
      <c r="A108" s="434"/>
      <c r="B108" s="434"/>
      <c r="C108" s="440"/>
      <c r="D108" s="571"/>
      <c r="E108" s="485"/>
      <c r="F108" s="577"/>
      <c r="G108" s="550"/>
      <c r="H108" s="377"/>
      <c r="I108" s="377"/>
      <c r="J108" s="377"/>
      <c r="K108" s="378"/>
      <c r="L108" s="377"/>
      <c r="M108" s="370"/>
      <c r="N108" s="370"/>
      <c r="O108" s="377"/>
      <c r="P108" s="377"/>
      <c r="Q108" s="377"/>
      <c r="R108" s="377"/>
      <c r="S108" s="377"/>
      <c r="T108" s="377"/>
      <c r="U108" s="377"/>
      <c r="V108" s="377"/>
      <c r="W108" s="377"/>
      <c r="X108" s="377"/>
      <c r="Y108" s="377"/>
      <c r="Z108" s="384"/>
      <c r="AA108" s="384"/>
      <c r="AB108" s="384"/>
      <c r="AC108" s="466"/>
      <c r="AF108" s="384"/>
    </row>
    <row r="109" spans="1:33" s="356" customFormat="1" x14ac:dyDescent="0.2">
      <c r="A109" s="436"/>
      <c r="B109" s="436"/>
      <c r="C109" s="440"/>
      <c r="D109" s="571"/>
      <c r="E109" s="485"/>
      <c r="F109" s="577"/>
      <c r="G109" s="550"/>
      <c r="H109" s="377"/>
      <c r="O109" s="370"/>
      <c r="P109" s="370"/>
      <c r="Q109" s="381"/>
      <c r="R109" s="381"/>
      <c r="S109" s="381"/>
      <c r="T109" s="381"/>
      <c r="U109" s="381"/>
      <c r="V109" s="381"/>
      <c r="W109" s="381"/>
      <c r="X109" s="381"/>
      <c r="Y109" s="381"/>
      <c r="Z109" s="534" t="s">
        <v>269</v>
      </c>
      <c r="AA109" s="534"/>
      <c r="AB109" s="534"/>
      <c r="AC109" s="535"/>
      <c r="AD109" s="477"/>
      <c r="AE109" s="478"/>
      <c r="AF109" s="402"/>
    </row>
    <row r="110" spans="1:33" s="356" customFormat="1" x14ac:dyDescent="0.2">
      <c r="A110" s="434"/>
      <c r="B110" s="434"/>
      <c r="C110" s="440"/>
      <c r="D110" s="571"/>
      <c r="E110" s="485"/>
      <c r="F110" s="577"/>
      <c r="G110" s="550"/>
      <c r="H110" s="370"/>
      <c r="O110" s="370"/>
      <c r="P110" s="370"/>
      <c r="Q110" s="370"/>
      <c r="R110" s="370"/>
      <c r="S110" s="370"/>
      <c r="T110" s="370"/>
      <c r="U110" s="370"/>
      <c r="V110" s="370"/>
      <c r="W110" s="370"/>
      <c r="X110" s="370"/>
      <c r="Y110" s="370"/>
      <c r="Z110" s="534"/>
      <c r="AA110" s="534"/>
      <c r="AB110" s="534"/>
      <c r="AC110" s="535"/>
      <c r="AD110" s="477"/>
      <c r="AE110" s="478"/>
      <c r="AF110" s="402"/>
    </row>
    <row r="111" spans="1:33" s="356" customFormat="1" x14ac:dyDescent="0.2">
      <c r="A111" s="436"/>
      <c r="B111" s="436"/>
      <c r="C111" s="440"/>
      <c r="D111" s="571"/>
      <c r="E111" s="485"/>
      <c r="F111" s="577"/>
      <c r="G111" s="550"/>
      <c r="H111" s="382"/>
      <c r="O111" s="370"/>
      <c r="P111" s="370"/>
      <c r="Q111" s="382"/>
      <c r="R111" s="382"/>
      <c r="S111" s="382"/>
      <c r="T111" s="382"/>
      <c r="U111" s="382"/>
      <c r="V111" s="382"/>
      <c r="W111" s="382"/>
      <c r="X111" s="382"/>
      <c r="Y111" s="382"/>
      <c r="Z111" s="534" t="s">
        <v>262</v>
      </c>
      <c r="AA111" s="534"/>
      <c r="AB111" s="534"/>
      <c r="AC111" s="535"/>
      <c r="AD111" s="479">
        <f>SUM(AD97:AD99)</f>
        <v>0</v>
      </c>
      <c r="AE111" s="479">
        <f>SUM(AE97:AE99)</f>
        <v>0</v>
      </c>
      <c r="AF111" s="402"/>
    </row>
    <row r="112" spans="1:33" s="356" customFormat="1" x14ac:dyDescent="0.2">
      <c r="A112" s="434"/>
      <c r="B112" s="434"/>
      <c r="C112" s="440"/>
      <c r="D112" s="571"/>
      <c r="E112" s="485"/>
      <c r="F112" s="577"/>
      <c r="G112" s="550"/>
      <c r="H112" s="382"/>
      <c r="O112" s="370"/>
      <c r="P112" s="370"/>
      <c r="Q112" s="382"/>
      <c r="R112" s="382"/>
      <c r="S112" s="382"/>
      <c r="T112" s="382"/>
      <c r="U112" s="382"/>
      <c r="V112" s="382"/>
      <c r="W112" s="382"/>
      <c r="X112" s="382"/>
      <c r="Y112" s="382"/>
      <c r="Z112" s="402"/>
      <c r="AA112" s="402"/>
      <c r="AB112" s="402"/>
      <c r="AC112" s="467"/>
      <c r="AD112" s="402"/>
      <c r="AE112" s="402"/>
      <c r="AF112" s="402"/>
    </row>
    <row r="113" spans="1:33" s="356" customFormat="1" x14ac:dyDescent="0.2">
      <c r="A113" s="436"/>
      <c r="B113" s="436"/>
      <c r="C113" s="440"/>
      <c r="D113" s="571"/>
      <c r="E113" s="485"/>
      <c r="F113" s="577"/>
      <c r="G113" s="550"/>
      <c r="H113" s="370"/>
      <c r="O113" s="370"/>
      <c r="P113" s="370"/>
      <c r="Q113" s="370"/>
      <c r="R113" s="370"/>
      <c r="S113" s="370"/>
      <c r="T113" s="370"/>
      <c r="U113" s="370"/>
      <c r="V113" s="370"/>
      <c r="W113" s="370"/>
      <c r="X113" s="370"/>
      <c r="Y113" s="370"/>
      <c r="Z113" s="402"/>
      <c r="AA113" s="402"/>
      <c r="AB113" s="402"/>
      <c r="AC113" s="467"/>
      <c r="AD113" s="402"/>
      <c r="AE113" s="402"/>
      <c r="AF113" s="402"/>
    </row>
    <row r="114" spans="1:33" s="402" customFormat="1" x14ac:dyDescent="0.2">
      <c r="A114" s="434"/>
      <c r="B114" s="434"/>
      <c r="C114" s="440"/>
      <c r="D114" s="571"/>
      <c r="E114" s="485"/>
      <c r="F114" s="577"/>
      <c r="G114" s="550"/>
      <c r="H114" s="370"/>
      <c r="I114" s="356"/>
      <c r="J114" s="356"/>
      <c r="K114" s="356"/>
      <c r="L114" s="356"/>
      <c r="M114" s="356"/>
      <c r="N114" s="356"/>
      <c r="O114" s="370"/>
      <c r="P114" s="370"/>
      <c r="Q114" s="370"/>
      <c r="R114" s="370"/>
      <c r="S114" s="370"/>
      <c r="T114" s="370"/>
      <c r="U114" s="370"/>
      <c r="V114" s="370"/>
      <c r="W114" s="370"/>
      <c r="X114" s="370"/>
      <c r="Y114" s="370"/>
      <c r="AC114" s="467"/>
      <c r="AG114" s="356"/>
    </row>
    <row r="115" spans="1:33" s="402" customFormat="1" ht="18" x14ac:dyDescent="0.25">
      <c r="A115" s="714" t="s">
        <v>358</v>
      </c>
      <c r="B115" s="436"/>
      <c r="C115" s="440"/>
      <c r="D115" s="571"/>
      <c r="E115" s="485"/>
      <c r="F115" s="577"/>
      <c r="G115" s="550"/>
      <c r="H115" s="383"/>
      <c r="I115" s="404"/>
      <c r="J115" s="404"/>
      <c r="K115" s="404"/>
      <c r="L115" s="404"/>
      <c r="M115" s="404"/>
      <c r="N115" s="404"/>
      <c r="O115" s="383"/>
      <c r="P115" s="383"/>
      <c r="Q115" s="383"/>
      <c r="R115" s="383"/>
      <c r="S115" s="383"/>
      <c r="T115" s="383"/>
      <c r="U115" s="383"/>
      <c r="V115" s="383"/>
      <c r="W115" s="383"/>
      <c r="X115" s="383"/>
      <c r="Y115" s="383"/>
      <c r="AC115" s="467"/>
      <c r="AG115" s="370"/>
    </row>
    <row r="116" spans="1:33" s="402" customFormat="1" x14ac:dyDescent="0.2">
      <c r="A116" s="434"/>
      <c r="B116" s="434"/>
      <c r="C116" s="440"/>
      <c r="D116" s="571"/>
      <c r="E116" s="485"/>
      <c r="F116" s="577"/>
      <c r="G116" s="550"/>
      <c r="H116" s="384"/>
      <c r="I116" s="356"/>
      <c r="J116" s="356"/>
      <c r="K116" s="356"/>
      <c r="L116" s="356"/>
      <c r="M116" s="356"/>
      <c r="N116" s="356"/>
      <c r="O116" s="384"/>
      <c r="P116" s="384"/>
      <c r="Q116" s="384"/>
      <c r="R116" s="384"/>
      <c r="S116" s="384"/>
      <c r="T116" s="384"/>
      <c r="U116" s="384"/>
      <c r="V116" s="384"/>
      <c r="W116" s="384"/>
      <c r="X116" s="384"/>
      <c r="Y116" s="384"/>
      <c r="AC116" s="467"/>
      <c r="AG116" s="356"/>
    </row>
    <row r="117" spans="1:33" s="402" customFormat="1" x14ac:dyDescent="0.2">
      <c r="A117" s="436"/>
      <c r="B117" s="436"/>
      <c r="C117" s="440"/>
      <c r="D117" s="571"/>
      <c r="E117" s="485"/>
      <c r="F117" s="577"/>
      <c r="G117" s="550"/>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G117" s="356"/>
    </row>
    <row r="118" spans="1:33" s="402" customFormat="1" x14ac:dyDescent="0.2">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ht="15.75" x14ac:dyDescent="0.25">
      <c r="A119" s="715"/>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
      <c r="A121" s="436"/>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536"/>
      <c r="AG122" s="356"/>
    </row>
    <row r="123" spans="1:33" s="402" customFormat="1" x14ac:dyDescent="0.2">
      <c r="A123" s="436"/>
      <c r="B123" s="436"/>
      <c r="C123" s="440"/>
      <c r="D123" s="571"/>
      <c r="E123" s="485"/>
      <c r="F123" s="577"/>
      <c r="G123" s="550"/>
      <c r="H123" s="387"/>
      <c r="I123" s="356"/>
      <c r="J123" s="356"/>
      <c r="K123" s="356"/>
      <c r="L123" s="356"/>
      <c r="M123" s="356"/>
      <c r="N123" s="356"/>
      <c r="O123" s="386"/>
      <c r="P123" s="386"/>
      <c r="Q123" s="387"/>
      <c r="R123" s="387"/>
      <c r="S123" s="387"/>
      <c r="T123" s="387"/>
      <c r="U123" s="387"/>
      <c r="V123" s="387"/>
      <c r="W123" s="387"/>
      <c r="X123" s="387"/>
      <c r="Y123" s="387"/>
      <c r="Z123" s="387"/>
      <c r="AA123" s="387"/>
      <c r="AB123" s="387"/>
      <c r="AC123" s="468"/>
      <c r="AG123" s="356"/>
    </row>
    <row r="124" spans="1:33" s="402" customFormat="1" x14ac:dyDescent="0.2">
      <c r="A124" s="434"/>
      <c r="B124" s="434"/>
      <c r="C124" s="440"/>
      <c r="D124" s="571"/>
      <c r="E124" s="485"/>
      <c r="F124" s="577"/>
      <c r="G124" s="550"/>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537"/>
      <c r="AE124" s="461"/>
    </row>
    <row r="125" spans="1:33" s="460" customFormat="1" ht="13.5" thickBot="1" x14ac:dyDescent="0.25">
      <c r="A125" s="436"/>
      <c r="B125" s="436"/>
      <c r="C125" s="440"/>
      <c r="D125" s="571"/>
      <c r="E125" s="485"/>
      <c r="F125" s="577"/>
      <c r="G125" s="550"/>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69"/>
      <c r="AD125" s="461"/>
      <c r="AE125" s="461"/>
      <c r="AF125" s="402"/>
      <c r="AG125" s="402"/>
    </row>
    <row r="126" spans="1:33" s="402" customFormat="1" x14ac:dyDescent="0.2">
      <c r="A126" s="434"/>
      <c r="B126" s="434"/>
      <c r="C126" s="440"/>
      <c r="D126" s="571"/>
      <c r="E126" s="485"/>
      <c r="F126" s="577"/>
      <c r="G126" s="550"/>
      <c r="H126" s="388"/>
      <c r="I126" s="356"/>
      <c r="J126" s="428"/>
      <c r="K126" s="356"/>
      <c r="L126" s="356"/>
      <c r="M126" s="356"/>
      <c r="N126" s="356"/>
      <c r="O126" s="411"/>
      <c r="P126" s="411"/>
      <c r="Q126" s="388"/>
      <c r="R126" s="388"/>
      <c r="S126" s="388"/>
      <c r="T126" s="388"/>
      <c r="U126" s="388"/>
      <c r="V126" s="388"/>
      <c r="W126" s="388"/>
      <c r="X126" s="388"/>
      <c r="Y126" s="388"/>
      <c r="Z126" s="388"/>
      <c r="AA126" s="388"/>
      <c r="AB126" s="388"/>
      <c r="AC126" s="469"/>
      <c r="AD126" s="356"/>
      <c r="AE126" s="356"/>
    </row>
    <row r="127" spans="1:33" s="356" customFormat="1" x14ac:dyDescent="0.2">
      <c r="A127" s="436"/>
      <c r="B127" s="436"/>
      <c r="C127" s="440"/>
      <c r="D127" s="571"/>
      <c r="E127" s="485"/>
      <c r="F127" s="577"/>
      <c r="G127" s="550"/>
      <c r="H127" s="388"/>
      <c r="O127" s="411"/>
      <c r="P127" s="411"/>
      <c r="Q127" s="388"/>
      <c r="R127" s="388"/>
      <c r="S127" s="388"/>
      <c r="T127" s="388"/>
      <c r="U127" s="388"/>
      <c r="V127" s="388"/>
      <c r="W127" s="388"/>
      <c r="X127" s="388"/>
      <c r="Y127" s="388"/>
      <c r="Z127" s="388"/>
      <c r="AA127" s="388"/>
      <c r="AB127" s="388"/>
      <c r="AC127" s="469"/>
      <c r="AD127" s="457"/>
      <c r="AE127" s="536"/>
      <c r="AF127" s="538"/>
      <c r="AG127" s="402"/>
    </row>
    <row r="128" spans="1:33" s="356" customFormat="1" x14ac:dyDescent="0.2">
      <c r="A128" s="436"/>
      <c r="B128" s="434"/>
      <c r="C128" s="440"/>
      <c r="D128" s="571"/>
      <c r="E128" s="528"/>
      <c r="F128" s="577"/>
      <c r="G128" s="550"/>
      <c r="H128" s="391"/>
      <c r="O128" s="412"/>
      <c r="P128" s="412"/>
      <c r="Q128" s="391"/>
      <c r="R128" s="391"/>
      <c r="S128" s="391"/>
      <c r="T128" s="391"/>
      <c r="U128" s="391"/>
      <c r="V128" s="391"/>
      <c r="W128" s="391"/>
      <c r="X128" s="391"/>
      <c r="Y128" s="391"/>
      <c r="Z128" s="388"/>
      <c r="AA128" s="388"/>
      <c r="AB128" s="388"/>
      <c r="AC128" s="469"/>
      <c r="AD128" s="457"/>
      <c r="AE128" s="536"/>
      <c r="AF128" s="538"/>
      <c r="AG128" s="402"/>
    </row>
    <row r="129" spans="1:33" s="356" customFormat="1" x14ac:dyDescent="0.2">
      <c r="A129" s="566"/>
      <c r="B129" s="436"/>
      <c r="C129" s="440"/>
      <c r="D129" s="572"/>
      <c r="E129" s="481"/>
      <c r="F129" s="577"/>
      <c r="G129" s="550"/>
      <c r="H129" s="391"/>
      <c r="O129" s="412"/>
      <c r="P129" s="412"/>
      <c r="Q129" s="391"/>
      <c r="R129" s="391"/>
      <c r="S129" s="391"/>
      <c r="T129" s="391"/>
      <c r="U129" s="391"/>
      <c r="V129" s="391"/>
      <c r="W129" s="391"/>
      <c r="X129" s="391"/>
      <c r="Y129" s="391"/>
      <c r="Z129" s="388"/>
      <c r="AA129" s="388"/>
      <c r="AB129" s="388"/>
      <c r="AC129" s="469"/>
      <c r="AD129" s="461"/>
      <c r="AE129" s="461"/>
      <c r="AF129" s="538"/>
      <c r="AG129" s="402"/>
    </row>
    <row r="130" spans="1:33" s="402" customFormat="1" x14ac:dyDescent="0.2">
      <c r="A130" s="356"/>
      <c r="B130" s="356"/>
      <c r="C130" s="356"/>
      <c r="D130" s="571"/>
      <c r="E130" s="356"/>
      <c r="F130" s="356"/>
      <c r="G130" s="434"/>
      <c r="H130" s="391"/>
      <c r="I130" s="356"/>
      <c r="J130" s="356"/>
      <c r="K130" s="356"/>
      <c r="L130" s="356"/>
      <c r="M130" s="356"/>
      <c r="N130" s="356"/>
      <c r="O130" s="412"/>
      <c r="P130" s="412"/>
      <c r="Q130" s="391"/>
      <c r="R130" s="391"/>
      <c r="S130" s="391"/>
      <c r="T130" s="391"/>
      <c r="U130" s="391"/>
      <c r="V130" s="391"/>
      <c r="W130" s="391"/>
      <c r="X130" s="391"/>
      <c r="Y130" s="391"/>
      <c r="Z130" s="388"/>
      <c r="AA130" s="388"/>
      <c r="AB130" s="388"/>
      <c r="AC130" s="469"/>
      <c r="AF130" s="455"/>
    </row>
    <row r="131" spans="1:33" s="402" customFormat="1" ht="18" x14ac:dyDescent="0.25">
      <c r="A131" s="433"/>
      <c r="B131" s="442"/>
      <c r="C131" s="443"/>
      <c r="D131" s="573"/>
      <c r="E131" s="443"/>
      <c r="F131" s="443"/>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455"/>
    </row>
    <row r="132" spans="1:33" s="402" customFormat="1" x14ac:dyDescent="0.2">
      <c r="A132" s="434"/>
      <c r="B132" s="434"/>
      <c r="C132" s="434"/>
      <c r="D132" s="574"/>
      <c r="E132" s="434"/>
      <c r="F132" s="434"/>
      <c r="G132" s="434"/>
      <c r="H132" s="434"/>
      <c r="I132" s="356"/>
      <c r="J132" s="356"/>
      <c r="K132" s="356"/>
      <c r="L132" s="356"/>
      <c r="M132" s="356"/>
      <c r="N132" s="356"/>
      <c r="O132" s="444"/>
      <c r="P132" s="444"/>
      <c r="Q132" s="434"/>
      <c r="R132" s="434"/>
      <c r="S132" s="434"/>
      <c r="T132" s="434"/>
      <c r="U132" s="434"/>
      <c r="V132" s="434"/>
      <c r="W132" s="434"/>
      <c r="X132" s="434"/>
      <c r="Y132" s="391"/>
      <c r="Z132" s="388"/>
      <c r="AA132" s="388"/>
      <c r="AB132" s="388"/>
      <c r="AC132" s="469"/>
      <c r="AF132" s="356"/>
    </row>
    <row r="133" spans="1:33" s="402" customFormat="1" ht="18" x14ac:dyDescent="0.25">
      <c r="A133" s="438"/>
      <c r="B133" s="439"/>
      <c r="C133" s="439"/>
      <c r="D133" s="711"/>
      <c r="E133" s="439"/>
      <c r="F133" s="712"/>
      <c r="G133" s="439"/>
      <c r="H133" s="434"/>
      <c r="I133" s="356"/>
      <c r="J133" s="356"/>
      <c r="K133" s="356"/>
      <c r="L133" s="356"/>
      <c r="M133" s="356"/>
      <c r="N133" s="356"/>
      <c r="O133" s="444"/>
      <c r="P133" s="444"/>
      <c r="Q133" s="434"/>
      <c r="R133" s="434"/>
      <c r="S133" s="434"/>
      <c r="T133" s="434"/>
      <c r="U133" s="434"/>
      <c r="V133" s="434"/>
      <c r="W133" s="434"/>
      <c r="X133" s="434"/>
      <c r="Y133" s="391"/>
      <c r="Z133" s="391"/>
      <c r="AA133" s="391"/>
      <c r="AB133" s="391"/>
      <c r="AC133" s="470"/>
      <c r="AF133" s="356"/>
    </row>
    <row r="134" spans="1:33" s="402" customFormat="1" ht="18" x14ac:dyDescent="0.25">
      <c r="A134" s="438"/>
      <c r="B134" s="439"/>
      <c r="C134" s="439"/>
      <c r="D134" s="575"/>
      <c r="E134" s="437"/>
      <c r="F134" s="437"/>
      <c r="G134" s="434"/>
      <c r="H134" s="445"/>
      <c r="I134" s="446"/>
      <c r="J134" s="356"/>
      <c r="K134" s="356"/>
      <c r="L134" s="356"/>
      <c r="M134" s="447"/>
      <c r="N134" s="448"/>
      <c r="O134" s="444"/>
      <c r="P134" s="444"/>
      <c r="Q134" s="434"/>
      <c r="R134" s="434"/>
      <c r="S134" s="434"/>
      <c r="T134" s="434"/>
      <c r="U134" s="434"/>
      <c r="V134" s="434"/>
      <c r="W134" s="434"/>
      <c r="X134" s="434"/>
      <c r="Y134" s="391"/>
      <c r="Z134" s="391"/>
      <c r="AA134" s="391"/>
      <c r="AB134" s="391"/>
      <c r="AC134" s="470"/>
      <c r="AF134" s="356"/>
    </row>
    <row r="135" spans="1:33" s="402" customFormat="1" ht="13.5" thickBot="1" x14ac:dyDescent="0.25">
      <c r="A135" s="436"/>
      <c r="B135" s="434"/>
      <c r="C135" s="440"/>
      <c r="D135" s="571"/>
      <c r="E135" s="528"/>
      <c r="F135" s="577"/>
      <c r="G135" s="550"/>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356"/>
      <c r="AE135" s="356"/>
      <c r="AF135" s="356"/>
      <c r="AG135" s="460"/>
    </row>
    <row r="136" spans="1:33" s="402" customFormat="1" x14ac:dyDescent="0.2">
      <c r="A136" s="434"/>
      <c r="B136" s="434"/>
      <c r="C136" s="440"/>
      <c r="D136" s="576"/>
      <c r="E136" s="485"/>
      <c r="F136" s="577"/>
      <c r="G136" s="550"/>
      <c r="I136" s="449"/>
      <c r="J136" s="450"/>
      <c r="K136" s="356"/>
      <c r="L136" s="356"/>
      <c r="M136" s="356"/>
      <c r="N136" s="356"/>
      <c r="O136" s="444"/>
      <c r="P136" s="444"/>
      <c r="Q136" s="434"/>
      <c r="R136" s="434"/>
      <c r="S136" s="434"/>
      <c r="T136" s="434"/>
      <c r="U136" s="434"/>
      <c r="V136" s="434"/>
      <c r="W136" s="434"/>
      <c r="X136" s="434"/>
      <c r="Y136" s="391"/>
      <c r="Z136" s="391"/>
      <c r="AA136" s="452"/>
      <c r="AB136" s="391"/>
      <c r="AC136" s="470"/>
      <c r="AD136" s="403"/>
      <c r="AE136" s="356"/>
      <c r="AF136" s="356"/>
    </row>
    <row r="137" spans="1:33" s="402" customFormat="1" x14ac:dyDescent="0.2">
      <c r="A137" s="436"/>
      <c r="B137" s="434"/>
      <c r="C137" s="440"/>
      <c r="D137" s="572"/>
      <c r="E137" s="485"/>
      <c r="F137" s="577"/>
      <c r="G137" s="550"/>
      <c r="I137" s="449"/>
      <c r="J137" s="450"/>
      <c r="K137" s="376"/>
      <c r="L137" s="376"/>
      <c r="M137" s="376"/>
      <c r="N137" s="376"/>
      <c r="O137" s="444"/>
      <c r="P137" s="444"/>
      <c r="Q137" s="434"/>
      <c r="R137" s="434"/>
      <c r="S137" s="434"/>
      <c r="T137" s="434"/>
      <c r="U137" s="434"/>
      <c r="V137" s="434"/>
      <c r="W137" s="434"/>
      <c r="X137" s="434"/>
      <c r="Y137" s="391"/>
      <c r="Z137" s="391"/>
      <c r="AA137" s="452"/>
      <c r="AB137" s="391"/>
      <c r="AC137" s="470"/>
      <c r="AF137" s="356"/>
      <c r="AG137" s="356"/>
    </row>
    <row r="138" spans="1:33" s="402" customFormat="1" x14ac:dyDescent="0.2">
      <c r="A138" s="434"/>
      <c r="B138" s="434"/>
      <c r="C138" s="440"/>
      <c r="D138" s="572"/>
      <c r="E138" s="485"/>
      <c r="F138" s="577"/>
      <c r="G138" s="550"/>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29"/>
      <c r="AE138" s="430"/>
      <c r="AF138" s="356"/>
      <c r="AG138" s="356"/>
    </row>
    <row r="139" spans="1:33" s="402" customFormat="1" x14ac:dyDescent="0.2">
      <c r="A139" s="436"/>
      <c r="B139" s="434"/>
      <c r="C139" s="440"/>
      <c r="D139" s="572"/>
      <c r="E139" s="485"/>
      <c r="F139" s="577"/>
      <c r="G139" s="550"/>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c r="AG139" s="356"/>
    </row>
    <row r="140" spans="1:33" s="402" customFormat="1" x14ac:dyDescent="0.2">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03"/>
      <c r="AE140" s="356"/>
      <c r="AF140" s="356"/>
    </row>
    <row r="141" spans="1:33" s="402" customFormat="1" x14ac:dyDescent="0.2">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3"/>
      <c r="AE142" s="356"/>
      <c r="AF142" s="356"/>
    </row>
    <row r="143" spans="1:33" s="402" customFormat="1" x14ac:dyDescent="0.2">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403"/>
    </row>
    <row r="144" spans="1:33" s="402" customFormat="1" x14ac:dyDescent="0.2">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8"/>
      <c r="AE144" s="398"/>
      <c r="AF144" s="403"/>
    </row>
    <row r="145" spans="1:32" s="402" customFormat="1" x14ac:dyDescent="0.2">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399"/>
      <c r="AF147" s="403"/>
    </row>
    <row r="148" spans="1:32" s="402" customFormat="1" x14ac:dyDescent="0.2">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3"/>
      <c r="AF148" s="403"/>
    </row>
    <row r="149" spans="1:32" s="402" customFormat="1" x14ac:dyDescent="0.2">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414"/>
      <c r="AF149" s="356"/>
    </row>
    <row r="150" spans="1:32" s="402" customFormat="1" x14ac:dyDescent="0.2">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396"/>
      <c r="AE150" s="397"/>
      <c r="AF150" s="356"/>
    </row>
    <row r="151" spans="1:32" s="402" customFormat="1" x14ac:dyDescent="0.2">
      <c r="A151" s="436"/>
      <c r="B151" s="434"/>
      <c r="C151" s="440"/>
      <c r="D151" s="572"/>
      <c r="E151" s="485"/>
      <c r="F151" s="577"/>
      <c r="G151" s="550"/>
      <c r="I151" s="451"/>
      <c r="J151" s="450"/>
      <c r="K151" s="434"/>
      <c r="L151" s="434"/>
      <c r="M151" s="444"/>
      <c r="N151" s="444"/>
      <c r="O151" s="434"/>
      <c r="R151" s="434"/>
      <c r="S151" s="434"/>
      <c r="T151" s="434"/>
      <c r="U151" s="434"/>
      <c r="V151" s="434"/>
      <c r="W151" s="434"/>
      <c r="X151" s="434"/>
      <c r="Y151" s="391"/>
      <c r="Z151" s="370"/>
      <c r="AA151" s="452"/>
      <c r="AB151" s="370"/>
      <c r="AC151" s="465"/>
      <c r="AD151" s="396"/>
      <c r="AE151" s="397"/>
      <c r="AF151" s="398"/>
    </row>
    <row r="152" spans="1:32" s="402" customFormat="1" x14ac:dyDescent="0.2">
      <c r="A152" s="434"/>
      <c r="B152" s="434"/>
      <c r="C152" s="440"/>
      <c r="D152" s="572"/>
      <c r="E152" s="485"/>
      <c r="F152" s="577"/>
      <c r="G152" s="550"/>
      <c r="I152" s="451"/>
      <c r="J152" s="450"/>
      <c r="K152" s="434"/>
      <c r="L152" s="434"/>
      <c r="M152" s="444"/>
      <c r="N152" s="444"/>
      <c r="O152" s="434"/>
      <c r="R152" s="434"/>
      <c r="S152" s="434"/>
      <c r="T152" s="434"/>
      <c r="U152" s="434"/>
      <c r="V152" s="434"/>
      <c r="W152" s="434"/>
      <c r="X152" s="434"/>
      <c r="Y152" s="391"/>
      <c r="Z152" s="370"/>
      <c r="AA152" s="452"/>
      <c r="AB152" s="370"/>
      <c r="AC152" s="465"/>
      <c r="AD152" s="381"/>
      <c r="AE152" s="381"/>
      <c r="AF152" s="396"/>
    </row>
    <row r="153" spans="1:32" s="402" customFormat="1" x14ac:dyDescent="0.2">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70"/>
      <c r="AE153" s="370"/>
      <c r="AF153" s="396"/>
    </row>
    <row r="154" spans="1:32" s="402" customFormat="1" x14ac:dyDescent="0.2">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94"/>
    </row>
    <row r="155" spans="1:32" s="402" customFormat="1" x14ac:dyDescent="0.2">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2"/>
      <c r="AE155" s="382"/>
      <c r="AF155" s="367"/>
    </row>
    <row r="156" spans="1:32" s="402" customFormat="1" x14ac:dyDescent="0.2">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70"/>
      <c r="AE157" s="370"/>
      <c r="AF157" s="367"/>
    </row>
    <row r="158" spans="1:32" s="402" customFormat="1" x14ac:dyDescent="0.2">
      <c r="A158" s="436"/>
      <c r="B158" s="434"/>
      <c r="C158" s="440"/>
      <c r="D158" s="572"/>
      <c r="E158" s="528"/>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3"/>
      <c r="AE158" s="383"/>
      <c r="AF158" s="374"/>
    </row>
    <row r="159" spans="1:32" s="402" customFormat="1" x14ac:dyDescent="0.2">
      <c r="A159" s="370"/>
      <c r="B159" s="434"/>
      <c r="C159" s="440"/>
      <c r="D159" s="572"/>
      <c r="E159" s="481"/>
      <c r="F159" s="577"/>
      <c r="G159" s="550"/>
      <c r="H159" s="441"/>
      <c r="I159" s="451"/>
      <c r="J159" s="450"/>
      <c r="K159" s="434"/>
      <c r="L159" s="434"/>
      <c r="M159" s="444"/>
      <c r="N159" s="444"/>
      <c r="O159" s="434"/>
      <c r="R159" s="434"/>
      <c r="S159" s="434"/>
      <c r="T159" s="434"/>
      <c r="U159" s="434"/>
      <c r="V159" s="434"/>
      <c r="W159" s="434"/>
      <c r="X159" s="434"/>
      <c r="Y159" s="370"/>
      <c r="Z159" s="370"/>
      <c r="AA159" s="370"/>
      <c r="AB159" s="370"/>
      <c r="AC159" s="465"/>
      <c r="AD159" s="384"/>
      <c r="AE159" s="384"/>
      <c r="AF159" s="374"/>
    </row>
    <row r="160" spans="1:32" s="402" customFormat="1" x14ac:dyDescent="0.2">
      <c r="A160" s="370"/>
      <c r="B160" s="370"/>
      <c r="C160" s="370"/>
      <c r="D160" s="568"/>
      <c r="E160" s="484"/>
      <c r="F160" s="370"/>
      <c r="G160" s="370"/>
      <c r="H160" s="393"/>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4"/>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79"/>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81"/>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0"/>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4"/>
      <c r="AE165" s="384"/>
      <c r="AF165" s="382"/>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7"/>
      <c r="AE166" s="387"/>
      <c r="AF166" s="370"/>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3"/>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8"/>
      <c r="AE175" s="391"/>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9"/>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4"/>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6"/>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89"/>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2"/>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88"/>
    </row>
    <row r="192" spans="1:32" s="402" customFormat="1" ht="12.75"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40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ht="14.2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7"/>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H254" s="397"/>
    </row>
    <row r="255" spans="1:34" s="404" customFormat="1" ht="12"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56"/>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ht="17.2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8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7"/>
      <c r="AH260" s="369"/>
    </row>
    <row r="261" spans="1:34" s="356" customFormat="1" ht="13.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5"/>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77"/>
    </row>
    <row r="266" spans="1:34" s="356" customFormat="1" ht="15.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81"/>
    </row>
    <row r="267" spans="1:34" s="356" customFormat="1" ht="15.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0"/>
    </row>
    <row r="268" spans="1:34" s="356" customFormat="1" ht="12.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0"/>
      <c r="AH268" s="382"/>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1"/>
      <c r="AH269" s="382"/>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0"/>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3"/>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2"/>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84"/>
    </row>
    <row r="274" spans="1:34" s="356" customFormat="1" ht="14.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3"/>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76" customFormat="1" ht="12"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77" customFormat="1" ht="11.25"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81"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x14ac:dyDescent="0.2">
      <c r="AG282" s="386"/>
    </row>
    <row r="283" spans="1:34" s="382"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s="382"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8"/>
    </row>
    <row r="285" spans="1:34" x14ac:dyDescent="0.2">
      <c r="AG285" s="388"/>
    </row>
    <row r="286" spans="1:34" x14ac:dyDescent="0.2">
      <c r="AG286" s="388"/>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90"/>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6"/>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7"/>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81"/>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0"/>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2"/>
    </row>
    <row r="296" spans="1:33" s="383"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7"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3"/>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7"/>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x14ac:dyDescent="0.2">
      <c r="AG322" s="388"/>
    </row>
    <row r="323" spans="1:33" x14ac:dyDescent="0.2">
      <c r="AG323" s="388"/>
    </row>
    <row r="324" spans="1:33" x14ac:dyDescent="0.2">
      <c r="AG324" s="391"/>
    </row>
    <row r="325" spans="1:33" x14ac:dyDescent="0.2">
      <c r="AG325" s="391"/>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H4" sqref="G4:H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thickBot="1" x14ac:dyDescent="0.25">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Deals!F10</f>
        <v>0</v>
      </c>
      <c r="C23" s="202">
        <f>Deals!G10</f>
        <v>0</v>
      </c>
      <c r="D23" s="202">
        <f>Deals!H10</f>
        <v>0</v>
      </c>
      <c r="E23" s="202">
        <f>Deals!I10</f>
        <v>0</v>
      </c>
      <c r="F23" s="202">
        <f>Deals!J10</f>
        <v>0</v>
      </c>
      <c r="G23" s="202">
        <f>Deals!K10</f>
        <v>0</v>
      </c>
      <c r="H23" s="202">
        <f>Deals!L10</f>
        <v>0</v>
      </c>
      <c r="I23" s="202">
        <f>Deals!M10</f>
        <v>0</v>
      </c>
      <c r="J23" s="202">
        <f>Deals!N10</f>
        <v>0</v>
      </c>
      <c r="K23" s="202">
        <f>Deals!O10</f>
        <v>0</v>
      </c>
      <c r="L23" s="202">
        <f>Deals!P10</f>
        <v>0</v>
      </c>
      <c r="M23" s="202">
        <f>Deals!Q10</f>
        <v>0</v>
      </c>
      <c r="N23" s="202">
        <f>Deals!R10</f>
        <v>0</v>
      </c>
      <c r="O23" s="202">
        <f>Deals!S10</f>
        <v>0</v>
      </c>
      <c r="P23" s="202">
        <f>Deals!T10</f>
        <v>0</v>
      </c>
      <c r="Q23" s="202">
        <f>Deals!U10</f>
        <v>0</v>
      </c>
      <c r="R23" s="202">
        <f>Deals!V10</f>
        <v>0</v>
      </c>
      <c r="S23" s="202">
        <f>Deals!W10</f>
        <v>0</v>
      </c>
      <c r="T23" s="202">
        <f>Deals!X10</f>
        <v>0</v>
      </c>
      <c r="U23" s="202">
        <f>Deals!Y10</f>
        <v>0</v>
      </c>
      <c r="V23" s="202">
        <f>Deals!Z10</f>
        <v>0</v>
      </c>
      <c r="W23" s="202">
        <f>Deals!AA10</f>
        <v>0</v>
      </c>
      <c r="X23" s="202">
        <f>Deals!AB10</f>
        <v>0</v>
      </c>
      <c r="Y23" s="702">
        <f>Deals!AC10</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t="e">
        <f ca="1">Deals!#REF!+Deals!#REF!+Deals!#REF!</f>
        <v>#REF!</v>
      </c>
      <c r="C27" s="204" t="e">
        <f>Deals!#REF!+Deals!#REF!+Deals!#REF!</f>
        <v>#REF!</v>
      </c>
      <c r="D27" s="204" t="e">
        <f>Deals!#REF!+Deals!#REF!+Deals!#REF!</f>
        <v>#REF!</v>
      </c>
      <c r="E27" s="204" t="e">
        <f>Deals!#REF!+Deals!#REF!+Deals!#REF!</f>
        <v>#REF!</v>
      </c>
      <c r="F27" s="204" t="e">
        <f>Deals!#REF!+Deals!#REF!+Deals!#REF!</f>
        <v>#REF!</v>
      </c>
      <c r="G27" s="204" t="e">
        <f>Deals!#REF!+Deals!#REF!+Deals!#REF!</f>
        <v>#REF!</v>
      </c>
      <c r="H27" s="204" t="e">
        <f>Deals!#REF!+Deals!#REF!+Deals!#REF!</f>
        <v>#REF!</v>
      </c>
      <c r="I27" s="204" t="e">
        <f>Deals!#REF!+Deals!#REF!+Deals!#REF!</f>
        <v>#REF!</v>
      </c>
      <c r="J27" s="204" t="e">
        <f>Deals!#REF!+Deals!#REF!+Deals!#REF!</f>
        <v>#REF!</v>
      </c>
      <c r="K27" s="204" t="e">
        <f>Deals!#REF!+Deals!#REF!+Deals!#REF!</f>
        <v>#REF!</v>
      </c>
      <c r="L27" s="204" t="e">
        <f>Deals!#REF!+Deals!#REF!+Deals!#REF!</f>
        <v>#REF!</v>
      </c>
      <c r="M27" s="204" t="e">
        <f>Deals!#REF!+Deals!#REF!+Deals!#REF!</f>
        <v>#REF!</v>
      </c>
      <c r="N27" s="204" t="e">
        <f>Deals!#REF!+Deals!#REF!+Deals!#REF!</f>
        <v>#REF!</v>
      </c>
      <c r="O27" s="204" t="e">
        <f>Deals!#REF!+Deals!#REF!+Deals!#REF!</f>
        <v>#REF!</v>
      </c>
      <c r="P27" s="204" t="e">
        <f>Deals!#REF!+Deals!#REF!+Deals!#REF!</f>
        <v>#REF!</v>
      </c>
      <c r="Q27" s="204" t="e">
        <f>Deals!#REF!+Deals!#REF!+Deals!#REF!</f>
        <v>#REF!</v>
      </c>
      <c r="R27" s="204" t="e">
        <f>Deals!#REF!+Deals!#REF!+Deals!#REF!</f>
        <v>#REF!</v>
      </c>
      <c r="S27" s="204" t="e">
        <f>Deals!#REF!+Deals!#REF!+Deals!#REF!</f>
        <v>#REF!</v>
      </c>
      <c r="T27" s="204" t="e">
        <f>Deals!#REF!+Deals!#REF!+Deals!#REF!</f>
        <v>#REF!</v>
      </c>
      <c r="U27" s="204" t="e">
        <f>Deals!#REF!+Deals!#REF!+Deals!#REF!</f>
        <v>#REF!</v>
      </c>
      <c r="V27" s="204" t="e">
        <f>Deals!#REF!+Deals!#REF!+Deals!#REF!</f>
        <v>#REF!</v>
      </c>
      <c r="W27" s="204" t="e">
        <f>Deals!#REF!+Deals!#REF!+Deals!#REF!</f>
        <v>#REF!</v>
      </c>
      <c r="X27" s="204" t="e">
        <f>Deals!#REF!+Deals!#REF!+Deals!#REF!</f>
        <v>#REF!</v>
      </c>
      <c r="Y27" s="204" t="e">
        <f>Deals!#REF!+Deals!#REF!+Deals!#REF!</f>
        <v>#REF!</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t="e">
        <f ca="1">Deals!#REF!+Deals!#REF!+Deals!#REF!+Deals!#REF!+Deals!#REF!+Deals!#REF!+Deals!#REF!</f>
        <v>#REF!</v>
      </c>
      <c r="C31" s="540" t="e">
        <f>Deals!#REF!+Deals!#REF!+Deals!#REF!+Deals!#REF!+Deals!#REF!+Deals!#REF!+Deals!#REF!</f>
        <v>#REF!</v>
      </c>
      <c r="D31" s="540" t="e">
        <f>Deals!#REF!+Deals!#REF!+Deals!#REF!+Deals!#REF!+Deals!#REF!+Deals!#REF!+Deals!#REF!</f>
        <v>#REF!</v>
      </c>
      <c r="E31" s="540" t="e">
        <f>Deals!#REF!+Deals!#REF!+Deals!#REF!+Deals!#REF!+Deals!#REF!+Deals!#REF!+Deals!#REF!</f>
        <v>#REF!</v>
      </c>
      <c r="F31" s="540" t="e">
        <f>Deals!#REF!+Deals!#REF!+Deals!#REF!+Deals!#REF!+Deals!#REF!+Deals!#REF!+Deals!#REF!</f>
        <v>#REF!</v>
      </c>
      <c r="G31" s="540" t="e">
        <f>Deals!#REF!+Deals!#REF!+Deals!#REF!+Deals!#REF!+Deals!#REF!+Deals!#REF!+Deals!#REF!</f>
        <v>#REF!</v>
      </c>
      <c r="H31" s="540" t="e">
        <f>Deals!#REF!+Deals!#REF!+Deals!#REF!+Deals!#REF!+Deals!#REF!+Deals!#REF!+Deals!#REF!</f>
        <v>#REF!</v>
      </c>
      <c r="I31" s="540" t="e">
        <f>Deals!#REF!+Deals!#REF!+Deals!#REF!+Deals!#REF!+Deals!#REF!+Deals!#REF!+Deals!#REF!</f>
        <v>#REF!</v>
      </c>
      <c r="J31" s="540" t="e">
        <f>Deals!#REF!+Deals!#REF!+Deals!#REF!+Deals!#REF!+Deals!#REF!+Deals!#REF!+Deals!#REF!</f>
        <v>#REF!</v>
      </c>
      <c r="K31" s="540" t="e">
        <f>Deals!#REF!+Deals!#REF!+Deals!#REF!+Deals!#REF!+Deals!#REF!+Deals!#REF!+Deals!#REF!</f>
        <v>#REF!</v>
      </c>
      <c r="L31" s="540" t="e">
        <f>Deals!#REF!+Deals!#REF!+Deals!#REF!+Deals!#REF!+Deals!#REF!+Deals!#REF!+Deals!#REF!</f>
        <v>#REF!</v>
      </c>
      <c r="M31" s="540" t="e">
        <f>Deals!#REF!+Deals!#REF!+Deals!#REF!+Deals!#REF!+Deals!#REF!+Deals!#REF!+Deals!#REF!</f>
        <v>#REF!</v>
      </c>
      <c r="N31" s="540" t="e">
        <f>Deals!#REF!+Deals!#REF!+Deals!#REF!+Deals!#REF!+Deals!#REF!+Deals!#REF!+Deals!#REF!</f>
        <v>#REF!</v>
      </c>
      <c r="O31" s="540" t="e">
        <f>Deals!#REF!+Deals!#REF!+Deals!#REF!+Deals!#REF!+Deals!#REF!+Deals!#REF!+Deals!#REF!</f>
        <v>#REF!</v>
      </c>
      <c r="P31" s="540" t="e">
        <f>Deals!#REF!+Deals!#REF!+Deals!#REF!+Deals!#REF!+Deals!#REF!+Deals!#REF!+Deals!#REF!</f>
        <v>#REF!</v>
      </c>
      <c r="Q31" s="540" t="e">
        <f>Deals!#REF!+Deals!#REF!+Deals!#REF!+Deals!#REF!+Deals!#REF!+Deals!#REF!+Deals!#REF!</f>
        <v>#REF!</v>
      </c>
      <c r="R31" s="540" t="e">
        <f>Deals!#REF!+Deals!#REF!+Deals!#REF!+Deals!#REF!+Deals!#REF!+Deals!#REF!+Deals!#REF!</f>
        <v>#REF!</v>
      </c>
      <c r="S31" s="540" t="e">
        <f>Deals!#REF!+Deals!#REF!+Deals!#REF!+Deals!#REF!+Deals!#REF!+Deals!#REF!+Deals!#REF!</f>
        <v>#REF!</v>
      </c>
      <c r="T31" s="540" t="e">
        <f>Deals!#REF!+Deals!#REF!+Deals!#REF!+Deals!#REF!+Deals!#REF!+Deals!#REF!+Deals!#REF!</f>
        <v>#REF!</v>
      </c>
      <c r="U31" s="540" t="e">
        <f>Deals!#REF!+Deals!#REF!+Deals!#REF!+Deals!#REF!+Deals!#REF!+Deals!#REF!+Deals!#REF!</f>
        <v>#REF!</v>
      </c>
      <c r="V31" s="540" t="e">
        <f>Deals!#REF!+Deals!#REF!+Deals!#REF!+Deals!#REF!+Deals!#REF!+Deals!#REF!+Deals!#REF!</f>
        <v>#REF!</v>
      </c>
      <c r="W31" s="540" t="e">
        <f>Deals!#REF!+Deals!#REF!+Deals!#REF!+Deals!#REF!+Deals!#REF!+Deals!#REF!+Deals!#REF!</f>
        <v>#REF!</v>
      </c>
      <c r="X31" s="540" t="e">
        <f>Deals!#REF!+Deals!#REF!+Deals!#REF!+Deals!#REF!+Deals!#REF!+Deals!#REF!+Deals!#REF!</f>
        <v>#REF!</v>
      </c>
      <c r="Y31" s="540" t="e">
        <f>Deals!#REF!+Deals!#REF!+Deals!#REF!+Deals!#REF!+Deals!#REF!+Deals!#REF!+Deals!#REF!</f>
        <v>#REF!</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t="e">
        <f t="shared" ref="B38:Y38" ca="1" si="4">SUM(B22:B37)+B4+B5</f>
        <v>#REF!</v>
      </c>
      <c r="C38" s="708" t="e">
        <f t="shared" ca="1" si="4"/>
        <v>#REF!</v>
      </c>
      <c r="D38" s="708" t="e">
        <f t="shared" ca="1" si="4"/>
        <v>#REF!</v>
      </c>
      <c r="E38" s="708" t="e">
        <f t="shared" ca="1" si="4"/>
        <v>#REF!</v>
      </c>
      <c r="F38" s="708" t="e">
        <f t="shared" ca="1" si="4"/>
        <v>#REF!</v>
      </c>
      <c r="G38" s="708" t="e">
        <f t="shared" ca="1" si="4"/>
        <v>#REF!</v>
      </c>
      <c r="H38" s="708" t="e">
        <f t="shared" ca="1" si="4"/>
        <v>#REF!</v>
      </c>
      <c r="I38" s="708" t="e">
        <f t="shared" ca="1" si="4"/>
        <v>#REF!</v>
      </c>
      <c r="J38" s="708" t="e">
        <f t="shared" ca="1" si="4"/>
        <v>#REF!</v>
      </c>
      <c r="K38" s="708" t="e">
        <f t="shared" ca="1" si="4"/>
        <v>#REF!</v>
      </c>
      <c r="L38" s="708" t="e">
        <f t="shared" ca="1" si="4"/>
        <v>#REF!</v>
      </c>
      <c r="M38" s="708" t="e">
        <f t="shared" ca="1" si="4"/>
        <v>#REF!</v>
      </c>
      <c r="N38" s="708" t="e">
        <f t="shared" ca="1" si="4"/>
        <v>#REF!</v>
      </c>
      <c r="O38" s="708" t="e">
        <f t="shared" ca="1" si="4"/>
        <v>#REF!</v>
      </c>
      <c r="P38" s="708" t="e">
        <f t="shared" ca="1" si="4"/>
        <v>#REF!</v>
      </c>
      <c r="Q38" s="708" t="e">
        <f t="shared" ca="1" si="4"/>
        <v>#REF!</v>
      </c>
      <c r="R38" s="708" t="e">
        <f t="shared" ca="1" si="4"/>
        <v>#REF!</v>
      </c>
      <c r="S38" s="708" t="e">
        <f t="shared" ca="1" si="4"/>
        <v>#REF!</v>
      </c>
      <c r="T38" s="708" t="e">
        <f t="shared" ca="1" si="4"/>
        <v>#REF!</v>
      </c>
      <c r="U38" s="708" t="e">
        <f t="shared" ca="1" si="4"/>
        <v>#REF!</v>
      </c>
      <c r="V38" s="708" t="e">
        <f t="shared" ca="1" si="4"/>
        <v>#REF!</v>
      </c>
      <c r="W38" s="708" t="e">
        <f t="shared" ca="1" si="4"/>
        <v>#REF!</v>
      </c>
      <c r="X38" s="708" t="e">
        <f t="shared" ca="1" si="4"/>
        <v>#REF!</v>
      </c>
      <c r="Y38" s="709" t="e">
        <f t="shared" ca="1" si="4"/>
        <v>#REF!</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f ca="1">-Economics!D35/Economics!I35</f>
        <v>9288.0121970663258</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f ca="1">-Economics!D36/Economics!I36</f>
        <v>11486.44571109694</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2281.6627969547194</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2078.3220563616073</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f ca="1">-Economics!D41/Economics!I41</f>
        <v>25415.7884247449</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t="e">
        <f ca="1">B59-B38</f>
        <v>#REF!</v>
      </c>
      <c r="C58" s="660" t="e">
        <f t="shared" ref="C58:I58" ca="1" si="5">C59-C38</f>
        <v>#REF!</v>
      </c>
      <c r="D58" s="660" t="e">
        <f t="shared" ca="1" si="5"/>
        <v>#REF!</v>
      </c>
      <c r="E58" s="660" t="e">
        <f t="shared" ca="1" si="5"/>
        <v>#REF!</v>
      </c>
      <c r="F58" s="660" t="e">
        <f t="shared" ca="1" si="5"/>
        <v>#REF!</v>
      </c>
      <c r="G58" s="660" t="e">
        <f t="shared" ca="1" si="5"/>
        <v>#REF!</v>
      </c>
      <c r="H58" s="660" t="e">
        <f t="shared" ca="1" si="5"/>
        <v>#REF!</v>
      </c>
      <c r="I58" s="660" t="e">
        <f t="shared" ca="1" si="5"/>
        <v>#REF!</v>
      </c>
      <c r="J58" s="660" t="e">
        <f t="shared" ref="J58:Y58" ca="1" si="6">J59-J38</f>
        <v>#REF!</v>
      </c>
      <c r="K58" s="660" t="e">
        <f t="shared" ca="1" si="6"/>
        <v>#REF!</v>
      </c>
      <c r="L58" s="660" t="e">
        <f t="shared" ca="1" si="6"/>
        <v>#REF!</v>
      </c>
      <c r="M58" s="660" t="e">
        <f t="shared" ca="1" si="6"/>
        <v>#REF!</v>
      </c>
      <c r="N58" s="660" t="e">
        <f t="shared" ca="1" si="6"/>
        <v>#REF!</v>
      </c>
      <c r="O58" s="660" t="e">
        <f t="shared" ca="1" si="6"/>
        <v>#REF!</v>
      </c>
      <c r="P58" s="660" t="e">
        <f t="shared" ca="1" si="6"/>
        <v>#REF!</v>
      </c>
      <c r="Q58" s="660" t="e">
        <f t="shared" ca="1" si="6"/>
        <v>#REF!</v>
      </c>
      <c r="R58" s="660" t="e">
        <f t="shared" ca="1" si="6"/>
        <v>#REF!</v>
      </c>
      <c r="S58" s="660" t="e">
        <f t="shared" ca="1" si="6"/>
        <v>#REF!</v>
      </c>
      <c r="T58" s="660" t="e">
        <f t="shared" ca="1" si="6"/>
        <v>#REF!</v>
      </c>
      <c r="U58" s="660" t="e">
        <f t="shared" ca="1" si="6"/>
        <v>#REF!</v>
      </c>
      <c r="V58" s="660" t="e">
        <f t="shared" ca="1" si="6"/>
        <v>#REF!</v>
      </c>
      <c r="W58" s="660" t="e">
        <f t="shared" ca="1" si="6"/>
        <v>#REF!</v>
      </c>
      <c r="X58" s="660" t="e">
        <f t="shared" ca="1" si="6"/>
        <v>#REF!</v>
      </c>
      <c r="Y58" s="660" t="e">
        <f t="shared" ca="1" si="6"/>
        <v>#REF!</v>
      </c>
      <c r="Z58" s="351">
        <f ca="1">SUM(Z41:Z55)+Z41+Z42+Z43+Z48+Z49+Z50+Z51+Z52</f>
        <v>2416</v>
      </c>
      <c r="AA58" s="209">
        <f ca="1">SUM(AA41:AA55)</f>
        <v>50550.231186224497</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f ca="1">SUM(Economics!D28:D45)</f>
        <v>-215367.033925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t="e">
        <f t="shared" ref="B62:Y62" ca="1" si="10">-SUM(B11:B14,B29:B32,B22) + SUM(B53:B55)</f>
        <v>#REF!</v>
      </c>
      <c r="C62" s="169" t="e">
        <f t="shared" ca="1" si="10"/>
        <v>#REF!</v>
      </c>
      <c r="D62" s="169" t="e">
        <f t="shared" ca="1" si="10"/>
        <v>#REF!</v>
      </c>
      <c r="E62" s="169" t="e">
        <f t="shared" ca="1" si="10"/>
        <v>#REF!</v>
      </c>
      <c r="F62" s="169" t="e">
        <f t="shared" ca="1" si="10"/>
        <v>#REF!</v>
      </c>
      <c r="G62" s="169" t="e">
        <f t="shared" ca="1" si="10"/>
        <v>#REF!</v>
      </c>
      <c r="H62" s="169" t="e">
        <f ca="1">-SUM(H11:H14,H29:H32,H22) + SUM(H53:H55)</f>
        <v>#REF!</v>
      </c>
      <c r="I62" s="169" t="e">
        <f t="shared" ca="1" si="10"/>
        <v>#REF!</v>
      </c>
      <c r="J62" s="169" t="e">
        <f t="shared" ca="1" si="10"/>
        <v>#REF!</v>
      </c>
      <c r="K62" s="169" t="e">
        <f t="shared" ca="1" si="10"/>
        <v>#REF!</v>
      </c>
      <c r="L62" s="169" t="e">
        <f t="shared" ca="1" si="10"/>
        <v>#REF!</v>
      </c>
      <c r="M62" s="169" t="e">
        <f t="shared" ca="1" si="10"/>
        <v>#REF!</v>
      </c>
      <c r="N62" s="169" t="e">
        <f t="shared" ca="1" si="10"/>
        <v>#REF!</v>
      </c>
      <c r="O62" s="169" t="e">
        <f t="shared" ca="1" si="10"/>
        <v>#REF!</v>
      </c>
      <c r="P62" s="169" t="e">
        <f t="shared" ca="1" si="10"/>
        <v>#REF!</v>
      </c>
      <c r="Q62" s="169" t="e">
        <f t="shared" ca="1" si="10"/>
        <v>#REF!</v>
      </c>
      <c r="R62" s="169" t="e">
        <f t="shared" ca="1" si="10"/>
        <v>#REF!</v>
      </c>
      <c r="S62" s="169" t="e">
        <f t="shared" ca="1" si="10"/>
        <v>#REF!</v>
      </c>
      <c r="T62" s="169" t="e">
        <f t="shared" ca="1" si="10"/>
        <v>#REF!</v>
      </c>
      <c r="U62" s="169" t="e">
        <f t="shared" ca="1" si="10"/>
        <v>#REF!</v>
      </c>
      <c r="V62" s="169" t="e">
        <f t="shared" ca="1" si="10"/>
        <v>#REF!</v>
      </c>
      <c r="W62" s="169" t="e">
        <f t="shared" ca="1" si="10"/>
        <v>#REF!</v>
      </c>
      <c r="X62" s="169" t="e">
        <f t="shared" ca="1" si="10"/>
        <v>#REF!</v>
      </c>
      <c r="Y62" s="170" t="e">
        <f t="shared" ca="1" si="10"/>
        <v>#REF!</v>
      </c>
      <c r="Z62" s="191"/>
      <c r="AA62" s="162"/>
    </row>
    <row r="63" spans="1:27" s="161" customFormat="1" ht="12" x14ac:dyDescent="0.2">
      <c r="A63" s="193" t="s">
        <v>140</v>
      </c>
      <c r="B63" s="169" t="e">
        <f t="shared" ref="B63:L63" ca="1" si="11">-SUM(B8:B10,B25:B28) + SUM(B56:B57)</f>
        <v>#REF!</v>
      </c>
      <c r="C63" s="169" t="e">
        <f t="shared" ca="1" si="11"/>
        <v>#REF!</v>
      </c>
      <c r="D63" s="169" t="e">
        <f t="shared" ca="1" si="11"/>
        <v>#REF!</v>
      </c>
      <c r="E63" s="169" t="e">
        <f t="shared" ca="1" si="11"/>
        <v>#REF!</v>
      </c>
      <c r="F63" s="169" t="e">
        <f t="shared" ca="1" si="11"/>
        <v>#REF!</v>
      </c>
      <c r="G63" s="169" t="e">
        <f t="shared" ca="1" si="11"/>
        <v>#REF!</v>
      </c>
      <c r="H63" s="169" t="e">
        <f ca="1">-SUM(H8:H10,H25:H28) + SUM(H56:H57)</f>
        <v>#REF!</v>
      </c>
      <c r="I63" s="169" t="e">
        <f t="shared" ca="1" si="11"/>
        <v>#REF!</v>
      </c>
      <c r="J63" s="169" t="e">
        <f t="shared" ca="1" si="11"/>
        <v>#REF!</v>
      </c>
      <c r="K63" s="169" t="e">
        <f t="shared" ca="1" si="11"/>
        <v>#REF!</v>
      </c>
      <c r="L63" s="169" t="e">
        <f t="shared" ca="1" si="11"/>
        <v>#REF!</v>
      </c>
      <c r="M63" s="169" t="e">
        <f ca="1">-SUM(M8:M10,M25:M28) + SUM(M57:M57)</f>
        <v>#REF!</v>
      </c>
      <c r="N63" s="169" t="e">
        <f t="shared" ref="N63:Y63" ca="1" si="12">-SUM(N8:N10,N25:N28) + SUM(N56:N57)</f>
        <v>#REF!</v>
      </c>
      <c r="O63" s="169" t="e">
        <f t="shared" ca="1" si="12"/>
        <v>#REF!</v>
      </c>
      <c r="P63" s="169" t="e">
        <f t="shared" ca="1" si="12"/>
        <v>#REF!</v>
      </c>
      <c r="Q63" s="169" t="e">
        <f t="shared" ca="1" si="12"/>
        <v>#REF!</v>
      </c>
      <c r="R63" s="169" t="e">
        <f t="shared" ca="1" si="12"/>
        <v>#REF!</v>
      </c>
      <c r="S63" s="169" t="e">
        <f t="shared" ca="1" si="12"/>
        <v>#REF!</v>
      </c>
      <c r="T63" s="169" t="e">
        <f t="shared" ca="1" si="12"/>
        <v>#REF!</v>
      </c>
      <c r="U63" s="169" t="e">
        <f t="shared" ca="1" si="12"/>
        <v>#REF!</v>
      </c>
      <c r="V63" s="169" t="e">
        <f t="shared" ca="1" si="12"/>
        <v>#REF!</v>
      </c>
      <c r="W63" s="169" t="e">
        <f t="shared" ca="1" si="12"/>
        <v>#REF!</v>
      </c>
      <c r="X63" s="169" t="e">
        <f t="shared" ca="1" si="12"/>
        <v>#REF!</v>
      </c>
      <c r="Y63" s="170" t="e">
        <f t="shared" ca="1" si="12"/>
        <v>#REF!</v>
      </c>
      <c r="Z63" s="191"/>
      <c r="AA63" s="162"/>
    </row>
    <row r="64" spans="1:27" s="161" customFormat="1" ht="12" x14ac:dyDescent="0.2">
      <c r="A64" s="193" t="s">
        <v>141</v>
      </c>
      <c r="B64" s="169" t="e">
        <f ca="1">IF(B62+B63&gt;645,"err",B62+B63)</f>
        <v>#REF!</v>
      </c>
      <c r="C64" s="169" t="e">
        <f t="shared" ref="C64:Y64" ca="1" si="13">IF(C62+C63&gt;645,"err",C62+C63)</f>
        <v>#REF!</v>
      </c>
      <c r="D64" s="169" t="e">
        <f t="shared" ca="1" si="13"/>
        <v>#REF!</v>
      </c>
      <c r="E64" s="169" t="e">
        <f t="shared" ca="1" si="13"/>
        <v>#REF!</v>
      </c>
      <c r="F64" s="169" t="e">
        <f t="shared" ca="1" si="13"/>
        <v>#REF!</v>
      </c>
      <c r="G64" s="169" t="e">
        <f t="shared" ca="1" si="13"/>
        <v>#REF!</v>
      </c>
      <c r="H64" s="169" t="e">
        <f t="shared" ca="1" si="13"/>
        <v>#REF!</v>
      </c>
      <c r="I64" s="169" t="e">
        <f t="shared" ca="1" si="13"/>
        <v>#REF!</v>
      </c>
      <c r="J64" s="169" t="e">
        <f t="shared" ca="1" si="13"/>
        <v>#REF!</v>
      </c>
      <c r="K64" s="169" t="e">
        <f t="shared" ca="1" si="13"/>
        <v>#REF!</v>
      </c>
      <c r="L64" s="169" t="e">
        <f t="shared" ca="1" si="13"/>
        <v>#REF!</v>
      </c>
      <c r="M64" s="169" t="e">
        <f t="shared" ca="1" si="13"/>
        <v>#REF!</v>
      </c>
      <c r="N64" s="169" t="e">
        <f t="shared" ca="1" si="13"/>
        <v>#REF!</v>
      </c>
      <c r="O64" s="169" t="e">
        <f t="shared" ca="1" si="13"/>
        <v>#REF!</v>
      </c>
      <c r="P64" s="169" t="e">
        <f t="shared" ca="1" si="13"/>
        <v>#REF!</v>
      </c>
      <c r="Q64" s="169" t="e">
        <f t="shared" ca="1" si="13"/>
        <v>#REF!</v>
      </c>
      <c r="R64" s="169" t="e">
        <f t="shared" ca="1" si="13"/>
        <v>#REF!</v>
      </c>
      <c r="S64" s="169" t="e">
        <f t="shared" ca="1" si="13"/>
        <v>#REF!</v>
      </c>
      <c r="T64" s="169" t="e">
        <f t="shared" ca="1" si="13"/>
        <v>#REF!</v>
      </c>
      <c r="U64" s="169" t="e">
        <f t="shared" ca="1" si="13"/>
        <v>#REF!</v>
      </c>
      <c r="V64" s="169" t="e">
        <f t="shared" ca="1" si="13"/>
        <v>#REF!</v>
      </c>
      <c r="W64" s="169" t="e">
        <f t="shared" ca="1" si="13"/>
        <v>#REF!</v>
      </c>
      <c r="X64" s="169" t="e">
        <f t="shared" ca="1" si="13"/>
        <v>#REF!</v>
      </c>
      <c r="Y64" s="170" t="e">
        <f t="shared" ca="1" si="13"/>
        <v>#REF!</v>
      </c>
      <c r="Z64" s="192"/>
      <c r="AA64" s="162"/>
    </row>
    <row r="65" spans="1:27" s="161" customFormat="1" ht="12" x14ac:dyDescent="0.2">
      <c r="A65" s="193" t="s">
        <v>18</v>
      </c>
      <c r="B65" s="169" t="e">
        <f ca="1">SUM(B61:B63)</f>
        <v>#REF!</v>
      </c>
      <c r="C65" s="169" t="e">
        <f t="shared" ref="C65:Y65" ca="1" si="14">SUM(C61:C63)</f>
        <v>#REF!</v>
      </c>
      <c r="D65" s="169" t="e">
        <f t="shared" ca="1" si="14"/>
        <v>#REF!</v>
      </c>
      <c r="E65" s="169" t="e">
        <f t="shared" ca="1" si="14"/>
        <v>#REF!</v>
      </c>
      <c r="F65" s="169" t="e">
        <f t="shared" ca="1" si="14"/>
        <v>#REF!</v>
      </c>
      <c r="G65" s="169" t="e">
        <f t="shared" ca="1" si="14"/>
        <v>#REF!</v>
      </c>
      <c r="H65" s="169" t="e">
        <f t="shared" ca="1" si="14"/>
        <v>#REF!</v>
      </c>
      <c r="I65" s="169" t="e">
        <f t="shared" ca="1" si="14"/>
        <v>#REF!</v>
      </c>
      <c r="J65" s="169" t="e">
        <f t="shared" ca="1" si="14"/>
        <v>#REF!</v>
      </c>
      <c r="K65" s="169" t="e">
        <f t="shared" ca="1" si="14"/>
        <v>#REF!</v>
      </c>
      <c r="L65" s="169" t="e">
        <f t="shared" ca="1" si="14"/>
        <v>#REF!</v>
      </c>
      <c r="M65" s="169" t="e">
        <f t="shared" ca="1" si="14"/>
        <v>#REF!</v>
      </c>
      <c r="N65" s="169" t="e">
        <f t="shared" ca="1" si="14"/>
        <v>#REF!</v>
      </c>
      <c r="O65" s="169" t="e">
        <f t="shared" ca="1" si="14"/>
        <v>#REF!</v>
      </c>
      <c r="P65" s="169" t="e">
        <f t="shared" ca="1" si="14"/>
        <v>#REF!</v>
      </c>
      <c r="Q65" s="169" t="e">
        <f t="shared" ca="1" si="14"/>
        <v>#REF!</v>
      </c>
      <c r="R65" s="169" t="e">
        <f t="shared" ca="1" si="14"/>
        <v>#REF!</v>
      </c>
      <c r="S65" s="169" t="e">
        <f t="shared" ca="1" si="14"/>
        <v>#REF!</v>
      </c>
      <c r="T65" s="169" t="e">
        <f t="shared" ca="1" si="14"/>
        <v>#REF!</v>
      </c>
      <c r="U65" s="169" t="e">
        <f t="shared" ca="1" si="14"/>
        <v>#REF!</v>
      </c>
      <c r="V65" s="169" t="e">
        <f t="shared" ca="1" si="14"/>
        <v>#REF!</v>
      </c>
      <c r="W65" s="169" t="e">
        <f t="shared" ca="1" si="14"/>
        <v>#REF!</v>
      </c>
      <c r="X65" s="169" t="e">
        <f t="shared" ca="1" si="14"/>
        <v>#REF!</v>
      </c>
      <c r="Y65" s="170" t="e">
        <f t="shared" ca="1" si="14"/>
        <v>#REF!</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218078.59621373174</v>
      </c>
    </row>
    <row r="87" spans="1:27" x14ac:dyDescent="0.2">
      <c r="X87" s="223"/>
      <c r="Y87" s="224" t="s">
        <v>163</v>
      </c>
      <c r="Z87" s="255">
        <f ca="1">SUM(Z90,Z93,Z96,Z99,Z102,Z107,Z112,Z117,Z122,Z127,Z132,Z137,Z142,Z147,Z152,Z157,Z162)</f>
        <v>244183.4945417553</v>
      </c>
    </row>
    <row r="88" spans="1:27" ht="13.5" thickBot="1" x14ac:dyDescent="0.25">
      <c r="A88" s="173" t="s">
        <v>164</v>
      </c>
      <c r="X88" s="225"/>
      <c r="Y88" s="226" t="s">
        <v>165</v>
      </c>
      <c r="Z88" s="256">
        <f ca="1">Z86-Z87</f>
        <v>-26104.898328023555</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
      <c r="A110" s="185">
        <f>Economics!$I35</f>
        <v>1.96</v>
      </c>
      <c r="B110" s="189">
        <f t="shared" ref="B110:Y110" ca="1" si="33">IndGencost(B109,OFFSET(HeatRateStart,1,MATCH($A109,HeatRateNames,0)-1,250,1),$A110)</f>
        <v>21.160356411838535</v>
      </c>
      <c r="C110" s="189">
        <f t="shared" ca="1" si="33"/>
        <v>21.160356411838535</v>
      </c>
      <c r="D110" s="189">
        <f t="shared" ca="1" si="33"/>
        <v>21.160356411838535</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21.160356411838535</v>
      </c>
      <c r="J110" s="189">
        <f t="shared" ca="1" si="33"/>
        <v>21.103691779156737</v>
      </c>
      <c r="K110" s="189">
        <f t="shared" ca="1" si="33"/>
        <v>21.160356411838535</v>
      </c>
      <c r="L110" s="189">
        <f t="shared" ca="1" si="33"/>
        <v>21.160356411838535</v>
      </c>
      <c r="M110" s="189">
        <f t="shared" ca="1" si="33"/>
        <v>21.160356411838535</v>
      </c>
      <c r="N110" s="189">
        <f t="shared" ca="1" si="33"/>
        <v>21.354015945019448</v>
      </c>
      <c r="O110" s="189">
        <f t="shared" ca="1" si="33"/>
        <v>20.790482626862001</v>
      </c>
      <c r="P110" s="189">
        <f t="shared" ca="1" si="33"/>
        <v>21.68217375532786</v>
      </c>
      <c r="Q110" s="189">
        <f t="shared" ca="1" si="33"/>
        <v>21.68217375532786</v>
      </c>
      <c r="R110" s="189">
        <f t="shared" ca="1" si="33"/>
        <v>21.68217375532786</v>
      </c>
      <c r="S110" s="189">
        <f t="shared" ca="1" si="33"/>
        <v>21.68217375532786</v>
      </c>
      <c r="T110" s="189">
        <f t="shared" ca="1" si="33"/>
        <v>21.285180414267952</v>
      </c>
      <c r="U110" s="189">
        <f t="shared" ca="1" si="33"/>
        <v>21.354015945019448</v>
      </c>
      <c r="V110" s="189">
        <f t="shared" ca="1" si="33"/>
        <v>21.220746190791662</v>
      </c>
      <c r="W110" s="189">
        <f t="shared" ca="1" si="33"/>
        <v>21.220746190791662</v>
      </c>
      <c r="X110" s="189">
        <f t="shared" ca="1" si="33"/>
        <v>21.285180414267952</v>
      </c>
      <c r="Y110" s="189">
        <f t="shared" ca="1" si="33"/>
        <v>21.160356411838535</v>
      </c>
      <c r="Z110" s="259">
        <f t="array" aca="1" ref="Z110" ca="1">SUM(B109:Y109*B110:Y110)</f>
        <v>18204.500542309477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0.43083329870777476</v>
      </c>
      <c r="D113" s="188">
        <f t="shared" ca="1" si="35"/>
        <v>0.43083329870777476</v>
      </c>
      <c r="E113" s="188">
        <f t="shared" ca="1" si="35"/>
        <v>0.43083329870777476</v>
      </c>
      <c r="F113" s="188">
        <f t="shared" ca="1" si="35"/>
        <v>0.43083329870777476</v>
      </c>
      <c r="G113" s="188">
        <f t="shared" ca="1" si="35"/>
        <v>0.43083329870777476</v>
      </c>
      <c r="H113" s="188">
        <f t="shared" ca="1" si="35"/>
        <v>0.43083329870777476</v>
      </c>
      <c r="I113" s="188">
        <f t="shared" ca="1" si="35"/>
        <v>0.43083329870777476</v>
      </c>
      <c r="J113" s="188">
        <f t="shared" ca="1" si="35"/>
        <v>0.48749793138957287</v>
      </c>
      <c r="K113" s="188">
        <f t="shared" ca="1" si="35"/>
        <v>0.43083329870777476</v>
      </c>
      <c r="L113" s="188">
        <f t="shared" ca="1" si="35"/>
        <v>0.43083329870777476</v>
      </c>
      <c r="M113" s="188">
        <f t="shared" ca="1" si="35"/>
        <v>0.43083329870777476</v>
      </c>
      <c r="N113" s="188">
        <f t="shared" ca="1" si="35"/>
        <v>0.23717376552686176</v>
      </c>
      <c r="O113" s="188">
        <f t="shared" ca="1" si="35"/>
        <v>0.80070708368430843</v>
      </c>
      <c r="P113" s="188">
        <f t="shared" ca="1" si="35"/>
        <v>-9.0984044781549755E-2</v>
      </c>
      <c r="Q113" s="188">
        <f t="shared" ca="1" si="35"/>
        <v>-9.0984044781549755E-2</v>
      </c>
      <c r="R113" s="188">
        <f t="shared" ca="1" si="35"/>
        <v>-9.0984044781549755E-2</v>
      </c>
      <c r="S113" s="188">
        <f t="shared" ca="1" si="35"/>
        <v>-9.0984044781549755E-2</v>
      </c>
      <c r="T113" s="188">
        <f t="shared" ca="1" si="35"/>
        <v>0.30600929627835782</v>
      </c>
      <c r="U113" s="188">
        <f t="shared" ca="1" si="35"/>
        <v>0.23717376552686176</v>
      </c>
      <c r="V113" s="188">
        <f t="shared" ca="1" si="35"/>
        <v>0.37044351975464807</v>
      </c>
      <c r="W113" s="188">
        <f t="shared" ca="1" si="35"/>
        <v>0.37044351975464807</v>
      </c>
      <c r="X113" s="188">
        <f t="shared" ca="1" si="35"/>
        <v>0.30600929627835782</v>
      </c>
      <c r="Y113" s="188">
        <f t="shared" ca="1" si="35"/>
        <v>0.43083329870777476</v>
      </c>
      <c r="Z113" s="260">
        <f ca="1">Z110-Z112</f>
        <v>2140.655397663013</v>
      </c>
      <c r="AC113" s="174"/>
    </row>
    <row r="114" spans="1:29" x14ac:dyDescent="0.2">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
      <c r="A115" s="185">
        <f>Economics!$I36</f>
        <v>1.96</v>
      </c>
      <c r="B115" s="189">
        <f t="shared" ref="B115:Y115" ca="1" si="37">IndGencost(B114,OFFSET(HeatRateStart,1,MATCH($A114,HeatRateNames,0)-1,250,1),$A115)</f>
        <v>20.710297794383504</v>
      </c>
      <c r="C115" s="189">
        <f t="shared" ca="1" si="37"/>
        <v>21.409493048266363</v>
      </c>
      <c r="D115" s="189">
        <f t="shared" ca="1" si="37"/>
        <v>19.985995944537812</v>
      </c>
      <c r="E115" s="189">
        <f ca="1">IndGencost(E114,OFFSET(HeatRateStart,1,MATCH($A114,HeatRateNames,0)-1,250,1),$A115)</f>
        <v>21.01689374237969</v>
      </c>
      <c r="F115" s="189">
        <f t="shared" ca="1" si="37"/>
        <v>21.01689374237969</v>
      </c>
      <c r="G115" s="189">
        <f t="shared" ca="1" si="37"/>
        <v>20.278668542826619</v>
      </c>
      <c r="H115" s="189">
        <f t="shared" ca="1" si="37"/>
        <v>19.734419918969621</v>
      </c>
      <c r="I115" s="189">
        <f t="shared" ca="1" si="37"/>
        <v>21.647002643532225</v>
      </c>
      <c r="J115" s="189">
        <f t="shared" ca="1" si="37"/>
        <v>21.409493048266363</v>
      </c>
      <c r="K115" s="189">
        <f t="shared" ca="1" si="37"/>
        <v>21.409493048266363</v>
      </c>
      <c r="L115" s="189">
        <f t="shared" ca="1" si="37"/>
        <v>20.933119477183322</v>
      </c>
      <c r="M115" s="189">
        <f t="shared" ca="1" si="37"/>
        <v>21.01689374237969</v>
      </c>
      <c r="N115" s="189">
        <f t="shared" ca="1" si="37"/>
        <v>21.409493048266363</v>
      </c>
      <c r="O115" s="189">
        <f t="shared" ca="1" si="37"/>
        <v>21.409493048266363</v>
      </c>
      <c r="P115" s="189">
        <f t="shared" ca="1" si="37"/>
        <v>21.409493048266363</v>
      </c>
      <c r="Q115" s="189">
        <f t="shared" ca="1" si="37"/>
        <v>21.301833235104883</v>
      </c>
      <c r="R115" s="189">
        <f t="shared" ca="1" si="37"/>
        <v>21.200830412626267</v>
      </c>
      <c r="S115" s="189">
        <f t="shared" ca="1" si="37"/>
        <v>20.322130961562106</v>
      </c>
      <c r="T115" s="189">
        <f t="shared" ca="1" si="37"/>
        <v>20.417166671883827</v>
      </c>
      <c r="U115" s="189">
        <f t="shared" ca="1" si="37"/>
        <v>20.469064398384099</v>
      </c>
      <c r="V115" s="189">
        <f t="shared" ca="1" si="37"/>
        <v>20.710297794383504</v>
      </c>
      <c r="W115" s="189">
        <f t="shared" ca="1" si="37"/>
        <v>21.409493048266363</v>
      </c>
      <c r="X115" s="189">
        <f t="shared" ca="1" si="37"/>
        <v>21.409493048266363</v>
      </c>
      <c r="Y115" s="189">
        <f t="shared" ca="1" si="37"/>
        <v>20.933119477183322</v>
      </c>
      <c r="Z115" s="259">
        <f t="array" aca="1" ref="Z115" ca="1">SUM(B114:Y114*B115:Y115)</f>
        <v>22513.434598173146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-20.710297794383504</v>
      </c>
      <c r="C118" s="188">
        <f t="shared" ca="1" si="39"/>
        <v>-21.409493048266363</v>
      </c>
      <c r="D118" s="188">
        <f t="shared" ca="1" si="39"/>
        <v>-19.985995944537812</v>
      </c>
      <c r="E118" s="188">
        <f t="shared" ca="1" si="39"/>
        <v>-21.01689374237969</v>
      </c>
      <c r="F118" s="188">
        <f t="shared" ca="1" si="39"/>
        <v>-21.01689374237969</v>
      </c>
      <c r="G118" s="188">
        <f t="shared" ca="1" si="39"/>
        <v>-20.278668542826619</v>
      </c>
      <c r="H118" s="188">
        <f t="shared" ca="1" si="39"/>
        <v>-19.734419918969621</v>
      </c>
      <c r="I118" s="188">
        <f t="shared" ca="1" si="39"/>
        <v>-21.647002643532225</v>
      </c>
      <c r="J118" s="188">
        <f t="shared" ca="1" si="39"/>
        <v>-21.409493048266363</v>
      </c>
      <c r="K118" s="188">
        <f t="shared" ca="1" si="39"/>
        <v>-21.409493048266363</v>
      </c>
      <c r="L118" s="188">
        <f t="shared" ca="1" si="39"/>
        <v>-20.933119477183322</v>
      </c>
      <c r="M118" s="188">
        <f t="shared" ca="1" si="39"/>
        <v>-21.01689374237969</v>
      </c>
      <c r="N118" s="188">
        <f t="shared" ca="1" si="39"/>
        <v>-21.409493048266363</v>
      </c>
      <c r="O118" s="188">
        <f t="shared" ca="1" si="39"/>
        <v>-21.409493048266363</v>
      </c>
      <c r="P118" s="188">
        <f t="shared" ca="1" si="39"/>
        <v>-21.409493048266363</v>
      </c>
      <c r="Q118" s="188">
        <f t="shared" ca="1" si="39"/>
        <v>-21.301833235104883</v>
      </c>
      <c r="R118" s="188">
        <f t="shared" ca="1" si="39"/>
        <v>-21.200830412626267</v>
      </c>
      <c r="S118" s="188">
        <f t="shared" ca="1" si="39"/>
        <v>-20.322130961562106</v>
      </c>
      <c r="T118" s="188">
        <f t="shared" ca="1" si="39"/>
        <v>-20.417166671883827</v>
      </c>
      <c r="U118" s="188">
        <f t="shared" ca="1" si="39"/>
        <v>-20.469064398384099</v>
      </c>
      <c r="V118" s="188">
        <f t="shared" ca="1" si="39"/>
        <v>-20.710297794383504</v>
      </c>
      <c r="W118" s="188">
        <f t="shared" ca="1" si="39"/>
        <v>-21.409493048266363</v>
      </c>
      <c r="X118" s="188">
        <f t="shared" ca="1" si="39"/>
        <v>-21.409493048266363</v>
      </c>
      <c r="Y118" s="188">
        <f t="shared" ca="1" si="39"/>
        <v>-20.933119477183322</v>
      </c>
      <c r="Z118" s="260">
        <f ca="1">Z115-Z117</f>
        <v>22513.434598173146</v>
      </c>
    </row>
    <row r="119" spans="1:29" x14ac:dyDescent="0.2">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33.277313434334395</v>
      </c>
      <c r="E120" s="189">
        <f ca="1">IndGencost(E119,OFFSET(HeatRateStart,1,MATCH($A119,HeatRateNames,0)-1,250,1),$A120)</f>
        <v>38.577599484159158</v>
      </c>
      <c r="F120" s="189">
        <f t="shared" ca="1" si="41"/>
        <v>33.277313434334395</v>
      </c>
      <c r="G120" s="189">
        <f t="shared" ca="1" si="41"/>
        <v>33.277313434334395</v>
      </c>
      <c r="H120" s="189">
        <f t="shared" ca="1" si="41"/>
        <v>33.930736660385129</v>
      </c>
      <c r="I120" s="189">
        <f t="shared" ca="1" si="41"/>
        <v>27.275844172813908</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4472.0590829185276</v>
      </c>
      <c r="AA120" s="318" t="s">
        <v>167</v>
      </c>
    </row>
    <row r="121" spans="1:29" x14ac:dyDescent="0.2">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
      <c r="A122" s="182"/>
      <c r="B122" s="190">
        <f t="shared" ref="B122:Y122" ca="1" si="43">IndGencost(B121,OFFSET(HeatRateStart,1,MATCH($A119,HeatRateNames,0)-1,250,1),$A120)</f>
        <v>0</v>
      </c>
      <c r="C122" s="190">
        <f t="shared" ca="1" si="43"/>
        <v>0</v>
      </c>
      <c r="D122" s="190">
        <f t="shared" ca="1" si="43"/>
        <v>33.277313434334395</v>
      </c>
      <c r="E122" s="190">
        <f ca="1">IndGencost(E121,OFFSET(HeatRateStart,1,MATCH($A119,HeatRateNames,0)-1,250,1),$A120)</f>
        <v>38.577599484159158</v>
      </c>
      <c r="F122" s="190">
        <f t="shared" ca="1" si="43"/>
        <v>33.277313434334395</v>
      </c>
      <c r="G122" s="190">
        <f t="shared" ca="1" si="43"/>
        <v>33.277313434334395</v>
      </c>
      <c r="H122" s="190">
        <f t="shared" ca="1" si="43"/>
        <v>33.930736660385129</v>
      </c>
      <c r="I122" s="190">
        <f t="shared" ca="1" si="43"/>
        <v>27.275844172813908</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4472.0590829185276</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33.930736660385129</v>
      </c>
      <c r="E125" s="189">
        <f ca="1">IndGencost(E124,OFFSET(HeatRateStart,1,MATCH($A124,HeatRateNames,0)-1,250,1),$A125)</f>
        <v>38.577599484159158</v>
      </c>
      <c r="F125" s="189">
        <f t="shared" ca="1" si="46"/>
        <v>33.930736660385129</v>
      </c>
      <c r="G125" s="189">
        <f t="shared" ca="1" si="46"/>
        <v>33.930736660385129</v>
      </c>
      <c r="H125" s="189">
        <f t="shared" ca="1" si="46"/>
        <v>33.930736660385129</v>
      </c>
      <c r="I125" s="189">
        <f t="shared" ca="1" si="46"/>
        <v>31.215519207539558</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4073.5109052816861</v>
      </c>
      <c r="AA125" s="318" t="s">
        <v>167</v>
      </c>
    </row>
    <row r="126" spans="1:29" x14ac:dyDescent="0.2">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f t="shared" ref="B127:Y127" ca="1" si="48">IndGencost(B126,OFFSET(HeatRateStart,1,MATCH($A124,HeatRateNames,0)-1,250,1),$A125)</f>
        <v>0</v>
      </c>
      <c r="C127" s="190">
        <f t="shared" ca="1" si="48"/>
        <v>0</v>
      </c>
      <c r="D127" s="190">
        <f t="shared" ca="1" si="48"/>
        <v>33.930736660385129</v>
      </c>
      <c r="E127" s="190">
        <f ca="1">IndGencost(E126,OFFSET(HeatRateStart,1,MATCH($A124,HeatRateNames,0)-1,250,1),$A125)</f>
        <v>38.577599484159158</v>
      </c>
      <c r="F127" s="190">
        <f t="shared" ca="1" si="48"/>
        <v>33.930736660385129</v>
      </c>
      <c r="G127" s="190">
        <f t="shared" ca="1" si="48"/>
        <v>33.930736660385129</v>
      </c>
      <c r="H127" s="190">
        <f t="shared" ca="1" si="48"/>
        <v>33.930736660385129</v>
      </c>
      <c r="I127" s="190">
        <f t="shared" ca="1" si="48"/>
        <v>31.215519207539558</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4073.5109052816861</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
      <c r="A140" s="185">
        <f>Economics!$I41</f>
        <v>1.96</v>
      </c>
      <c r="B140" s="189">
        <f t="shared" ref="B140:Y140" ca="1" si="60">IndGencost(B139,OFFSET(HeatRateStart,1,MATCH($A139,HeatRateNames,0)-1,250,1),$A140)</f>
        <v>18.669157849352978</v>
      </c>
      <c r="C140" s="189">
        <f t="shared" ca="1" si="60"/>
        <v>22.857620684703267</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19.386353640177248</v>
      </c>
      <c r="K140" s="189">
        <f t="shared" ca="1" si="60"/>
        <v>18.834325458778125</v>
      </c>
      <c r="L140" s="189">
        <f t="shared" ca="1" si="60"/>
        <v>18.834325458778125</v>
      </c>
      <c r="M140" s="189">
        <f t="shared" ca="1" si="60"/>
        <v>18.809243398667665</v>
      </c>
      <c r="N140" s="189">
        <f t="shared" ca="1" si="60"/>
        <v>19.115665028775627</v>
      </c>
      <c r="O140" s="189">
        <f t="shared" ca="1" si="60"/>
        <v>20.596702939161869</v>
      </c>
      <c r="P140" s="189">
        <f t="shared" ca="1" si="60"/>
        <v>20.08442639340646</v>
      </c>
      <c r="Q140" s="189">
        <f t="shared" ca="1" si="60"/>
        <v>21.147979955696663</v>
      </c>
      <c r="R140" s="189">
        <f t="shared" ca="1" si="60"/>
        <v>20.596702939161869</v>
      </c>
      <c r="S140" s="189">
        <f t="shared" ca="1" si="60"/>
        <v>19.147110618570142</v>
      </c>
      <c r="T140" s="189">
        <f t="shared" ca="1" si="60"/>
        <v>18.042222120092266</v>
      </c>
      <c r="U140" s="189">
        <f t="shared" ca="1" si="60"/>
        <v>18.130579981448101</v>
      </c>
      <c r="V140" s="189">
        <f t="shared" ca="1" si="60"/>
        <v>18.387126533174222</v>
      </c>
      <c r="W140" s="189">
        <f t="shared" ca="1" si="60"/>
        <v>19.539476861830234</v>
      </c>
      <c r="X140" s="189">
        <f t="shared" ca="1" si="60"/>
        <v>18.52637115348962</v>
      </c>
      <c r="Y140" s="189">
        <f t="shared" ca="1" si="60"/>
        <v>18.270190998972605</v>
      </c>
      <c r="Z140" s="259">
        <f t="array" aca="1" ref="Z140" ca="1">SUM(B139:Y139*B140:Y140)</f>
        <v>49814.945955117379</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1.5748776024775211</v>
      </c>
      <c r="C143" s="188">
        <f t="shared" ca="1" si="62"/>
        <v>-2.6135852328727687</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0.85768181165325075</v>
      </c>
      <c r="K143" s="188">
        <f t="shared" ca="1" si="62"/>
        <v>1.409709993052374</v>
      </c>
      <c r="L143" s="188">
        <f t="shared" ca="1" si="62"/>
        <v>1.409709993052374</v>
      </c>
      <c r="M143" s="188">
        <f t="shared" ca="1" si="62"/>
        <v>1.434792053162834</v>
      </c>
      <c r="N143" s="188">
        <f t="shared" ca="1" si="62"/>
        <v>1.1283704230548715</v>
      </c>
      <c r="O143" s="188">
        <f t="shared" ca="1" si="62"/>
        <v>-0.35266748733137021</v>
      </c>
      <c r="P143" s="188">
        <f t="shared" ca="1" si="62"/>
        <v>0.15960905842403861</v>
      </c>
      <c r="Q143" s="188">
        <f t="shared" ca="1" si="62"/>
        <v>-0.90394450386616398</v>
      </c>
      <c r="R143" s="188">
        <f t="shared" ca="1" si="62"/>
        <v>-0.35266748733137021</v>
      </c>
      <c r="S143" s="188">
        <f t="shared" ca="1" si="62"/>
        <v>1.0969248332603563</v>
      </c>
      <c r="T143" s="188">
        <f t="shared" ca="1" si="62"/>
        <v>0.18927891393190066</v>
      </c>
      <c r="U143" s="188">
        <f t="shared" ca="1" si="62"/>
        <v>0.10092105257606576</v>
      </c>
      <c r="V143" s="188">
        <f t="shared" ca="1" si="62"/>
        <v>6.663682951600336E-2</v>
      </c>
      <c r="W143" s="188">
        <f t="shared" ca="1" si="62"/>
        <v>-0.99396990906565819</v>
      </c>
      <c r="X143" s="188">
        <f t="shared" ca="1" si="62"/>
        <v>0.49874420196368519</v>
      </c>
      <c r="Y143" s="188">
        <f t="shared" ca="1" si="62"/>
        <v>0.7549243564807</v>
      </c>
      <c r="Z143" s="260">
        <f ca="1">Z140-Z142</f>
        <v>-11899.11754190745</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-26104.898328023577</v>
      </c>
    </row>
    <row r="166" spans="1:27" x14ac:dyDescent="0.2">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25">
      <c r="A167" s="333" t="s">
        <v>185</v>
      </c>
      <c r="B167" s="334" t="e">
        <f t="shared" ref="B167:Y167" ca="1" si="83">B58</f>
        <v>#REF!</v>
      </c>
      <c r="C167" s="334" t="e">
        <f t="shared" ca="1" si="83"/>
        <v>#REF!</v>
      </c>
      <c r="D167" s="334" t="e">
        <f t="shared" ca="1" si="83"/>
        <v>#REF!</v>
      </c>
      <c r="E167" s="334" t="e">
        <f ca="1">E58</f>
        <v>#REF!</v>
      </c>
      <c r="F167" s="334" t="e">
        <f t="shared" ca="1" si="83"/>
        <v>#REF!</v>
      </c>
      <c r="G167" s="334" t="e">
        <f t="shared" ca="1" si="83"/>
        <v>#REF!</v>
      </c>
      <c r="H167" s="334" t="e">
        <f t="shared" ca="1" si="83"/>
        <v>#REF!</v>
      </c>
      <c r="I167" s="334" t="e">
        <f t="shared" ca="1" si="83"/>
        <v>#REF!</v>
      </c>
      <c r="J167" s="334" t="e">
        <f t="shared" ca="1" si="83"/>
        <v>#REF!</v>
      </c>
      <c r="K167" s="334" t="e">
        <f t="shared" ca="1" si="83"/>
        <v>#REF!</v>
      </c>
      <c r="L167" s="334" t="e">
        <f t="shared" ca="1" si="83"/>
        <v>#REF!</v>
      </c>
      <c r="M167" s="334" t="e">
        <f t="shared" ca="1" si="83"/>
        <v>#REF!</v>
      </c>
      <c r="N167" s="334" t="e">
        <f t="shared" ca="1" si="83"/>
        <v>#REF!</v>
      </c>
      <c r="O167" s="334" t="e">
        <f t="shared" ca="1" si="83"/>
        <v>#REF!</v>
      </c>
      <c r="P167" s="334" t="e">
        <f t="shared" ca="1" si="83"/>
        <v>#REF!</v>
      </c>
      <c r="Q167" s="334" t="e">
        <f t="shared" ca="1" si="83"/>
        <v>#REF!</v>
      </c>
      <c r="R167" s="334" t="e">
        <f t="shared" ca="1" si="83"/>
        <v>#REF!</v>
      </c>
      <c r="S167" s="334" t="e">
        <f t="shared" ca="1" si="83"/>
        <v>#REF!</v>
      </c>
      <c r="T167" s="334" t="e">
        <f t="shared" ca="1" si="83"/>
        <v>#REF!</v>
      </c>
      <c r="U167" s="334" t="e">
        <f t="shared" ca="1" si="83"/>
        <v>#REF!</v>
      </c>
      <c r="V167" s="334" t="e">
        <f t="shared" ca="1" si="83"/>
        <v>#REF!</v>
      </c>
      <c r="W167" s="334" t="e">
        <f t="shared" ca="1" si="83"/>
        <v>#REF!</v>
      </c>
      <c r="X167" s="334" t="e">
        <f t="shared" ca="1" si="83"/>
        <v>#REF!</v>
      </c>
      <c r="Y167" s="335" t="e">
        <f t="shared" ca="1" si="83"/>
        <v>#REF!</v>
      </c>
      <c r="Z167" s="323" t="e">
        <f ca="1">SUM(B167:Y167)</f>
        <v>#REF!</v>
      </c>
      <c r="AA167" s="324"/>
    </row>
    <row r="168" spans="1:27" ht="13.5" hidden="1" thickBot="1" x14ac:dyDescent="0.25">
      <c r="A168" s="326" t="s">
        <v>186</v>
      </c>
      <c r="B168" s="327" t="e">
        <f t="shared" ref="B168:Y168" ca="1" si="84">B167+B166</f>
        <v>#REF!</v>
      </c>
      <c r="C168" s="327" t="e">
        <f t="shared" ca="1" si="84"/>
        <v>#REF!</v>
      </c>
      <c r="D168" s="327" t="e">
        <f t="shared" ca="1" si="84"/>
        <v>#REF!</v>
      </c>
      <c r="E168" s="327" t="e">
        <f t="shared" ca="1" si="84"/>
        <v>#REF!</v>
      </c>
      <c r="F168" s="327" t="e">
        <f t="shared" ca="1" si="84"/>
        <v>#REF!</v>
      </c>
      <c r="G168" s="327" t="e">
        <f t="shared" ca="1" si="84"/>
        <v>#REF!</v>
      </c>
      <c r="H168" s="327" t="e">
        <f t="shared" ca="1" si="84"/>
        <v>#REF!</v>
      </c>
      <c r="I168" s="327" t="e">
        <f t="shared" ca="1" si="84"/>
        <v>#REF!</v>
      </c>
      <c r="J168" s="327" t="e">
        <f t="shared" ca="1" si="84"/>
        <v>#REF!</v>
      </c>
      <c r="K168" s="327" t="e">
        <f t="shared" ca="1" si="84"/>
        <v>#REF!</v>
      </c>
      <c r="L168" s="327" t="e">
        <f t="shared" ca="1" si="84"/>
        <v>#REF!</v>
      </c>
      <c r="M168" s="327" t="e">
        <f t="shared" ca="1" si="84"/>
        <v>#REF!</v>
      </c>
      <c r="N168" s="327" t="e">
        <f t="shared" ca="1" si="84"/>
        <v>#REF!</v>
      </c>
      <c r="O168" s="327" t="e">
        <f t="shared" ca="1" si="84"/>
        <v>#REF!</v>
      </c>
      <c r="P168" s="327" t="e">
        <f t="shared" ca="1" si="84"/>
        <v>#REF!</v>
      </c>
      <c r="Q168" s="327" t="e">
        <f t="shared" ca="1" si="84"/>
        <v>#REF!</v>
      </c>
      <c r="R168" s="327" t="e">
        <f t="shared" ca="1" si="84"/>
        <v>#REF!</v>
      </c>
      <c r="S168" s="327" t="e">
        <f t="shared" ca="1" si="84"/>
        <v>#REF!</v>
      </c>
      <c r="T168" s="327" t="e">
        <f t="shared" ca="1" si="84"/>
        <v>#REF!</v>
      </c>
      <c r="U168" s="327" t="e">
        <f t="shared" ca="1" si="84"/>
        <v>#REF!</v>
      </c>
      <c r="V168" s="327" t="e">
        <f t="shared" ca="1" si="84"/>
        <v>#REF!</v>
      </c>
      <c r="W168" s="327" t="e">
        <f t="shared" ca="1" si="84"/>
        <v>#REF!</v>
      </c>
      <c r="X168" s="327" t="e">
        <f t="shared" ca="1" si="84"/>
        <v>#REF!</v>
      </c>
      <c r="Y168" s="327" t="e">
        <f t="shared" ca="1" si="84"/>
        <v>#REF!</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-26104.898328023555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25415.7884247449</v>
      </c>
      <c r="F22" s="33">
        <f>IF($I$22=1,C22*$C$8,C22*$G$7)+IF($J$22=1,D22*$C$6,D22*$G$6)</f>
        <v>1.96</v>
      </c>
      <c r="G22" s="32">
        <f t="shared" ref="G22:G29" ca="1" si="0">F22*E22</f>
        <v>49814.9453125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11486.44571109694</v>
      </c>
      <c r="F25" s="33">
        <f t="shared" si="1"/>
        <v>1.96</v>
      </c>
      <c r="G25" s="32">
        <f t="shared" ca="1" si="0"/>
        <v>22513.43359375</v>
      </c>
      <c r="I25" s="31"/>
      <c r="J25" s="31"/>
      <c r="K25" s="31"/>
    </row>
    <row r="26" spans="1:12" x14ac:dyDescent="0.2">
      <c r="B26" s="234" t="s">
        <v>47</v>
      </c>
      <c r="C26" s="235">
        <v>1</v>
      </c>
      <c r="D26" s="235">
        <v>0</v>
      </c>
      <c r="E26" s="32">
        <f ca="1">-INDEX(Economics!$A$34:$D$45,MATCH(Fuel!B26,Economics!$A$34:$A$45,0),4)/Fuel!F26</f>
        <v>9288.0121970663258</v>
      </c>
      <c r="F26" s="33">
        <f t="shared" si="1"/>
        <v>1.96</v>
      </c>
      <c r="G26" s="32">
        <f t="shared" ca="1" si="0"/>
        <v>18204.50390625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2281.6627969547194</v>
      </c>
      <c r="F28" s="33">
        <f t="shared" si="1"/>
        <v>1.96</v>
      </c>
      <c r="G28" s="32">
        <f t="shared" ca="1" si="0"/>
        <v>4472.05908203125</v>
      </c>
      <c r="I28" s="31"/>
      <c r="J28" s="31"/>
      <c r="K28" s="31"/>
    </row>
    <row r="29" spans="1:12" x14ac:dyDescent="0.2">
      <c r="B29" s="234" t="s">
        <v>50</v>
      </c>
      <c r="C29" s="235">
        <v>1</v>
      </c>
      <c r="D29" s="235">
        <v>0</v>
      </c>
      <c r="E29" s="32">
        <f ca="1">-INDEX(Economics!$A$34:$D$45,MATCH(Fuel!B29,Economics!$A$34:$A$45,0),4)/Fuel!F29</f>
        <v>2078.3220563616073</v>
      </c>
      <c r="F29" s="33">
        <f t="shared" si="1"/>
        <v>1.96</v>
      </c>
      <c r="G29" s="32">
        <f t="shared" ca="1" si="0"/>
        <v>4073.5112304687505</v>
      </c>
      <c r="I29" s="31"/>
      <c r="J29" s="31"/>
      <c r="K29" s="31"/>
    </row>
    <row r="30" spans="1:12" x14ac:dyDescent="0.2">
      <c r="B30" s="236"/>
      <c r="C30" s="36"/>
      <c r="D30" s="36"/>
      <c r="E30" s="34">
        <f ca="1">SUM(E22:E29)</f>
        <v>50550.23118622449</v>
      </c>
      <c r="F30" s="35"/>
      <c r="G30" s="34">
        <f ca="1">SUM(G22:G29)</f>
        <v>99078.453125</v>
      </c>
      <c r="I30" s="31"/>
      <c r="J30" s="31"/>
      <c r="K30" s="31"/>
    </row>
    <row r="31" spans="1:12" x14ac:dyDescent="0.2">
      <c r="B31" s="236"/>
      <c r="I31" s="31"/>
      <c r="J31" s="31"/>
      <c r="K31" s="31"/>
    </row>
    <row r="32" spans="1:12" ht="13.5" thickBot="1" x14ac:dyDescent="0.25">
      <c r="B32" s="236" t="s">
        <v>18</v>
      </c>
      <c r="E32" s="7">
        <f ca="1">E15+E18+E30</f>
        <v>50550.23118622449</v>
      </c>
      <c r="F32" s="8"/>
      <c r="G32" s="7">
        <f ca="1">G15+G18+G30</f>
        <v>99078.453125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-2526</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-27914.868800000004</v>
      </c>
      <c r="C28" s="120"/>
      <c r="D28" s="120">
        <f ca="1">C28+B28</f>
        <v>-27914.868800000004</v>
      </c>
      <c r="E28" s="114">
        <f>SUM(Preschedule!B56:Y56)</f>
        <v>2135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x14ac:dyDescent="0.2">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x14ac:dyDescent="0.2">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-18204.50390625</v>
      </c>
      <c r="C35" s="120"/>
      <c r="D35" s="120">
        <f t="shared" ref="D35:D45" ca="1" si="7">IF(ISTEXT(B35),0,C35+B35)</f>
        <v>-18204.50390625</v>
      </c>
      <c r="E35" s="114">
        <f>SUM(Preschedule!B42:Y42)</f>
        <v>857</v>
      </c>
      <c r="F35" s="120">
        <f t="shared" ref="F35:F45" ca="1" si="8">-IF(OR(ISTEXT(B35),E35=0),0,B35/E35)</f>
        <v>21.242128245332555</v>
      </c>
      <c r="G35" s="79">
        <f t="shared" ca="1" si="6"/>
        <v>21.242128245332555</v>
      </c>
      <c r="H35" s="136"/>
      <c r="I35" s="135">
        <v>1.96</v>
      </c>
    </row>
    <row r="36" spans="1:9" x14ac:dyDescent="0.2">
      <c r="A36" s="83" t="s">
        <v>48</v>
      </c>
      <c r="B36" s="120">
        <f ca="1">Gencost(Preschedule!B43:Y43,OFFSET(HeatRateStart,1,MATCH(A36,HeatRateNames,0)-1,250,1),I36)</f>
        <v>-22513.43359375</v>
      </c>
      <c r="C36" s="120"/>
      <c r="D36" s="120">
        <f t="shared" ca="1" si="7"/>
        <v>-22513.43359375</v>
      </c>
      <c r="E36" s="114">
        <f>SUM(Preschedule!B43:Y43)</f>
        <v>1080</v>
      </c>
      <c r="F36" s="120">
        <f t="shared" ca="1" si="8"/>
        <v>20.845771846064814</v>
      </c>
      <c r="G36" s="79">
        <f t="shared" ca="1" si="6"/>
        <v>20.845771846064814</v>
      </c>
      <c r="H36" s="136"/>
      <c r="I36" s="135">
        <f>INDEX(FuelPriceTable,MATCH(A36,FuelNames,0),5)</f>
        <v>1.96</v>
      </c>
    </row>
    <row r="37" spans="1:9" x14ac:dyDescent="0.2">
      <c r="A37" s="83" t="s">
        <v>49</v>
      </c>
      <c r="B37" s="120">
        <f ca="1">Gencost(Preschedule!B44:Y44,OFFSET(HeatRateStart,1,MATCH(A37,HeatRateNames,0)-1,250,1),I37)</f>
        <v>-4472.05908203125</v>
      </c>
      <c r="C37" s="120"/>
      <c r="D37" s="120">
        <f t="shared" ca="1" si="7"/>
        <v>-4472.05908203125</v>
      </c>
      <c r="E37" s="114">
        <f>SUM(Preschedule!B44:Y44)</f>
        <v>139</v>
      </c>
      <c r="F37" s="120">
        <f t="shared" ca="1" si="8"/>
        <v>32.173086921088128</v>
      </c>
      <c r="G37" s="79">
        <f t="shared" ca="1" si="6"/>
        <v>32.173086921088128</v>
      </c>
      <c r="H37" s="136"/>
      <c r="I37" s="135">
        <f t="shared" ref="I37:I45" si="9">INDEX(FuelPriceTable,MATCH(A37,FuelNames,0),5)</f>
        <v>1.96</v>
      </c>
    </row>
    <row r="38" spans="1:9" x14ac:dyDescent="0.2">
      <c r="A38" s="83" t="s">
        <v>50</v>
      </c>
      <c r="B38" s="120">
        <f ca="1">Gencost(Preschedule!B45:Y45,OFFSET(HeatRateStart,1,MATCH(A38,HeatRateNames,0)-1,250,1),I38)</f>
        <v>-4073.51123046875</v>
      </c>
      <c r="C38" s="120"/>
      <c r="D38" s="120">
        <f t="shared" ca="1" si="7"/>
        <v>-4073.51123046875</v>
      </c>
      <c r="E38" s="114">
        <f>SUM(Preschedule!B45:Y45)</f>
        <v>120</v>
      </c>
      <c r="F38" s="120">
        <f t="shared" ca="1" si="8"/>
        <v>33.945926920572916</v>
      </c>
      <c r="G38" s="79">
        <f t="shared" ca="1" si="6"/>
        <v>33.945926920572916</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-49814.9453125</v>
      </c>
      <c r="C41" s="120"/>
      <c r="D41" s="120">
        <f t="shared" ca="1" si="7"/>
        <v>-49814.9453125</v>
      </c>
      <c r="E41" s="114">
        <f>SUM(Preschedule!B48:Y48)</f>
        <v>2603</v>
      </c>
      <c r="F41" s="120">
        <f t="shared" ca="1" si="8"/>
        <v>19.137512605647331</v>
      </c>
      <c r="G41" s="79">
        <f t="shared" ca="1" si="6"/>
        <v>19.137512605647331</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4" t="s">
        <v>374</v>
      </c>
      <c r="B2" t="s">
        <v>46</v>
      </c>
      <c r="C2" t="s">
        <v>47</v>
      </c>
      <c r="D2" t="s">
        <v>48</v>
      </c>
      <c r="E2" t="s">
        <v>49</v>
      </c>
      <c r="F2" t="s">
        <v>50</v>
      </c>
      <c r="G2" t="s">
        <v>51</v>
      </c>
      <c r="H2" t="s">
        <v>52</v>
      </c>
      <c r="I2" t="s">
        <v>53</v>
      </c>
      <c r="J2" t="s">
        <v>54</v>
      </c>
      <c r="K2" t="s">
        <v>55</v>
      </c>
      <c r="L2" t="s">
        <v>56</v>
      </c>
      <c r="M2" t="s">
        <v>57</v>
      </c>
    </row>
    <row r="3" spans="1:13" x14ac:dyDescent="0.2">
      <c r="A3" s="724" t="s">
        <v>375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37356.022222222222</v>
      </c>
    </row>
    <row r="32" spans="2:2" x14ac:dyDescent="0.2">
      <c r="B32" t="s">
        <v>367</v>
      </c>
    </row>
    <row r="33" spans="2:2" x14ac:dyDescent="0.2">
      <c r="B33" t="s">
        <v>380</v>
      </c>
    </row>
    <row r="34" spans="2:2" x14ac:dyDescent="0.2">
      <c r="B34" t="s">
        <v>381</v>
      </c>
    </row>
    <row r="35" spans="2:2" x14ac:dyDescent="0.2">
      <c r="B35" t="s">
        <v>371</v>
      </c>
    </row>
    <row r="36" spans="2:2" x14ac:dyDescent="0.2">
      <c r="B36" t="s">
        <v>372</v>
      </c>
    </row>
    <row r="37" spans="2:2" x14ac:dyDescent="0.2">
      <c r="B37" t="s">
        <v>350</v>
      </c>
    </row>
    <row r="38" spans="2:2" x14ac:dyDescent="0.2">
      <c r="B38" t="s">
        <v>353</v>
      </c>
    </row>
    <row r="39" spans="2:2" x14ac:dyDescent="0.2">
      <c r="B39" t="s">
        <v>382</v>
      </c>
    </row>
    <row r="40" spans="2:2" x14ac:dyDescent="0.2">
      <c r="B40" t="s">
        <v>383</v>
      </c>
    </row>
    <row r="41" spans="2:2" x14ac:dyDescent="0.2">
      <c r="B41" t="s">
        <v>354</v>
      </c>
    </row>
    <row r="42" spans="2:2" x14ac:dyDescent="0.2">
      <c r="B42" t="s">
        <v>356</v>
      </c>
    </row>
    <row r="43" spans="2:2" x14ac:dyDescent="0.2">
      <c r="B43" t="s">
        <v>355</v>
      </c>
    </row>
    <row r="44" spans="2:2" x14ac:dyDescent="0.2">
      <c r="B44" t="s">
        <v>376</v>
      </c>
    </row>
    <row r="45" spans="2:2" x14ac:dyDescent="0.2">
      <c r="B45" t="s">
        <v>357</v>
      </c>
    </row>
    <row r="46" spans="2:2" x14ac:dyDescent="0.2">
      <c r="B46" t="s">
        <v>379</v>
      </c>
    </row>
    <row r="47" spans="2:2" x14ac:dyDescent="0.2">
      <c r="B47" t="s">
        <v>368</v>
      </c>
    </row>
    <row r="48" spans="2:2" x14ac:dyDescent="0.2">
      <c r="B48" t="s">
        <v>384</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2023-09-09T21:34:22Z</dcterms:modified>
</cp:coreProperties>
</file>