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4E2A939-91F8-49B0-99D0-72836A8BCC8B}" xr6:coauthVersionLast="47" xr6:coauthVersionMax="47" xr10:uidLastSave="{00000000-0000-0000-0000-000000000000}"/>
  <bookViews>
    <workbookView xWindow="-120" yWindow="-120" windowWidth="38640" windowHeight="15720" activeTab="6"/>
  </bookViews>
  <sheets>
    <sheet name="Resevoirs" sheetId="1" r:id="rId1"/>
    <sheet name="Salt Domes" sheetId="2" r:id="rId2"/>
    <sheet name="Reservoirs %" sheetId="3" r:id="rId3"/>
    <sheet name="Salt Domes %" sheetId="4" r:id="rId4"/>
    <sheet name="Summary" sheetId="5" r:id="rId5"/>
    <sheet name="Summary%" sheetId="6" r:id="rId6"/>
    <sheet name="REPORT" sheetId="7" r:id="rId7"/>
    <sheet name="Sheet2" sheetId="8" r:id="rId8"/>
  </sheets>
  <definedNames>
    <definedName name="_xlnm.Print_Area" localSheetId="2">'Reservoirs %'!$A$94:$Z$153</definedName>
    <definedName name="_xlnm.Print_Area" localSheetId="0">Resevoirs!$A$1:$Z$62</definedName>
  </definedNames>
  <calcPr calcId="0"/>
</workbook>
</file>

<file path=xl/calcChain.xml><?xml version="1.0" encoding="utf-8"?>
<calcChain xmlns="http://schemas.openxmlformats.org/spreadsheetml/2006/main">
  <c r="E3" i="7" l="1"/>
  <c r="F3" i="7"/>
  <c r="H3" i="7"/>
  <c r="I3" i="7"/>
  <c r="B4" i="7"/>
  <c r="C4" i="7"/>
  <c r="D4" i="7"/>
  <c r="E4" i="7"/>
  <c r="F4" i="7"/>
  <c r="G4" i="7"/>
  <c r="H4" i="7"/>
  <c r="I4" i="7"/>
  <c r="B5" i="7"/>
  <c r="C5" i="7"/>
  <c r="D5" i="7"/>
  <c r="E5" i="7"/>
  <c r="F5" i="7"/>
  <c r="G5" i="7"/>
  <c r="H5" i="7"/>
  <c r="I5" i="7"/>
  <c r="B6" i="7"/>
  <c r="C6" i="7"/>
  <c r="D6" i="7"/>
  <c r="E6" i="7"/>
  <c r="F6" i="7"/>
  <c r="G6" i="7"/>
  <c r="H6" i="7"/>
  <c r="I6" i="7"/>
  <c r="B7" i="7"/>
  <c r="C7" i="7"/>
  <c r="D7" i="7"/>
  <c r="E7" i="7"/>
  <c r="F7" i="7"/>
  <c r="G7" i="7"/>
  <c r="H7" i="7"/>
  <c r="I7" i="7"/>
  <c r="E11" i="7"/>
  <c r="F11" i="7"/>
  <c r="H11" i="7"/>
  <c r="I11" i="7"/>
  <c r="B12" i="7"/>
  <c r="C12" i="7"/>
  <c r="D12" i="7"/>
  <c r="E12" i="7"/>
  <c r="F12" i="7"/>
  <c r="G12" i="7"/>
  <c r="H12" i="7"/>
  <c r="I12" i="7"/>
  <c r="B13" i="7"/>
  <c r="C13" i="7"/>
  <c r="D13" i="7"/>
  <c r="E13" i="7"/>
  <c r="F13" i="7"/>
  <c r="G13" i="7"/>
  <c r="H13" i="7"/>
  <c r="I13" i="7"/>
  <c r="B14" i="7"/>
  <c r="C14" i="7"/>
  <c r="D14" i="7"/>
  <c r="E14" i="7"/>
  <c r="F14" i="7"/>
  <c r="G14" i="7"/>
  <c r="H14" i="7"/>
  <c r="I14" i="7"/>
  <c r="B15" i="7"/>
  <c r="C15" i="7"/>
  <c r="D15" i="7"/>
  <c r="E15" i="7"/>
  <c r="F15" i="7"/>
  <c r="G15" i="7"/>
  <c r="H15" i="7"/>
  <c r="I15" i="7"/>
  <c r="E20" i="7"/>
  <c r="H20" i="7"/>
  <c r="I20" i="7"/>
  <c r="B21" i="7"/>
  <c r="C21" i="7"/>
  <c r="D21" i="7"/>
  <c r="E21" i="7"/>
  <c r="F21" i="7"/>
  <c r="G21" i="7"/>
  <c r="H21" i="7"/>
  <c r="I21" i="7"/>
  <c r="B22" i="7"/>
  <c r="C22" i="7"/>
  <c r="D22" i="7"/>
  <c r="E22" i="7"/>
  <c r="F22" i="7"/>
  <c r="G22" i="7"/>
  <c r="H22" i="7"/>
  <c r="I22" i="7"/>
  <c r="B23" i="7"/>
  <c r="C23" i="7"/>
  <c r="D23" i="7"/>
  <c r="E23" i="7"/>
  <c r="F23" i="7"/>
  <c r="G23" i="7"/>
  <c r="H23" i="7"/>
  <c r="I23" i="7"/>
  <c r="B24" i="7"/>
  <c r="C24" i="7"/>
  <c r="D24" i="7"/>
  <c r="E24" i="7"/>
  <c r="I24" i="7"/>
  <c r="E28" i="7"/>
  <c r="H28" i="7"/>
  <c r="I28" i="7"/>
  <c r="B29" i="7"/>
  <c r="C29" i="7"/>
  <c r="D29" i="7"/>
  <c r="E29" i="7"/>
  <c r="F29" i="7"/>
  <c r="G29" i="7"/>
  <c r="H29" i="7"/>
  <c r="I29" i="7"/>
  <c r="B30" i="7"/>
  <c r="C30" i="7"/>
  <c r="D30" i="7"/>
  <c r="E30" i="7"/>
  <c r="F30" i="7"/>
  <c r="G30" i="7"/>
  <c r="H30" i="7"/>
  <c r="I30" i="7"/>
  <c r="B31" i="7"/>
  <c r="C31" i="7"/>
  <c r="D31" i="7"/>
  <c r="E31" i="7"/>
  <c r="F31" i="7"/>
  <c r="G31" i="7"/>
  <c r="H31" i="7"/>
  <c r="I31" i="7"/>
  <c r="B32" i="7"/>
  <c r="C32" i="7"/>
  <c r="D32" i="7"/>
  <c r="E32" i="7"/>
  <c r="I32" i="7"/>
  <c r="I37" i="7"/>
  <c r="I38" i="7"/>
  <c r="I39" i="7"/>
  <c r="I40" i="7"/>
  <c r="I41" i="7"/>
  <c r="I45" i="7"/>
  <c r="L45" i="7"/>
  <c r="I46" i="7"/>
  <c r="I47" i="7"/>
  <c r="I48" i="7"/>
  <c r="I49" i="7"/>
  <c r="G5" i="3"/>
  <c r="H5" i="3"/>
  <c r="I5" i="3"/>
  <c r="J5" i="3"/>
  <c r="L5" i="3"/>
  <c r="M5" i="3"/>
  <c r="N5" i="3"/>
  <c r="O5" i="3"/>
  <c r="Q5" i="3"/>
  <c r="R5" i="3"/>
  <c r="S5" i="3"/>
  <c r="T5" i="3"/>
  <c r="V5" i="3"/>
  <c r="W5" i="3"/>
  <c r="X5" i="3"/>
  <c r="Y5" i="3"/>
  <c r="G6" i="3"/>
  <c r="H6" i="3"/>
  <c r="I6" i="3"/>
  <c r="J6" i="3"/>
  <c r="L6" i="3"/>
  <c r="M6" i="3"/>
  <c r="N6" i="3"/>
  <c r="O6" i="3"/>
  <c r="Q6" i="3"/>
  <c r="R6" i="3"/>
  <c r="S6" i="3"/>
  <c r="T6" i="3"/>
  <c r="V6" i="3"/>
  <c r="W6" i="3"/>
  <c r="X6" i="3"/>
  <c r="Y6" i="3"/>
  <c r="G7" i="3"/>
  <c r="H7" i="3"/>
  <c r="I7" i="3"/>
  <c r="J7" i="3"/>
  <c r="L7" i="3"/>
  <c r="M7" i="3"/>
  <c r="N7" i="3"/>
  <c r="O7" i="3"/>
  <c r="Q7" i="3"/>
  <c r="R7" i="3"/>
  <c r="S7" i="3"/>
  <c r="T7" i="3"/>
  <c r="V7" i="3"/>
  <c r="W7" i="3"/>
  <c r="X7" i="3"/>
  <c r="Y7" i="3"/>
  <c r="G8" i="3"/>
  <c r="H8" i="3"/>
  <c r="I8" i="3"/>
  <c r="J8" i="3"/>
  <c r="L8" i="3"/>
  <c r="M8" i="3"/>
  <c r="N8" i="3"/>
  <c r="O8" i="3"/>
  <c r="Q8" i="3"/>
  <c r="R8" i="3"/>
  <c r="S8" i="3"/>
  <c r="T8" i="3"/>
  <c r="V8" i="3"/>
  <c r="W8" i="3"/>
  <c r="X8" i="3"/>
  <c r="Y8" i="3"/>
  <c r="G9" i="3"/>
  <c r="H9" i="3"/>
  <c r="I9" i="3"/>
  <c r="J9" i="3"/>
  <c r="L9" i="3"/>
  <c r="M9" i="3"/>
  <c r="N9" i="3"/>
  <c r="O9" i="3"/>
  <c r="Q9" i="3"/>
  <c r="R9" i="3"/>
  <c r="S9" i="3"/>
  <c r="T9" i="3"/>
  <c r="V9" i="3"/>
  <c r="W9" i="3"/>
  <c r="X9" i="3"/>
  <c r="Y9" i="3"/>
  <c r="G10" i="3"/>
  <c r="H10" i="3"/>
  <c r="I10" i="3"/>
  <c r="J10" i="3"/>
  <c r="L10" i="3"/>
  <c r="M10" i="3"/>
  <c r="N10" i="3"/>
  <c r="O10" i="3"/>
  <c r="Q10" i="3"/>
  <c r="R10" i="3"/>
  <c r="S10" i="3"/>
  <c r="T10" i="3"/>
  <c r="V10" i="3"/>
  <c r="W10" i="3"/>
  <c r="X10" i="3"/>
  <c r="Y10" i="3"/>
  <c r="G11" i="3"/>
  <c r="H11" i="3"/>
  <c r="I11" i="3"/>
  <c r="J11" i="3"/>
  <c r="L11" i="3"/>
  <c r="M11" i="3"/>
  <c r="N11" i="3"/>
  <c r="O11" i="3"/>
  <c r="Q11" i="3"/>
  <c r="R11" i="3"/>
  <c r="S11" i="3"/>
  <c r="T11" i="3"/>
  <c r="V11" i="3"/>
  <c r="W11" i="3"/>
  <c r="X11" i="3"/>
  <c r="Y11" i="3"/>
  <c r="G12" i="3"/>
  <c r="H12" i="3"/>
  <c r="I12" i="3"/>
  <c r="J12" i="3"/>
  <c r="L12" i="3"/>
  <c r="M12" i="3"/>
  <c r="N12" i="3"/>
  <c r="O12" i="3"/>
  <c r="Q12" i="3"/>
  <c r="R12" i="3"/>
  <c r="S12" i="3"/>
  <c r="T12" i="3"/>
  <c r="V12" i="3"/>
  <c r="W12" i="3"/>
  <c r="X12" i="3"/>
  <c r="Y12" i="3"/>
  <c r="G13" i="3"/>
  <c r="H13" i="3"/>
  <c r="I13" i="3"/>
  <c r="J13" i="3"/>
  <c r="L13" i="3"/>
  <c r="M13" i="3"/>
  <c r="N13" i="3"/>
  <c r="O13" i="3"/>
  <c r="Q13" i="3"/>
  <c r="R13" i="3"/>
  <c r="S13" i="3"/>
  <c r="T13" i="3"/>
  <c r="V13" i="3"/>
  <c r="W13" i="3"/>
  <c r="X13" i="3"/>
  <c r="Y13" i="3"/>
  <c r="G14" i="3"/>
  <c r="H14" i="3"/>
  <c r="I14" i="3"/>
  <c r="J14" i="3"/>
  <c r="L14" i="3"/>
  <c r="M14" i="3"/>
  <c r="N14" i="3"/>
  <c r="O14" i="3"/>
  <c r="Q14" i="3"/>
  <c r="R14" i="3"/>
  <c r="S14" i="3"/>
  <c r="T14" i="3"/>
  <c r="V14" i="3"/>
  <c r="W14" i="3"/>
  <c r="X14" i="3"/>
  <c r="Y14" i="3"/>
  <c r="G15" i="3"/>
  <c r="H15" i="3"/>
  <c r="I15" i="3"/>
  <c r="J15" i="3"/>
  <c r="L15" i="3"/>
  <c r="M15" i="3"/>
  <c r="N15" i="3"/>
  <c r="O15" i="3"/>
  <c r="Q15" i="3"/>
  <c r="R15" i="3"/>
  <c r="S15" i="3"/>
  <c r="T15" i="3"/>
  <c r="V15" i="3"/>
  <c r="W15" i="3"/>
  <c r="X15" i="3"/>
  <c r="Y15" i="3"/>
  <c r="G16" i="3"/>
  <c r="H16" i="3"/>
  <c r="I16" i="3"/>
  <c r="J16" i="3"/>
  <c r="L16" i="3"/>
  <c r="M16" i="3"/>
  <c r="N16" i="3"/>
  <c r="O16" i="3"/>
  <c r="Q16" i="3"/>
  <c r="R16" i="3"/>
  <c r="S16" i="3"/>
  <c r="T16" i="3"/>
  <c r="V16" i="3"/>
  <c r="W16" i="3"/>
  <c r="X16" i="3"/>
  <c r="Y16" i="3"/>
  <c r="G17" i="3"/>
  <c r="H17" i="3"/>
  <c r="I17" i="3"/>
  <c r="J17" i="3"/>
  <c r="L17" i="3"/>
  <c r="M17" i="3"/>
  <c r="N17" i="3"/>
  <c r="O17" i="3"/>
  <c r="Q17" i="3"/>
  <c r="R17" i="3"/>
  <c r="S17" i="3"/>
  <c r="T17" i="3"/>
  <c r="V17" i="3"/>
  <c r="W17" i="3"/>
  <c r="X17" i="3"/>
  <c r="Y17" i="3"/>
  <c r="G18" i="3"/>
  <c r="H18" i="3"/>
  <c r="I18" i="3"/>
  <c r="J18" i="3"/>
  <c r="L18" i="3"/>
  <c r="M18" i="3"/>
  <c r="N18" i="3"/>
  <c r="O18" i="3"/>
  <c r="Q18" i="3"/>
  <c r="R18" i="3"/>
  <c r="S18" i="3"/>
  <c r="T18" i="3"/>
  <c r="V18" i="3"/>
  <c r="W18" i="3"/>
  <c r="X18" i="3"/>
  <c r="Y18" i="3"/>
  <c r="G19" i="3"/>
  <c r="H19" i="3"/>
  <c r="I19" i="3"/>
  <c r="J19" i="3"/>
  <c r="L19" i="3"/>
  <c r="M19" i="3"/>
  <c r="N19" i="3"/>
  <c r="O19" i="3"/>
  <c r="Q19" i="3"/>
  <c r="R19" i="3"/>
  <c r="S19" i="3"/>
  <c r="T19" i="3"/>
  <c r="V19" i="3"/>
  <c r="W19" i="3"/>
  <c r="X19" i="3"/>
  <c r="Y19" i="3"/>
  <c r="G20" i="3"/>
  <c r="H20" i="3"/>
  <c r="I20" i="3"/>
  <c r="J20" i="3"/>
  <c r="L20" i="3"/>
  <c r="M20" i="3"/>
  <c r="N20" i="3"/>
  <c r="O20" i="3"/>
  <c r="Q20" i="3"/>
  <c r="R20" i="3"/>
  <c r="S20" i="3"/>
  <c r="T20" i="3"/>
  <c r="V20" i="3"/>
  <c r="W20" i="3"/>
  <c r="X20" i="3"/>
  <c r="Y20" i="3"/>
  <c r="G21" i="3"/>
  <c r="H21" i="3"/>
  <c r="I21" i="3"/>
  <c r="J21" i="3"/>
  <c r="L21" i="3"/>
  <c r="M21" i="3"/>
  <c r="N21" i="3"/>
  <c r="O21" i="3"/>
  <c r="Q21" i="3"/>
  <c r="R21" i="3"/>
  <c r="S21" i="3"/>
  <c r="T21" i="3"/>
  <c r="V21" i="3"/>
  <c r="W21" i="3"/>
  <c r="X21" i="3"/>
  <c r="Y21" i="3"/>
  <c r="G22" i="3"/>
  <c r="H22" i="3"/>
  <c r="I22" i="3"/>
  <c r="J22" i="3"/>
  <c r="L22" i="3"/>
  <c r="M22" i="3"/>
  <c r="N22" i="3"/>
  <c r="O22" i="3"/>
  <c r="Q22" i="3"/>
  <c r="R22" i="3"/>
  <c r="S22" i="3"/>
  <c r="T22" i="3"/>
  <c r="V22" i="3"/>
  <c r="W22" i="3"/>
  <c r="X22" i="3"/>
  <c r="Y22" i="3"/>
  <c r="G23" i="3"/>
  <c r="H23" i="3"/>
  <c r="I23" i="3"/>
  <c r="J23" i="3"/>
  <c r="L23" i="3"/>
  <c r="M23" i="3"/>
  <c r="N23" i="3"/>
  <c r="O23" i="3"/>
  <c r="Q23" i="3"/>
  <c r="R23" i="3"/>
  <c r="S23" i="3"/>
  <c r="T23" i="3"/>
  <c r="V23" i="3"/>
  <c r="W23" i="3"/>
  <c r="X23" i="3"/>
  <c r="Y23" i="3"/>
  <c r="G24" i="3"/>
  <c r="H24" i="3"/>
  <c r="I24" i="3"/>
  <c r="J24" i="3"/>
  <c r="L24" i="3"/>
  <c r="M24" i="3"/>
  <c r="N24" i="3"/>
  <c r="O24" i="3"/>
  <c r="Q24" i="3"/>
  <c r="R24" i="3"/>
  <c r="S24" i="3"/>
  <c r="T24" i="3"/>
  <c r="V24" i="3"/>
  <c r="W24" i="3"/>
  <c r="X24" i="3"/>
  <c r="Y24" i="3"/>
  <c r="G25" i="3"/>
  <c r="H25" i="3"/>
  <c r="I25" i="3"/>
  <c r="J25" i="3"/>
  <c r="L25" i="3"/>
  <c r="M25" i="3"/>
  <c r="N25" i="3"/>
  <c r="O25" i="3"/>
  <c r="Q25" i="3"/>
  <c r="R25" i="3"/>
  <c r="S25" i="3"/>
  <c r="T25" i="3"/>
  <c r="V25" i="3"/>
  <c r="W25" i="3"/>
  <c r="X25" i="3"/>
  <c r="Y25" i="3"/>
  <c r="G26" i="3"/>
  <c r="H26" i="3"/>
  <c r="I26" i="3"/>
  <c r="J26" i="3"/>
  <c r="L26" i="3"/>
  <c r="M26" i="3"/>
  <c r="N26" i="3"/>
  <c r="O26" i="3"/>
  <c r="Q26" i="3"/>
  <c r="R26" i="3"/>
  <c r="S26" i="3"/>
  <c r="T26" i="3"/>
  <c r="V26" i="3"/>
  <c r="W26" i="3"/>
  <c r="X26" i="3"/>
  <c r="Y26" i="3"/>
  <c r="G27" i="3"/>
  <c r="H27" i="3"/>
  <c r="I27" i="3"/>
  <c r="J27" i="3"/>
  <c r="L27" i="3"/>
  <c r="M27" i="3"/>
  <c r="N27" i="3"/>
  <c r="O27" i="3"/>
  <c r="Q27" i="3"/>
  <c r="R27" i="3"/>
  <c r="S27" i="3"/>
  <c r="T27" i="3"/>
  <c r="V27" i="3"/>
  <c r="W27" i="3"/>
  <c r="X27" i="3"/>
  <c r="Y27" i="3"/>
  <c r="E29" i="3"/>
  <c r="G29" i="3"/>
  <c r="H29" i="3"/>
  <c r="I29" i="3"/>
  <c r="J29" i="3"/>
  <c r="L29" i="3"/>
  <c r="M29" i="3"/>
  <c r="N29" i="3"/>
  <c r="O29" i="3"/>
  <c r="Q29" i="3"/>
  <c r="R29" i="3"/>
  <c r="S29" i="3"/>
  <c r="T29" i="3"/>
  <c r="V29" i="3"/>
  <c r="W29" i="3"/>
  <c r="X29" i="3"/>
  <c r="Y29" i="3"/>
  <c r="G37" i="3"/>
  <c r="H37" i="3"/>
  <c r="I37" i="3"/>
  <c r="J37" i="3"/>
  <c r="L37" i="3"/>
  <c r="M37" i="3"/>
  <c r="N37" i="3"/>
  <c r="O37" i="3"/>
  <c r="Q37" i="3"/>
  <c r="R37" i="3"/>
  <c r="S37" i="3"/>
  <c r="T37" i="3"/>
  <c r="V37" i="3"/>
  <c r="W37" i="3"/>
  <c r="X37" i="3"/>
  <c r="Y37" i="3"/>
  <c r="G38" i="3"/>
  <c r="H38" i="3"/>
  <c r="I38" i="3"/>
  <c r="J38" i="3"/>
  <c r="L38" i="3"/>
  <c r="M38" i="3"/>
  <c r="N38" i="3"/>
  <c r="O38" i="3"/>
  <c r="Q38" i="3"/>
  <c r="R38" i="3"/>
  <c r="S38" i="3"/>
  <c r="T38" i="3"/>
  <c r="V38" i="3"/>
  <c r="W38" i="3"/>
  <c r="X38" i="3"/>
  <c r="Y38" i="3"/>
  <c r="G39" i="3"/>
  <c r="H39" i="3"/>
  <c r="I39" i="3"/>
  <c r="J39" i="3"/>
  <c r="L39" i="3"/>
  <c r="M39" i="3"/>
  <c r="N39" i="3"/>
  <c r="O39" i="3"/>
  <c r="Q39" i="3"/>
  <c r="R39" i="3"/>
  <c r="S39" i="3"/>
  <c r="T39" i="3"/>
  <c r="V39" i="3"/>
  <c r="W39" i="3"/>
  <c r="X39" i="3"/>
  <c r="Y39" i="3"/>
  <c r="G40" i="3"/>
  <c r="H40" i="3"/>
  <c r="I40" i="3"/>
  <c r="J40" i="3"/>
  <c r="L40" i="3"/>
  <c r="M40" i="3"/>
  <c r="N40" i="3"/>
  <c r="O40" i="3"/>
  <c r="Q40" i="3"/>
  <c r="R40" i="3"/>
  <c r="S40" i="3"/>
  <c r="T40" i="3"/>
  <c r="V40" i="3"/>
  <c r="W40" i="3"/>
  <c r="X40" i="3"/>
  <c r="Y40" i="3"/>
  <c r="G41" i="3"/>
  <c r="H41" i="3"/>
  <c r="I41" i="3"/>
  <c r="J41" i="3"/>
  <c r="L41" i="3"/>
  <c r="M41" i="3"/>
  <c r="N41" i="3"/>
  <c r="O41" i="3"/>
  <c r="Q41" i="3"/>
  <c r="R41" i="3"/>
  <c r="S41" i="3"/>
  <c r="T41" i="3"/>
  <c r="V41" i="3"/>
  <c r="W41" i="3"/>
  <c r="X41" i="3"/>
  <c r="Y41" i="3"/>
  <c r="G42" i="3"/>
  <c r="H42" i="3"/>
  <c r="I42" i="3"/>
  <c r="J42" i="3"/>
  <c r="L42" i="3"/>
  <c r="M42" i="3"/>
  <c r="N42" i="3"/>
  <c r="O42" i="3"/>
  <c r="Q42" i="3"/>
  <c r="R42" i="3"/>
  <c r="S42" i="3"/>
  <c r="T42" i="3"/>
  <c r="V42" i="3"/>
  <c r="W42" i="3"/>
  <c r="X42" i="3"/>
  <c r="Y42" i="3"/>
  <c r="G43" i="3"/>
  <c r="H43" i="3"/>
  <c r="I43" i="3"/>
  <c r="J43" i="3"/>
  <c r="L43" i="3"/>
  <c r="M43" i="3"/>
  <c r="N43" i="3"/>
  <c r="O43" i="3"/>
  <c r="Q43" i="3"/>
  <c r="R43" i="3"/>
  <c r="S43" i="3"/>
  <c r="T43" i="3"/>
  <c r="V43" i="3"/>
  <c r="W43" i="3"/>
  <c r="X43" i="3"/>
  <c r="Y43" i="3"/>
  <c r="G44" i="3"/>
  <c r="H44" i="3"/>
  <c r="I44" i="3"/>
  <c r="J44" i="3"/>
  <c r="L44" i="3"/>
  <c r="M44" i="3"/>
  <c r="N44" i="3"/>
  <c r="O44" i="3"/>
  <c r="Q44" i="3"/>
  <c r="R44" i="3"/>
  <c r="S44" i="3"/>
  <c r="T44" i="3"/>
  <c r="V44" i="3"/>
  <c r="W44" i="3"/>
  <c r="X44" i="3"/>
  <c r="Y44" i="3"/>
  <c r="G45" i="3"/>
  <c r="H45" i="3"/>
  <c r="I45" i="3"/>
  <c r="J45" i="3"/>
  <c r="L45" i="3"/>
  <c r="M45" i="3"/>
  <c r="N45" i="3"/>
  <c r="O45" i="3"/>
  <c r="Q45" i="3"/>
  <c r="R45" i="3"/>
  <c r="S45" i="3"/>
  <c r="T45" i="3"/>
  <c r="V45" i="3"/>
  <c r="W45" i="3"/>
  <c r="X45" i="3"/>
  <c r="Y45" i="3"/>
  <c r="G46" i="3"/>
  <c r="H46" i="3"/>
  <c r="I46" i="3"/>
  <c r="J46" i="3"/>
  <c r="L46" i="3"/>
  <c r="M46" i="3"/>
  <c r="N46" i="3"/>
  <c r="O46" i="3"/>
  <c r="Q46" i="3"/>
  <c r="R46" i="3"/>
  <c r="S46" i="3"/>
  <c r="T46" i="3"/>
  <c r="V46" i="3"/>
  <c r="W46" i="3"/>
  <c r="X46" i="3"/>
  <c r="Y46" i="3"/>
  <c r="G47" i="3"/>
  <c r="H47" i="3"/>
  <c r="I47" i="3"/>
  <c r="J47" i="3"/>
  <c r="L47" i="3"/>
  <c r="M47" i="3"/>
  <c r="N47" i="3"/>
  <c r="O47" i="3"/>
  <c r="Q47" i="3"/>
  <c r="R47" i="3"/>
  <c r="S47" i="3"/>
  <c r="T47" i="3"/>
  <c r="V47" i="3"/>
  <c r="W47" i="3"/>
  <c r="X47" i="3"/>
  <c r="Y47" i="3"/>
  <c r="G48" i="3"/>
  <c r="H48" i="3"/>
  <c r="I48" i="3"/>
  <c r="J48" i="3"/>
  <c r="L48" i="3"/>
  <c r="M48" i="3"/>
  <c r="N48" i="3"/>
  <c r="O48" i="3"/>
  <c r="Q48" i="3"/>
  <c r="R48" i="3"/>
  <c r="S48" i="3"/>
  <c r="T48" i="3"/>
  <c r="V48" i="3"/>
  <c r="W48" i="3"/>
  <c r="X48" i="3"/>
  <c r="Y48" i="3"/>
  <c r="G49" i="3"/>
  <c r="H49" i="3"/>
  <c r="I49" i="3"/>
  <c r="J49" i="3"/>
  <c r="L49" i="3"/>
  <c r="M49" i="3"/>
  <c r="N49" i="3"/>
  <c r="O49" i="3"/>
  <c r="Q49" i="3"/>
  <c r="R49" i="3"/>
  <c r="S49" i="3"/>
  <c r="T49" i="3"/>
  <c r="V49" i="3"/>
  <c r="W49" i="3"/>
  <c r="X49" i="3"/>
  <c r="Y49" i="3"/>
  <c r="G50" i="3"/>
  <c r="H50" i="3"/>
  <c r="I50" i="3"/>
  <c r="J50" i="3"/>
  <c r="L50" i="3"/>
  <c r="M50" i="3"/>
  <c r="N50" i="3"/>
  <c r="O50" i="3"/>
  <c r="Q50" i="3"/>
  <c r="R50" i="3"/>
  <c r="S50" i="3"/>
  <c r="T50" i="3"/>
  <c r="V50" i="3"/>
  <c r="W50" i="3"/>
  <c r="X50" i="3"/>
  <c r="Y50" i="3"/>
  <c r="G51" i="3"/>
  <c r="H51" i="3"/>
  <c r="I51" i="3"/>
  <c r="J51" i="3"/>
  <c r="L51" i="3"/>
  <c r="M51" i="3"/>
  <c r="N51" i="3"/>
  <c r="O51" i="3"/>
  <c r="Q51" i="3"/>
  <c r="R51" i="3"/>
  <c r="S51" i="3"/>
  <c r="T51" i="3"/>
  <c r="V51" i="3"/>
  <c r="W51" i="3"/>
  <c r="X51" i="3"/>
  <c r="Y51" i="3"/>
  <c r="G52" i="3"/>
  <c r="H52" i="3"/>
  <c r="I52" i="3"/>
  <c r="J52" i="3"/>
  <c r="L52" i="3"/>
  <c r="M52" i="3"/>
  <c r="N52" i="3"/>
  <c r="O52" i="3"/>
  <c r="Q52" i="3"/>
  <c r="R52" i="3"/>
  <c r="S52" i="3"/>
  <c r="T52" i="3"/>
  <c r="V52" i="3"/>
  <c r="W52" i="3"/>
  <c r="X52" i="3"/>
  <c r="Y52" i="3"/>
  <c r="G53" i="3"/>
  <c r="H53" i="3"/>
  <c r="I53" i="3"/>
  <c r="J53" i="3"/>
  <c r="L53" i="3"/>
  <c r="M53" i="3"/>
  <c r="N53" i="3"/>
  <c r="O53" i="3"/>
  <c r="Q53" i="3"/>
  <c r="R53" i="3"/>
  <c r="S53" i="3"/>
  <c r="T53" i="3"/>
  <c r="V53" i="3"/>
  <c r="W53" i="3"/>
  <c r="X53" i="3"/>
  <c r="Y53" i="3"/>
  <c r="G54" i="3"/>
  <c r="H54" i="3"/>
  <c r="I54" i="3"/>
  <c r="J54" i="3"/>
  <c r="L54" i="3"/>
  <c r="M54" i="3"/>
  <c r="N54" i="3"/>
  <c r="O54" i="3"/>
  <c r="Q54" i="3"/>
  <c r="R54" i="3"/>
  <c r="S54" i="3"/>
  <c r="T54" i="3"/>
  <c r="V54" i="3"/>
  <c r="W54" i="3"/>
  <c r="X54" i="3"/>
  <c r="Y54" i="3"/>
  <c r="G55" i="3"/>
  <c r="H55" i="3"/>
  <c r="I55" i="3"/>
  <c r="J55" i="3"/>
  <c r="L55" i="3"/>
  <c r="M55" i="3"/>
  <c r="N55" i="3"/>
  <c r="O55" i="3"/>
  <c r="Q55" i="3"/>
  <c r="R55" i="3"/>
  <c r="S55" i="3"/>
  <c r="T55" i="3"/>
  <c r="V55" i="3"/>
  <c r="W55" i="3"/>
  <c r="X55" i="3"/>
  <c r="Y55" i="3"/>
  <c r="G56" i="3"/>
  <c r="H56" i="3"/>
  <c r="I56" i="3"/>
  <c r="J56" i="3"/>
  <c r="L56" i="3"/>
  <c r="M56" i="3"/>
  <c r="N56" i="3"/>
  <c r="O56" i="3"/>
  <c r="Q56" i="3"/>
  <c r="R56" i="3"/>
  <c r="S56" i="3"/>
  <c r="T56" i="3"/>
  <c r="V56" i="3"/>
  <c r="W56" i="3"/>
  <c r="X56" i="3"/>
  <c r="Y56" i="3"/>
  <c r="G57" i="3"/>
  <c r="H57" i="3"/>
  <c r="I57" i="3"/>
  <c r="J57" i="3"/>
  <c r="L57" i="3"/>
  <c r="M57" i="3"/>
  <c r="N57" i="3"/>
  <c r="O57" i="3"/>
  <c r="Q57" i="3"/>
  <c r="R57" i="3"/>
  <c r="S57" i="3"/>
  <c r="T57" i="3"/>
  <c r="V57" i="3"/>
  <c r="W57" i="3"/>
  <c r="X57" i="3"/>
  <c r="Y57" i="3"/>
  <c r="G58" i="3"/>
  <c r="H58" i="3"/>
  <c r="I58" i="3"/>
  <c r="J58" i="3"/>
  <c r="L58" i="3"/>
  <c r="M58" i="3"/>
  <c r="N58" i="3"/>
  <c r="O58" i="3"/>
  <c r="Q58" i="3"/>
  <c r="R58" i="3"/>
  <c r="S58" i="3"/>
  <c r="T58" i="3"/>
  <c r="V58" i="3"/>
  <c r="W58" i="3"/>
  <c r="X58" i="3"/>
  <c r="Y58" i="3"/>
  <c r="G59" i="3"/>
  <c r="H59" i="3"/>
  <c r="I59" i="3"/>
  <c r="J59" i="3"/>
  <c r="L59" i="3"/>
  <c r="M59" i="3"/>
  <c r="N59" i="3"/>
  <c r="O59" i="3"/>
  <c r="Q59" i="3"/>
  <c r="R59" i="3"/>
  <c r="S59" i="3"/>
  <c r="T59" i="3"/>
  <c r="V59" i="3"/>
  <c r="W59" i="3"/>
  <c r="X59" i="3"/>
  <c r="Y59" i="3"/>
  <c r="E61" i="3"/>
  <c r="G61" i="3"/>
  <c r="H61" i="3"/>
  <c r="I61" i="3"/>
  <c r="J61" i="3"/>
  <c r="L61" i="3"/>
  <c r="M61" i="3"/>
  <c r="N61" i="3"/>
  <c r="O61" i="3"/>
  <c r="Q61" i="3"/>
  <c r="R61" i="3"/>
  <c r="S61" i="3"/>
  <c r="T61" i="3"/>
  <c r="V61" i="3"/>
  <c r="W61" i="3"/>
  <c r="X61" i="3"/>
  <c r="Y61" i="3"/>
  <c r="G98" i="3"/>
  <c r="H98" i="3"/>
  <c r="I98" i="3"/>
  <c r="J98" i="3"/>
  <c r="L98" i="3"/>
  <c r="M98" i="3"/>
  <c r="N98" i="3"/>
  <c r="O98" i="3"/>
  <c r="Q98" i="3"/>
  <c r="R98" i="3"/>
  <c r="S98" i="3"/>
  <c r="T98" i="3"/>
  <c r="V98" i="3"/>
  <c r="W98" i="3"/>
  <c r="X98" i="3"/>
  <c r="Y98" i="3"/>
  <c r="G99" i="3"/>
  <c r="H99" i="3"/>
  <c r="I99" i="3"/>
  <c r="J99" i="3"/>
  <c r="L99" i="3"/>
  <c r="M99" i="3"/>
  <c r="N99" i="3"/>
  <c r="O99" i="3"/>
  <c r="Q99" i="3"/>
  <c r="R99" i="3"/>
  <c r="S99" i="3"/>
  <c r="T99" i="3"/>
  <c r="V99" i="3"/>
  <c r="W99" i="3"/>
  <c r="X99" i="3"/>
  <c r="Y99" i="3"/>
  <c r="G100" i="3"/>
  <c r="H100" i="3"/>
  <c r="I100" i="3"/>
  <c r="J100" i="3"/>
  <c r="L100" i="3"/>
  <c r="M100" i="3"/>
  <c r="N100" i="3"/>
  <c r="O100" i="3"/>
  <c r="Q100" i="3"/>
  <c r="R100" i="3"/>
  <c r="S100" i="3"/>
  <c r="T100" i="3"/>
  <c r="V100" i="3"/>
  <c r="W100" i="3"/>
  <c r="X100" i="3"/>
  <c r="Y100" i="3"/>
  <c r="G101" i="3"/>
  <c r="H101" i="3"/>
  <c r="I101" i="3"/>
  <c r="J101" i="3"/>
  <c r="L101" i="3"/>
  <c r="M101" i="3"/>
  <c r="N101" i="3"/>
  <c r="O101" i="3"/>
  <c r="Q101" i="3"/>
  <c r="R101" i="3"/>
  <c r="S101" i="3"/>
  <c r="T101" i="3"/>
  <c r="V101" i="3"/>
  <c r="W101" i="3"/>
  <c r="X101" i="3"/>
  <c r="Y101" i="3"/>
  <c r="G102" i="3"/>
  <c r="H102" i="3"/>
  <c r="I102" i="3"/>
  <c r="J102" i="3"/>
  <c r="L102" i="3"/>
  <c r="M102" i="3"/>
  <c r="N102" i="3"/>
  <c r="O102" i="3"/>
  <c r="Q102" i="3"/>
  <c r="R102" i="3"/>
  <c r="S102" i="3"/>
  <c r="T102" i="3"/>
  <c r="V102" i="3"/>
  <c r="W102" i="3"/>
  <c r="X102" i="3"/>
  <c r="Y102" i="3"/>
  <c r="G103" i="3"/>
  <c r="H103" i="3"/>
  <c r="I103" i="3"/>
  <c r="J103" i="3"/>
  <c r="L103" i="3"/>
  <c r="M103" i="3"/>
  <c r="N103" i="3"/>
  <c r="O103" i="3"/>
  <c r="Q103" i="3"/>
  <c r="R103" i="3"/>
  <c r="S103" i="3"/>
  <c r="T103" i="3"/>
  <c r="V103" i="3"/>
  <c r="W103" i="3"/>
  <c r="X103" i="3"/>
  <c r="Y103" i="3"/>
  <c r="G104" i="3"/>
  <c r="H104" i="3"/>
  <c r="I104" i="3"/>
  <c r="J104" i="3"/>
  <c r="L104" i="3"/>
  <c r="M104" i="3"/>
  <c r="N104" i="3"/>
  <c r="O104" i="3"/>
  <c r="Q104" i="3"/>
  <c r="R104" i="3"/>
  <c r="S104" i="3"/>
  <c r="T104" i="3"/>
  <c r="V104" i="3"/>
  <c r="W104" i="3"/>
  <c r="X104" i="3"/>
  <c r="Y104" i="3"/>
  <c r="G105" i="3"/>
  <c r="H105" i="3"/>
  <c r="I105" i="3"/>
  <c r="J105" i="3"/>
  <c r="L105" i="3"/>
  <c r="M105" i="3"/>
  <c r="N105" i="3"/>
  <c r="O105" i="3"/>
  <c r="Q105" i="3"/>
  <c r="R105" i="3"/>
  <c r="S105" i="3"/>
  <c r="T105" i="3"/>
  <c r="V105" i="3"/>
  <c r="W105" i="3"/>
  <c r="X105" i="3"/>
  <c r="Y105" i="3"/>
  <c r="G106" i="3"/>
  <c r="H106" i="3"/>
  <c r="I106" i="3"/>
  <c r="J106" i="3"/>
  <c r="L106" i="3"/>
  <c r="M106" i="3"/>
  <c r="N106" i="3"/>
  <c r="O106" i="3"/>
  <c r="Q106" i="3"/>
  <c r="R106" i="3"/>
  <c r="S106" i="3"/>
  <c r="T106" i="3"/>
  <c r="V106" i="3"/>
  <c r="W106" i="3"/>
  <c r="X106" i="3"/>
  <c r="Y106" i="3"/>
  <c r="G107" i="3"/>
  <c r="H107" i="3"/>
  <c r="I107" i="3"/>
  <c r="J107" i="3"/>
  <c r="L107" i="3"/>
  <c r="M107" i="3"/>
  <c r="N107" i="3"/>
  <c r="O107" i="3"/>
  <c r="Q107" i="3"/>
  <c r="R107" i="3"/>
  <c r="S107" i="3"/>
  <c r="T107" i="3"/>
  <c r="V107" i="3"/>
  <c r="W107" i="3"/>
  <c r="X107" i="3"/>
  <c r="Y107" i="3"/>
  <c r="G108" i="3"/>
  <c r="H108" i="3"/>
  <c r="I108" i="3"/>
  <c r="J108" i="3"/>
  <c r="L108" i="3"/>
  <c r="M108" i="3"/>
  <c r="N108" i="3"/>
  <c r="O108" i="3"/>
  <c r="Q108" i="3"/>
  <c r="R108" i="3"/>
  <c r="S108" i="3"/>
  <c r="T108" i="3"/>
  <c r="V108" i="3"/>
  <c r="W108" i="3"/>
  <c r="X108" i="3"/>
  <c r="Y108" i="3"/>
  <c r="G109" i="3"/>
  <c r="H109" i="3"/>
  <c r="I109" i="3"/>
  <c r="J109" i="3"/>
  <c r="L109" i="3"/>
  <c r="M109" i="3"/>
  <c r="N109" i="3"/>
  <c r="O109" i="3"/>
  <c r="Q109" i="3"/>
  <c r="R109" i="3"/>
  <c r="S109" i="3"/>
  <c r="T109" i="3"/>
  <c r="V109" i="3"/>
  <c r="W109" i="3"/>
  <c r="X109" i="3"/>
  <c r="Y109" i="3"/>
  <c r="G110" i="3"/>
  <c r="H110" i="3"/>
  <c r="I110" i="3"/>
  <c r="J110" i="3"/>
  <c r="L110" i="3"/>
  <c r="M110" i="3"/>
  <c r="N110" i="3"/>
  <c r="O110" i="3"/>
  <c r="Q110" i="3"/>
  <c r="R110" i="3"/>
  <c r="S110" i="3"/>
  <c r="T110" i="3"/>
  <c r="V110" i="3"/>
  <c r="W110" i="3"/>
  <c r="X110" i="3"/>
  <c r="Y110" i="3"/>
  <c r="G111" i="3"/>
  <c r="H111" i="3"/>
  <c r="I111" i="3"/>
  <c r="J111" i="3"/>
  <c r="L111" i="3"/>
  <c r="M111" i="3"/>
  <c r="N111" i="3"/>
  <c r="O111" i="3"/>
  <c r="Q111" i="3"/>
  <c r="R111" i="3"/>
  <c r="S111" i="3"/>
  <c r="T111" i="3"/>
  <c r="V111" i="3"/>
  <c r="W111" i="3"/>
  <c r="X111" i="3"/>
  <c r="Y111" i="3"/>
  <c r="G112" i="3"/>
  <c r="H112" i="3"/>
  <c r="I112" i="3"/>
  <c r="J112" i="3"/>
  <c r="L112" i="3"/>
  <c r="M112" i="3"/>
  <c r="N112" i="3"/>
  <c r="O112" i="3"/>
  <c r="Q112" i="3"/>
  <c r="R112" i="3"/>
  <c r="S112" i="3"/>
  <c r="T112" i="3"/>
  <c r="V112" i="3"/>
  <c r="W112" i="3"/>
  <c r="X112" i="3"/>
  <c r="Y112" i="3"/>
  <c r="G113" i="3"/>
  <c r="H113" i="3"/>
  <c r="I113" i="3"/>
  <c r="J113" i="3"/>
  <c r="L113" i="3"/>
  <c r="M113" i="3"/>
  <c r="N113" i="3"/>
  <c r="O113" i="3"/>
  <c r="Q113" i="3"/>
  <c r="R113" i="3"/>
  <c r="S113" i="3"/>
  <c r="T113" i="3"/>
  <c r="V113" i="3"/>
  <c r="W113" i="3"/>
  <c r="X113" i="3"/>
  <c r="Y113" i="3"/>
  <c r="G114" i="3"/>
  <c r="H114" i="3"/>
  <c r="I114" i="3"/>
  <c r="J114" i="3"/>
  <c r="L114" i="3"/>
  <c r="M114" i="3"/>
  <c r="N114" i="3"/>
  <c r="O114" i="3"/>
  <c r="Q114" i="3"/>
  <c r="R114" i="3"/>
  <c r="S114" i="3"/>
  <c r="T114" i="3"/>
  <c r="V114" i="3"/>
  <c r="W114" i="3"/>
  <c r="X114" i="3"/>
  <c r="Y114" i="3"/>
  <c r="G115" i="3"/>
  <c r="H115" i="3"/>
  <c r="I115" i="3"/>
  <c r="J115" i="3"/>
  <c r="L115" i="3"/>
  <c r="M115" i="3"/>
  <c r="N115" i="3"/>
  <c r="O115" i="3"/>
  <c r="Q115" i="3"/>
  <c r="R115" i="3"/>
  <c r="S115" i="3"/>
  <c r="T115" i="3"/>
  <c r="V115" i="3"/>
  <c r="W115" i="3"/>
  <c r="X115" i="3"/>
  <c r="Y115" i="3"/>
  <c r="G116" i="3"/>
  <c r="H116" i="3"/>
  <c r="I116" i="3"/>
  <c r="J116" i="3"/>
  <c r="L116" i="3"/>
  <c r="M116" i="3"/>
  <c r="N116" i="3"/>
  <c r="O116" i="3"/>
  <c r="Q116" i="3"/>
  <c r="R116" i="3"/>
  <c r="S116" i="3"/>
  <c r="T116" i="3"/>
  <c r="V116" i="3"/>
  <c r="W116" i="3"/>
  <c r="X116" i="3"/>
  <c r="Y116" i="3"/>
  <c r="G117" i="3"/>
  <c r="H117" i="3"/>
  <c r="I117" i="3"/>
  <c r="J117" i="3"/>
  <c r="L117" i="3"/>
  <c r="M117" i="3"/>
  <c r="N117" i="3"/>
  <c r="O117" i="3"/>
  <c r="Q117" i="3"/>
  <c r="R117" i="3"/>
  <c r="S117" i="3"/>
  <c r="T117" i="3"/>
  <c r="V117" i="3"/>
  <c r="W117" i="3"/>
  <c r="X117" i="3"/>
  <c r="Y117" i="3"/>
  <c r="G118" i="3"/>
  <c r="H118" i="3"/>
  <c r="I118" i="3"/>
  <c r="J118" i="3"/>
  <c r="L118" i="3"/>
  <c r="M118" i="3"/>
  <c r="N118" i="3"/>
  <c r="O118" i="3"/>
  <c r="Q118" i="3"/>
  <c r="R118" i="3"/>
  <c r="S118" i="3"/>
  <c r="T118" i="3"/>
  <c r="V118" i="3"/>
  <c r="W118" i="3"/>
  <c r="X118" i="3"/>
  <c r="Y118" i="3"/>
  <c r="G119" i="3"/>
  <c r="H119" i="3"/>
  <c r="I119" i="3"/>
  <c r="J119" i="3"/>
  <c r="L119" i="3"/>
  <c r="M119" i="3"/>
  <c r="N119" i="3"/>
  <c r="O119" i="3"/>
  <c r="Q119" i="3"/>
  <c r="R119" i="3"/>
  <c r="S119" i="3"/>
  <c r="T119" i="3"/>
  <c r="V119" i="3"/>
  <c r="W119" i="3"/>
  <c r="X119" i="3"/>
  <c r="Y119" i="3"/>
  <c r="E121" i="3"/>
  <c r="G121" i="3"/>
  <c r="H121" i="3"/>
  <c r="I121" i="3"/>
  <c r="J121" i="3"/>
  <c r="L121" i="3"/>
  <c r="M121" i="3"/>
  <c r="N121" i="3"/>
  <c r="O121" i="3"/>
  <c r="Q121" i="3"/>
  <c r="R121" i="3"/>
  <c r="S121" i="3"/>
  <c r="T121" i="3"/>
  <c r="V121" i="3"/>
  <c r="W121" i="3"/>
  <c r="X121" i="3"/>
  <c r="Y121" i="3"/>
  <c r="G129" i="3"/>
  <c r="H129" i="3"/>
  <c r="I129" i="3"/>
  <c r="J129" i="3"/>
  <c r="L129" i="3"/>
  <c r="M129" i="3"/>
  <c r="N129" i="3"/>
  <c r="O129" i="3"/>
  <c r="Q129" i="3"/>
  <c r="R129" i="3"/>
  <c r="S129" i="3"/>
  <c r="T129" i="3"/>
  <c r="V129" i="3"/>
  <c r="W129" i="3"/>
  <c r="X129" i="3"/>
  <c r="Y129" i="3"/>
  <c r="G130" i="3"/>
  <c r="H130" i="3"/>
  <c r="I130" i="3"/>
  <c r="J130" i="3"/>
  <c r="L130" i="3"/>
  <c r="M130" i="3"/>
  <c r="N130" i="3"/>
  <c r="O130" i="3"/>
  <c r="Q130" i="3"/>
  <c r="R130" i="3"/>
  <c r="S130" i="3"/>
  <c r="T130" i="3"/>
  <c r="V130" i="3"/>
  <c r="W130" i="3"/>
  <c r="X130" i="3"/>
  <c r="Y130" i="3"/>
  <c r="G131" i="3"/>
  <c r="H131" i="3"/>
  <c r="I131" i="3"/>
  <c r="J131" i="3"/>
  <c r="L131" i="3"/>
  <c r="M131" i="3"/>
  <c r="N131" i="3"/>
  <c r="O131" i="3"/>
  <c r="Q131" i="3"/>
  <c r="R131" i="3"/>
  <c r="S131" i="3"/>
  <c r="T131" i="3"/>
  <c r="V131" i="3"/>
  <c r="W131" i="3"/>
  <c r="X131" i="3"/>
  <c r="Y131" i="3"/>
  <c r="G132" i="3"/>
  <c r="H132" i="3"/>
  <c r="I132" i="3"/>
  <c r="J132" i="3"/>
  <c r="L132" i="3"/>
  <c r="M132" i="3"/>
  <c r="N132" i="3"/>
  <c r="O132" i="3"/>
  <c r="Q132" i="3"/>
  <c r="R132" i="3"/>
  <c r="S132" i="3"/>
  <c r="T132" i="3"/>
  <c r="V132" i="3"/>
  <c r="W132" i="3"/>
  <c r="X132" i="3"/>
  <c r="Y132" i="3"/>
  <c r="G133" i="3"/>
  <c r="H133" i="3"/>
  <c r="I133" i="3"/>
  <c r="J133" i="3"/>
  <c r="L133" i="3"/>
  <c r="M133" i="3"/>
  <c r="N133" i="3"/>
  <c r="O133" i="3"/>
  <c r="Q133" i="3"/>
  <c r="R133" i="3"/>
  <c r="S133" i="3"/>
  <c r="T133" i="3"/>
  <c r="V133" i="3"/>
  <c r="W133" i="3"/>
  <c r="X133" i="3"/>
  <c r="Y133" i="3"/>
  <c r="G134" i="3"/>
  <c r="H134" i="3"/>
  <c r="I134" i="3"/>
  <c r="J134" i="3"/>
  <c r="L134" i="3"/>
  <c r="M134" i="3"/>
  <c r="N134" i="3"/>
  <c r="O134" i="3"/>
  <c r="Q134" i="3"/>
  <c r="R134" i="3"/>
  <c r="S134" i="3"/>
  <c r="T134" i="3"/>
  <c r="V134" i="3"/>
  <c r="W134" i="3"/>
  <c r="X134" i="3"/>
  <c r="Y134" i="3"/>
  <c r="G135" i="3"/>
  <c r="H135" i="3"/>
  <c r="I135" i="3"/>
  <c r="J135" i="3"/>
  <c r="L135" i="3"/>
  <c r="M135" i="3"/>
  <c r="N135" i="3"/>
  <c r="O135" i="3"/>
  <c r="Q135" i="3"/>
  <c r="R135" i="3"/>
  <c r="S135" i="3"/>
  <c r="T135" i="3"/>
  <c r="V135" i="3"/>
  <c r="W135" i="3"/>
  <c r="X135" i="3"/>
  <c r="Y135" i="3"/>
  <c r="G136" i="3"/>
  <c r="H136" i="3"/>
  <c r="I136" i="3"/>
  <c r="J136" i="3"/>
  <c r="L136" i="3"/>
  <c r="M136" i="3"/>
  <c r="N136" i="3"/>
  <c r="O136" i="3"/>
  <c r="Q136" i="3"/>
  <c r="R136" i="3"/>
  <c r="S136" i="3"/>
  <c r="T136" i="3"/>
  <c r="V136" i="3"/>
  <c r="W136" i="3"/>
  <c r="X136" i="3"/>
  <c r="Y136" i="3"/>
  <c r="G137" i="3"/>
  <c r="H137" i="3"/>
  <c r="I137" i="3"/>
  <c r="J137" i="3"/>
  <c r="L137" i="3"/>
  <c r="M137" i="3"/>
  <c r="N137" i="3"/>
  <c r="O137" i="3"/>
  <c r="Q137" i="3"/>
  <c r="R137" i="3"/>
  <c r="S137" i="3"/>
  <c r="T137" i="3"/>
  <c r="V137" i="3"/>
  <c r="W137" i="3"/>
  <c r="X137" i="3"/>
  <c r="Y137" i="3"/>
  <c r="G138" i="3"/>
  <c r="H138" i="3"/>
  <c r="I138" i="3"/>
  <c r="J138" i="3"/>
  <c r="L138" i="3"/>
  <c r="M138" i="3"/>
  <c r="N138" i="3"/>
  <c r="O138" i="3"/>
  <c r="Q138" i="3"/>
  <c r="R138" i="3"/>
  <c r="S138" i="3"/>
  <c r="T138" i="3"/>
  <c r="V138" i="3"/>
  <c r="W138" i="3"/>
  <c r="X138" i="3"/>
  <c r="Y138" i="3"/>
  <c r="G139" i="3"/>
  <c r="H139" i="3"/>
  <c r="I139" i="3"/>
  <c r="J139" i="3"/>
  <c r="L139" i="3"/>
  <c r="M139" i="3"/>
  <c r="N139" i="3"/>
  <c r="O139" i="3"/>
  <c r="Q139" i="3"/>
  <c r="R139" i="3"/>
  <c r="S139" i="3"/>
  <c r="T139" i="3"/>
  <c r="V139" i="3"/>
  <c r="W139" i="3"/>
  <c r="X139" i="3"/>
  <c r="Y139" i="3"/>
  <c r="G140" i="3"/>
  <c r="H140" i="3"/>
  <c r="I140" i="3"/>
  <c r="J140" i="3"/>
  <c r="L140" i="3"/>
  <c r="M140" i="3"/>
  <c r="N140" i="3"/>
  <c r="O140" i="3"/>
  <c r="Q140" i="3"/>
  <c r="R140" i="3"/>
  <c r="S140" i="3"/>
  <c r="T140" i="3"/>
  <c r="V140" i="3"/>
  <c r="W140" i="3"/>
  <c r="X140" i="3"/>
  <c r="Y140" i="3"/>
  <c r="G141" i="3"/>
  <c r="H141" i="3"/>
  <c r="I141" i="3"/>
  <c r="J141" i="3"/>
  <c r="L141" i="3"/>
  <c r="M141" i="3"/>
  <c r="N141" i="3"/>
  <c r="O141" i="3"/>
  <c r="Q141" i="3"/>
  <c r="R141" i="3"/>
  <c r="S141" i="3"/>
  <c r="T141" i="3"/>
  <c r="V141" i="3"/>
  <c r="W141" i="3"/>
  <c r="X141" i="3"/>
  <c r="Y141" i="3"/>
  <c r="G142" i="3"/>
  <c r="H142" i="3"/>
  <c r="I142" i="3"/>
  <c r="J142" i="3"/>
  <c r="L142" i="3"/>
  <c r="M142" i="3"/>
  <c r="N142" i="3"/>
  <c r="O142" i="3"/>
  <c r="Q142" i="3"/>
  <c r="R142" i="3"/>
  <c r="S142" i="3"/>
  <c r="T142" i="3"/>
  <c r="V142" i="3"/>
  <c r="W142" i="3"/>
  <c r="X142" i="3"/>
  <c r="Y142" i="3"/>
  <c r="G143" i="3"/>
  <c r="H143" i="3"/>
  <c r="I143" i="3"/>
  <c r="J143" i="3"/>
  <c r="L143" i="3"/>
  <c r="M143" i="3"/>
  <c r="N143" i="3"/>
  <c r="O143" i="3"/>
  <c r="Q143" i="3"/>
  <c r="R143" i="3"/>
  <c r="S143" i="3"/>
  <c r="T143" i="3"/>
  <c r="V143" i="3"/>
  <c r="W143" i="3"/>
  <c r="X143" i="3"/>
  <c r="Y143" i="3"/>
  <c r="G144" i="3"/>
  <c r="H144" i="3"/>
  <c r="I144" i="3"/>
  <c r="J144" i="3"/>
  <c r="L144" i="3"/>
  <c r="M144" i="3"/>
  <c r="N144" i="3"/>
  <c r="O144" i="3"/>
  <c r="Q144" i="3"/>
  <c r="R144" i="3"/>
  <c r="S144" i="3"/>
  <c r="T144" i="3"/>
  <c r="V144" i="3"/>
  <c r="W144" i="3"/>
  <c r="X144" i="3"/>
  <c r="Y144" i="3"/>
  <c r="G145" i="3"/>
  <c r="H145" i="3"/>
  <c r="I145" i="3"/>
  <c r="J145" i="3"/>
  <c r="L145" i="3"/>
  <c r="M145" i="3"/>
  <c r="N145" i="3"/>
  <c r="O145" i="3"/>
  <c r="Q145" i="3"/>
  <c r="R145" i="3"/>
  <c r="S145" i="3"/>
  <c r="T145" i="3"/>
  <c r="V145" i="3"/>
  <c r="W145" i="3"/>
  <c r="X145" i="3"/>
  <c r="Y145" i="3"/>
  <c r="G146" i="3"/>
  <c r="H146" i="3"/>
  <c r="I146" i="3"/>
  <c r="J146" i="3"/>
  <c r="L146" i="3"/>
  <c r="M146" i="3"/>
  <c r="N146" i="3"/>
  <c r="O146" i="3"/>
  <c r="Q146" i="3"/>
  <c r="R146" i="3"/>
  <c r="S146" i="3"/>
  <c r="T146" i="3"/>
  <c r="V146" i="3"/>
  <c r="W146" i="3"/>
  <c r="X146" i="3"/>
  <c r="Y146" i="3"/>
  <c r="G147" i="3"/>
  <c r="H147" i="3"/>
  <c r="I147" i="3"/>
  <c r="J147" i="3"/>
  <c r="L147" i="3"/>
  <c r="M147" i="3"/>
  <c r="N147" i="3"/>
  <c r="O147" i="3"/>
  <c r="Q147" i="3"/>
  <c r="R147" i="3"/>
  <c r="S147" i="3"/>
  <c r="T147" i="3"/>
  <c r="V147" i="3"/>
  <c r="W147" i="3"/>
  <c r="X147" i="3"/>
  <c r="Y147" i="3"/>
  <c r="G148" i="3"/>
  <c r="H148" i="3"/>
  <c r="I148" i="3"/>
  <c r="J148" i="3"/>
  <c r="L148" i="3"/>
  <c r="M148" i="3"/>
  <c r="N148" i="3"/>
  <c r="O148" i="3"/>
  <c r="Q148" i="3"/>
  <c r="R148" i="3"/>
  <c r="S148" i="3"/>
  <c r="T148" i="3"/>
  <c r="V148" i="3"/>
  <c r="W148" i="3"/>
  <c r="X148" i="3"/>
  <c r="Y148" i="3"/>
  <c r="G149" i="3"/>
  <c r="H149" i="3"/>
  <c r="I149" i="3"/>
  <c r="J149" i="3"/>
  <c r="L149" i="3"/>
  <c r="M149" i="3"/>
  <c r="N149" i="3"/>
  <c r="O149" i="3"/>
  <c r="Q149" i="3"/>
  <c r="R149" i="3"/>
  <c r="S149" i="3"/>
  <c r="T149" i="3"/>
  <c r="V149" i="3"/>
  <c r="W149" i="3"/>
  <c r="X149" i="3"/>
  <c r="Y149" i="3"/>
  <c r="G150" i="3"/>
  <c r="H150" i="3"/>
  <c r="I150" i="3"/>
  <c r="J150" i="3"/>
  <c r="L150" i="3"/>
  <c r="M150" i="3"/>
  <c r="N150" i="3"/>
  <c r="O150" i="3"/>
  <c r="Q150" i="3"/>
  <c r="R150" i="3"/>
  <c r="S150" i="3"/>
  <c r="T150" i="3"/>
  <c r="V150" i="3"/>
  <c r="W150" i="3"/>
  <c r="X150" i="3"/>
  <c r="Y150" i="3"/>
  <c r="E152" i="3"/>
  <c r="G152" i="3"/>
  <c r="H152" i="3"/>
  <c r="I152" i="3"/>
  <c r="J152" i="3"/>
  <c r="L152" i="3"/>
  <c r="M152" i="3"/>
  <c r="N152" i="3"/>
  <c r="O152" i="3"/>
  <c r="Q152" i="3"/>
  <c r="R152" i="3"/>
  <c r="S152" i="3"/>
  <c r="T152" i="3"/>
  <c r="V152" i="3"/>
  <c r="W152" i="3"/>
  <c r="X152" i="3"/>
  <c r="Y152" i="3"/>
  <c r="E29" i="1"/>
  <c r="G29" i="1"/>
  <c r="H29" i="1"/>
  <c r="I29" i="1"/>
  <c r="J29" i="1"/>
  <c r="L29" i="1"/>
  <c r="M29" i="1"/>
  <c r="N29" i="1"/>
  <c r="O29" i="1"/>
  <c r="Q29" i="1"/>
  <c r="R29" i="1"/>
  <c r="S29" i="1"/>
  <c r="T29" i="1"/>
  <c r="V29" i="1"/>
  <c r="W29" i="1"/>
  <c r="X29" i="1"/>
  <c r="Y29" i="1"/>
  <c r="E61" i="1"/>
  <c r="G61" i="1"/>
  <c r="H61" i="1"/>
  <c r="I61" i="1"/>
  <c r="J61" i="1"/>
  <c r="L61" i="1"/>
  <c r="M61" i="1"/>
  <c r="N61" i="1"/>
  <c r="Q61" i="1"/>
  <c r="R61" i="1"/>
  <c r="S61" i="1"/>
  <c r="V61" i="1"/>
  <c r="W61" i="1"/>
  <c r="X61" i="1"/>
  <c r="E121" i="1"/>
  <c r="G121" i="1"/>
  <c r="H121" i="1"/>
  <c r="I121" i="1"/>
  <c r="J121" i="1"/>
  <c r="L121" i="1"/>
  <c r="M121" i="1"/>
  <c r="N121" i="1"/>
  <c r="O121" i="1"/>
  <c r="Q121" i="1"/>
  <c r="R121" i="1"/>
  <c r="S121" i="1"/>
  <c r="T121" i="1"/>
  <c r="V121" i="1"/>
  <c r="W121" i="1"/>
  <c r="X121" i="1"/>
  <c r="Y121" i="1"/>
  <c r="E152" i="1"/>
  <c r="G152" i="1"/>
  <c r="H152" i="1"/>
  <c r="I152" i="1"/>
  <c r="J152" i="1"/>
  <c r="L152" i="1"/>
  <c r="M152" i="1"/>
  <c r="N152" i="1"/>
  <c r="Q152" i="1"/>
  <c r="R152" i="1"/>
  <c r="S152" i="1"/>
  <c r="V152" i="1"/>
  <c r="W152" i="1"/>
  <c r="X152" i="1"/>
  <c r="E18" i="2"/>
  <c r="G18" i="2"/>
  <c r="H18" i="2"/>
  <c r="I18" i="2"/>
  <c r="J18" i="2"/>
  <c r="L18" i="2"/>
  <c r="M18" i="2"/>
  <c r="N18" i="2"/>
  <c r="O18" i="2"/>
  <c r="Q18" i="2"/>
  <c r="R18" i="2"/>
  <c r="S18" i="2"/>
  <c r="T18" i="2"/>
  <c r="V18" i="2"/>
  <c r="W18" i="2"/>
  <c r="X18" i="2"/>
  <c r="Y18" i="2"/>
  <c r="E39" i="2"/>
  <c r="G39" i="2"/>
  <c r="H39" i="2"/>
  <c r="I39" i="2"/>
  <c r="J39" i="2"/>
  <c r="L39" i="2"/>
  <c r="M39" i="2"/>
  <c r="N39" i="2"/>
  <c r="Q39" i="2"/>
  <c r="R39" i="2"/>
  <c r="S39" i="2"/>
  <c r="V39" i="2"/>
  <c r="W39" i="2"/>
  <c r="X39" i="2"/>
  <c r="G5" i="4"/>
  <c r="H5" i="4"/>
  <c r="I5" i="4"/>
  <c r="J5" i="4"/>
  <c r="L5" i="4"/>
  <c r="M5" i="4"/>
  <c r="N5" i="4"/>
  <c r="O5" i="4"/>
  <c r="Q5" i="4"/>
  <c r="R5" i="4"/>
  <c r="S5" i="4"/>
  <c r="T5" i="4"/>
  <c r="V5" i="4"/>
  <c r="W5" i="4"/>
  <c r="X5" i="4"/>
  <c r="Y5" i="4"/>
  <c r="G6" i="4"/>
  <c r="H6" i="4"/>
  <c r="I6" i="4"/>
  <c r="J6" i="4"/>
  <c r="L6" i="4"/>
  <c r="M6" i="4"/>
  <c r="N6" i="4"/>
  <c r="O6" i="4"/>
  <c r="Q6" i="4"/>
  <c r="R6" i="4"/>
  <c r="S6" i="4"/>
  <c r="T6" i="4"/>
  <c r="V6" i="4"/>
  <c r="W6" i="4"/>
  <c r="X6" i="4"/>
  <c r="Y6" i="4"/>
  <c r="G7" i="4"/>
  <c r="H7" i="4"/>
  <c r="I7" i="4"/>
  <c r="J7" i="4"/>
  <c r="L7" i="4"/>
  <c r="M7" i="4"/>
  <c r="N7" i="4"/>
  <c r="O7" i="4"/>
  <c r="Q7" i="4"/>
  <c r="R7" i="4"/>
  <c r="S7" i="4"/>
  <c r="T7" i="4"/>
  <c r="V7" i="4"/>
  <c r="W7" i="4"/>
  <c r="X7" i="4"/>
  <c r="Y7" i="4"/>
  <c r="G8" i="4"/>
  <c r="H8" i="4"/>
  <c r="I8" i="4"/>
  <c r="J8" i="4"/>
  <c r="L8" i="4"/>
  <c r="M8" i="4"/>
  <c r="N8" i="4"/>
  <c r="O8" i="4"/>
  <c r="Q8" i="4"/>
  <c r="R8" i="4"/>
  <c r="S8" i="4"/>
  <c r="T8" i="4"/>
  <c r="V8" i="4"/>
  <c r="W8" i="4"/>
  <c r="X8" i="4"/>
  <c r="Y8" i="4"/>
  <c r="G9" i="4"/>
  <c r="H9" i="4"/>
  <c r="I9" i="4"/>
  <c r="J9" i="4"/>
  <c r="L9" i="4"/>
  <c r="M9" i="4"/>
  <c r="N9" i="4"/>
  <c r="O9" i="4"/>
  <c r="Q9" i="4"/>
  <c r="R9" i="4"/>
  <c r="S9" i="4"/>
  <c r="T9" i="4"/>
  <c r="V9" i="4"/>
  <c r="W9" i="4"/>
  <c r="X9" i="4"/>
  <c r="Y9" i="4"/>
  <c r="G10" i="4"/>
  <c r="H10" i="4"/>
  <c r="I10" i="4"/>
  <c r="J10" i="4"/>
  <c r="L10" i="4"/>
  <c r="M10" i="4"/>
  <c r="N10" i="4"/>
  <c r="O10" i="4"/>
  <c r="Q10" i="4"/>
  <c r="R10" i="4"/>
  <c r="S10" i="4"/>
  <c r="T10" i="4"/>
  <c r="V10" i="4"/>
  <c r="W10" i="4"/>
  <c r="X10" i="4"/>
  <c r="Y10" i="4"/>
  <c r="G11" i="4"/>
  <c r="H11" i="4"/>
  <c r="I11" i="4"/>
  <c r="J11" i="4"/>
  <c r="L11" i="4"/>
  <c r="M11" i="4"/>
  <c r="N11" i="4"/>
  <c r="O11" i="4"/>
  <c r="Q11" i="4"/>
  <c r="R11" i="4"/>
  <c r="S11" i="4"/>
  <c r="T11" i="4"/>
  <c r="V11" i="4"/>
  <c r="W11" i="4"/>
  <c r="X11" i="4"/>
  <c r="Y11" i="4"/>
  <c r="G12" i="4"/>
  <c r="H12" i="4"/>
  <c r="I12" i="4"/>
  <c r="J12" i="4"/>
  <c r="L12" i="4"/>
  <c r="M12" i="4"/>
  <c r="N12" i="4"/>
  <c r="O12" i="4"/>
  <c r="Q12" i="4"/>
  <c r="R12" i="4"/>
  <c r="S12" i="4"/>
  <c r="T12" i="4"/>
  <c r="V12" i="4"/>
  <c r="W12" i="4"/>
  <c r="X12" i="4"/>
  <c r="Y12" i="4"/>
  <c r="G13" i="4"/>
  <c r="H13" i="4"/>
  <c r="I13" i="4"/>
  <c r="J13" i="4"/>
  <c r="L13" i="4"/>
  <c r="M13" i="4"/>
  <c r="N13" i="4"/>
  <c r="O13" i="4"/>
  <c r="Q13" i="4"/>
  <c r="R13" i="4"/>
  <c r="S13" i="4"/>
  <c r="T13" i="4"/>
  <c r="V13" i="4"/>
  <c r="W13" i="4"/>
  <c r="X13" i="4"/>
  <c r="Y13" i="4"/>
  <c r="G14" i="4"/>
  <c r="H14" i="4"/>
  <c r="I14" i="4"/>
  <c r="J14" i="4"/>
  <c r="L14" i="4"/>
  <c r="M14" i="4"/>
  <c r="N14" i="4"/>
  <c r="O14" i="4"/>
  <c r="Q14" i="4"/>
  <c r="R14" i="4"/>
  <c r="S14" i="4"/>
  <c r="T14" i="4"/>
  <c r="V14" i="4"/>
  <c r="W14" i="4"/>
  <c r="X14" i="4"/>
  <c r="Y14" i="4"/>
  <c r="G15" i="4"/>
  <c r="H15" i="4"/>
  <c r="I15" i="4"/>
  <c r="J15" i="4"/>
  <c r="L15" i="4"/>
  <c r="M15" i="4"/>
  <c r="N15" i="4"/>
  <c r="O15" i="4"/>
  <c r="Q15" i="4"/>
  <c r="R15" i="4"/>
  <c r="S15" i="4"/>
  <c r="T15" i="4"/>
  <c r="V15" i="4"/>
  <c r="W15" i="4"/>
  <c r="X15" i="4"/>
  <c r="Y15" i="4"/>
  <c r="G16" i="4"/>
  <c r="H16" i="4"/>
  <c r="I16" i="4"/>
  <c r="J16" i="4"/>
  <c r="L16" i="4"/>
  <c r="M16" i="4"/>
  <c r="N16" i="4"/>
  <c r="O16" i="4"/>
  <c r="Q16" i="4"/>
  <c r="R16" i="4"/>
  <c r="S16" i="4"/>
  <c r="T16" i="4"/>
  <c r="V16" i="4"/>
  <c r="W16" i="4"/>
  <c r="X16" i="4"/>
  <c r="Y16" i="4"/>
  <c r="E18" i="4"/>
  <c r="G18" i="4"/>
  <c r="H18" i="4"/>
  <c r="I18" i="4"/>
  <c r="J18" i="4"/>
  <c r="L18" i="4"/>
  <c r="M18" i="4"/>
  <c r="N18" i="4"/>
  <c r="O18" i="4"/>
  <c r="Q18" i="4"/>
  <c r="R18" i="4"/>
  <c r="S18" i="4"/>
  <c r="T18" i="4"/>
  <c r="V18" i="4"/>
  <c r="W18" i="4"/>
  <c r="X18" i="4"/>
  <c r="Y18" i="4"/>
  <c r="G26" i="4"/>
  <c r="H26" i="4"/>
  <c r="I26" i="4"/>
  <c r="J26" i="4"/>
  <c r="L26" i="4"/>
  <c r="M26" i="4"/>
  <c r="N26" i="4"/>
  <c r="O26" i="4"/>
  <c r="Q26" i="4"/>
  <c r="R26" i="4"/>
  <c r="S26" i="4"/>
  <c r="T26" i="4"/>
  <c r="V26" i="4"/>
  <c r="W26" i="4"/>
  <c r="X26" i="4"/>
  <c r="Y26" i="4"/>
  <c r="G27" i="4"/>
  <c r="H27" i="4"/>
  <c r="I27" i="4"/>
  <c r="J27" i="4"/>
  <c r="L27" i="4"/>
  <c r="M27" i="4"/>
  <c r="N27" i="4"/>
  <c r="O27" i="4"/>
  <c r="Q27" i="4"/>
  <c r="R27" i="4"/>
  <c r="S27" i="4"/>
  <c r="T27" i="4"/>
  <c r="V27" i="4"/>
  <c r="W27" i="4"/>
  <c r="X27" i="4"/>
  <c r="Y27" i="4"/>
  <c r="G28" i="4"/>
  <c r="H28" i="4"/>
  <c r="I28" i="4"/>
  <c r="J28" i="4"/>
  <c r="L28" i="4"/>
  <c r="M28" i="4"/>
  <c r="N28" i="4"/>
  <c r="O28" i="4"/>
  <c r="Q28" i="4"/>
  <c r="R28" i="4"/>
  <c r="S28" i="4"/>
  <c r="T28" i="4"/>
  <c r="V28" i="4"/>
  <c r="W28" i="4"/>
  <c r="X28" i="4"/>
  <c r="Y28" i="4"/>
  <c r="G29" i="4"/>
  <c r="H29" i="4"/>
  <c r="I29" i="4"/>
  <c r="J29" i="4"/>
  <c r="L29" i="4"/>
  <c r="M29" i="4"/>
  <c r="N29" i="4"/>
  <c r="O29" i="4"/>
  <c r="Q29" i="4"/>
  <c r="R29" i="4"/>
  <c r="S29" i="4"/>
  <c r="T29" i="4"/>
  <c r="V29" i="4"/>
  <c r="W29" i="4"/>
  <c r="X29" i="4"/>
  <c r="Y29" i="4"/>
  <c r="G30" i="4"/>
  <c r="H30" i="4"/>
  <c r="I30" i="4"/>
  <c r="J30" i="4"/>
  <c r="L30" i="4"/>
  <c r="M30" i="4"/>
  <c r="N30" i="4"/>
  <c r="O30" i="4"/>
  <c r="Q30" i="4"/>
  <c r="R30" i="4"/>
  <c r="S30" i="4"/>
  <c r="T30" i="4"/>
  <c r="V30" i="4"/>
  <c r="W30" i="4"/>
  <c r="X30" i="4"/>
  <c r="Y30" i="4"/>
  <c r="G31" i="4"/>
  <c r="H31" i="4"/>
  <c r="I31" i="4"/>
  <c r="J31" i="4"/>
  <c r="L31" i="4"/>
  <c r="M31" i="4"/>
  <c r="N31" i="4"/>
  <c r="O31" i="4"/>
  <c r="Q31" i="4"/>
  <c r="R31" i="4"/>
  <c r="S31" i="4"/>
  <c r="T31" i="4"/>
  <c r="V31" i="4"/>
  <c r="W31" i="4"/>
  <c r="X31" i="4"/>
  <c r="Y31" i="4"/>
  <c r="G32" i="4"/>
  <c r="H32" i="4"/>
  <c r="I32" i="4"/>
  <c r="J32" i="4"/>
  <c r="L32" i="4"/>
  <c r="M32" i="4"/>
  <c r="N32" i="4"/>
  <c r="O32" i="4"/>
  <c r="Q32" i="4"/>
  <c r="R32" i="4"/>
  <c r="S32" i="4"/>
  <c r="T32" i="4"/>
  <c r="V32" i="4"/>
  <c r="W32" i="4"/>
  <c r="X32" i="4"/>
  <c r="Y32" i="4"/>
  <c r="G33" i="4"/>
  <c r="H33" i="4"/>
  <c r="I33" i="4"/>
  <c r="J33" i="4"/>
  <c r="L33" i="4"/>
  <c r="M33" i="4"/>
  <c r="N33" i="4"/>
  <c r="O33" i="4"/>
  <c r="Q33" i="4"/>
  <c r="R33" i="4"/>
  <c r="S33" i="4"/>
  <c r="T33" i="4"/>
  <c r="V33" i="4"/>
  <c r="W33" i="4"/>
  <c r="X33" i="4"/>
  <c r="Y33" i="4"/>
  <c r="G34" i="4"/>
  <c r="H34" i="4"/>
  <c r="I34" i="4"/>
  <c r="J34" i="4"/>
  <c r="L34" i="4"/>
  <c r="M34" i="4"/>
  <c r="N34" i="4"/>
  <c r="O34" i="4"/>
  <c r="Q34" i="4"/>
  <c r="R34" i="4"/>
  <c r="S34" i="4"/>
  <c r="T34" i="4"/>
  <c r="V34" i="4"/>
  <c r="W34" i="4"/>
  <c r="X34" i="4"/>
  <c r="Y34" i="4"/>
  <c r="G35" i="4"/>
  <c r="H35" i="4"/>
  <c r="I35" i="4"/>
  <c r="J35" i="4"/>
  <c r="L35" i="4"/>
  <c r="M35" i="4"/>
  <c r="N35" i="4"/>
  <c r="O35" i="4"/>
  <c r="Q35" i="4"/>
  <c r="R35" i="4"/>
  <c r="S35" i="4"/>
  <c r="T35" i="4"/>
  <c r="V35" i="4"/>
  <c r="W35" i="4"/>
  <c r="X35" i="4"/>
  <c r="Y35" i="4"/>
  <c r="G36" i="4"/>
  <c r="H36" i="4"/>
  <c r="I36" i="4"/>
  <c r="J36" i="4"/>
  <c r="L36" i="4"/>
  <c r="M36" i="4"/>
  <c r="N36" i="4"/>
  <c r="O36" i="4"/>
  <c r="Q36" i="4"/>
  <c r="R36" i="4"/>
  <c r="S36" i="4"/>
  <c r="T36" i="4"/>
  <c r="V36" i="4"/>
  <c r="W36" i="4"/>
  <c r="X36" i="4"/>
  <c r="Y36" i="4"/>
  <c r="G37" i="4"/>
  <c r="H37" i="4"/>
  <c r="I37" i="4"/>
  <c r="J37" i="4"/>
  <c r="L37" i="4"/>
  <c r="M37" i="4"/>
  <c r="N37" i="4"/>
  <c r="O37" i="4"/>
  <c r="Q37" i="4"/>
  <c r="R37" i="4"/>
  <c r="S37" i="4"/>
  <c r="T37" i="4"/>
  <c r="V37" i="4"/>
  <c r="W37" i="4"/>
  <c r="X37" i="4"/>
  <c r="Y37" i="4"/>
  <c r="E39" i="4"/>
  <c r="G39" i="4"/>
  <c r="H39" i="4"/>
  <c r="I39" i="4"/>
  <c r="J39" i="4"/>
  <c r="L39" i="4"/>
  <c r="M39" i="4"/>
  <c r="N39" i="4"/>
  <c r="O39" i="4"/>
  <c r="Q39" i="4"/>
  <c r="R39" i="4"/>
  <c r="S39" i="4"/>
  <c r="T39" i="4"/>
  <c r="V39" i="4"/>
  <c r="W39" i="4"/>
  <c r="X39" i="4"/>
  <c r="Y39" i="4"/>
  <c r="C16" i="8"/>
  <c r="D16" i="8"/>
  <c r="E16" i="8"/>
  <c r="F16" i="8"/>
  <c r="G16" i="8"/>
  <c r="H16" i="8"/>
  <c r="I16" i="8"/>
  <c r="J16" i="8"/>
  <c r="K16" i="8"/>
  <c r="L16" i="8"/>
  <c r="M16" i="8"/>
  <c r="N16" i="8"/>
  <c r="C17" i="8"/>
  <c r="D17" i="8"/>
  <c r="E17" i="8"/>
  <c r="F17" i="8"/>
  <c r="G17" i="8"/>
  <c r="H17" i="8"/>
  <c r="I17" i="8"/>
  <c r="J17" i="8"/>
  <c r="K17" i="8"/>
  <c r="L17" i="8"/>
  <c r="M17" i="8"/>
  <c r="N17" i="8"/>
  <c r="C18" i="8"/>
  <c r="D18" i="8"/>
  <c r="E18" i="8"/>
  <c r="F18" i="8"/>
  <c r="G18" i="8"/>
  <c r="H18" i="8"/>
  <c r="I18" i="8"/>
  <c r="J18" i="8"/>
  <c r="K18" i="8"/>
  <c r="L18" i="8"/>
  <c r="M18" i="8"/>
  <c r="N18" i="8"/>
  <c r="C19" i="8"/>
  <c r="D19" i="8"/>
  <c r="E19" i="8"/>
  <c r="F19" i="8"/>
  <c r="G19" i="8"/>
  <c r="H19" i="8"/>
  <c r="I19" i="8"/>
  <c r="J19" i="8"/>
  <c r="K19" i="8"/>
  <c r="L19" i="8"/>
  <c r="M19" i="8"/>
  <c r="N19" i="8"/>
  <c r="C20" i="8"/>
  <c r="D20" i="8"/>
  <c r="E20" i="8"/>
  <c r="F20" i="8"/>
  <c r="G20" i="8"/>
  <c r="H20" i="8"/>
  <c r="I20" i="8"/>
  <c r="J20" i="8"/>
  <c r="K20" i="8"/>
  <c r="L20" i="8"/>
  <c r="M20" i="8"/>
  <c r="N20" i="8"/>
  <c r="C21" i="8"/>
  <c r="D21" i="8"/>
  <c r="E21" i="8"/>
  <c r="F21" i="8"/>
  <c r="G21" i="8"/>
  <c r="H21" i="8"/>
  <c r="I21" i="8"/>
  <c r="J21" i="8"/>
  <c r="K21" i="8"/>
  <c r="L21" i="8"/>
  <c r="M21" i="8"/>
  <c r="N21" i="8"/>
  <c r="C22" i="8"/>
  <c r="D22" i="8"/>
  <c r="E22" i="8"/>
  <c r="F22" i="8"/>
  <c r="G22" i="8"/>
  <c r="H22" i="8"/>
  <c r="I22" i="8"/>
  <c r="J22" i="8"/>
  <c r="K22" i="8"/>
  <c r="L22" i="8"/>
  <c r="M22" i="8"/>
  <c r="N22" i="8"/>
  <c r="C24" i="8"/>
  <c r="D24" i="8"/>
  <c r="E24" i="8"/>
  <c r="F24" i="8"/>
  <c r="G24" i="8"/>
  <c r="H24" i="8"/>
  <c r="I24" i="8"/>
  <c r="J24" i="8"/>
  <c r="K24" i="8"/>
  <c r="L24" i="8"/>
  <c r="C25" i="8"/>
  <c r="D25" i="8"/>
  <c r="E25" i="8"/>
  <c r="F25" i="8"/>
  <c r="G25" i="8"/>
  <c r="H25" i="8"/>
  <c r="I25" i="8"/>
  <c r="J25" i="8"/>
  <c r="K25" i="8"/>
  <c r="L25" i="8"/>
  <c r="C26" i="8"/>
  <c r="D26" i="8"/>
  <c r="E26" i="8"/>
  <c r="F26" i="8"/>
  <c r="G26" i="8"/>
  <c r="H26" i="8"/>
  <c r="I26" i="8"/>
  <c r="J26" i="8"/>
  <c r="K26" i="8"/>
  <c r="L26" i="8"/>
  <c r="C27" i="8"/>
  <c r="D27" i="8"/>
  <c r="E27" i="8"/>
  <c r="F27" i="8"/>
  <c r="G27" i="8"/>
  <c r="H27" i="8"/>
  <c r="I27" i="8"/>
  <c r="J27" i="8"/>
  <c r="K27" i="8"/>
  <c r="L27" i="8"/>
  <c r="C28" i="8"/>
  <c r="D28" i="8"/>
  <c r="E28" i="8"/>
  <c r="F28" i="8"/>
  <c r="G28" i="8"/>
  <c r="H28" i="8"/>
  <c r="I28" i="8"/>
  <c r="J28" i="8"/>
  <c r="K28" i="8"/>
  <c r="L28" i="8"/>
  <c r="C29" i="8"/>
  <c r="D29" i="8"/>
  <c r="E29" i="8"/>
  <c r="F29" i="8"/>
  <c r="G29" i="8"/>
  <c r="H29" i="8"/>
  <c r="I29" i="8"/>
  <c r="J29" i="8"/>
  <c r="K29" i="8"/>
  <c r="L29" i="8"/>
  <c r="C30" i="8"/>
  <c r="D30" i="8"/>
  <c r="E30" i="8"/>
  <c r="F30" i="8"/>
  <c r="G30" i="8"/>
  <c r="H30" i="8"/>
  <c r="I30" i="8"/>
  <c r="J30" i="8"/>
  <c r="K30" i="8"/>
  <c r="L30" i="8"/>
  <c r="E5" i="5"/>
  <c r="F5" i="5"/>
  <c r="G5" i="5"/>
  <c r="H5" i="5"/>
  <c r="J5" i="5"/>
  <c r="K5" i="5"/>
  <c r="L5" i="5"/>
  <c r="M5" i="5"/>
  <c r="O5" i="5"/>
  <c r="P5" i="5"/>
  <c r="Q5" i="5"/>
  <c r="R5" i="5"/>
  <c r="T5" i="5"/>
  <c r="U5" i="5"/>
  <c r="V5" i="5"/>
  <c r="W5" i="5"/>
  <c r="E6" i="5"/>
  <c r="F6" i="5"/>
  <c r="G6" i="5"/>
  <c r="H6" i="5"/>
  <c r="J6" i="5"/>
  <c r="K6" i="5"/>
  <c r="L6" i="5"/>
  <c r="M6" i="5"/>
  <c r="O6" i="5"/>
  <c r="P6" i="5"/>
  <c r="Q6" i="5"/>
  <c r="R6" i="5"/>
  <c r="T6" i="5"/>
  <c r="U6" i="5"/>
  <c r="V6" i="5"/>
  <c r="W6" i="5"/>
  <c r="C8" i="5"/>
  <c r="E8" i="5"/>
  <c r="F8" i="5"/>
  <c r="G8" i="5"/>
  <c r="H8" i="5"/>
  <c r="J8" i="5"/>
  <c r="K8" i="5"/>
  <c r="L8" i="5"/>
  <c r="M8" i="5"/>
  <c r="O8" i="5"/>
  <c r="P8" i="5"/>
  <c r="Q8" i="5"/>
  <c r="R8" i="5"/>
  <c r="T8" i="5"/>
  <c r="U8" i="5"/>
  <c r="V8" i="5"/>
  <c r="W8" i="5"/>
  <c r="E10" i="5"/>
  <c r="F10" i="5"/>
  <c r="G10" i="5"/>
  <c r="H10" i="5"/>
  <c r="J10" i="5"/>
  <c r="K10" i="5"/>
  <c r="L10" i="5"/>
  <c r="M10" i="5"/>
  <c r="O10" i="5"/>
  <c r="P10" i="5"/>
  <c r="Q10" i="5"/>
  <c r="R10" i="5"/>
  <c r="T10" i="5"/>
  <c r="U10" i="5"/>
  <c r="V10" i="5"/>
  <c r="W10" i="5"/>
  <c r="X10" i="5"/>
  <c r="E15" i="5"/>
  <c r="F15" i="5"/>
  <c r="G15" i="5"/>
  <c r="H15" i="5"/>
  <c r="J15" i="5"/>
  <c r="K15" i="5"/>
  <c r="L15" i="5"/>
  <c r="M15" i="5"/>
  <c r="O15" i="5"/>
  <c r="P15" i="5"/>
  <c r="Q15" i="5"/>
  <c r="R15" i="5"/>
  <c r="T15" i="5"/>
  <c r="U15" i="5"/>
  <c r="V15" i="5"/>
  <c r="W15" i="5"/>
  <c r="E16" i="5"/>
  <c r="F16" i="5"/>
  <c r="G16" i="5"/>
  <c r="H16" i="5"/>
  <c r="J16" i="5"/>
  <c r="K16" i="5"/>
  <c r="L16" i="5"/>
  <c r="M16" i="5"/>
  <c r="O16" i="5"/>
  <c r="P16" i="5"/>
  <c r="Q16" i="5"/>
  <c r="R16" i="5"/>
  <c r="T16" i="5"/>
  <c r="U16" i="5"/>
  <c r="V16" i="5"/>
  <c r="W16" i="5"/>
  <c r="C18" i="5"/>
  <c r="E18" i="5"/>
  <c r="F18" i="5"/>
  <c r="G18" i="5"/>
  <c r="H18" i="5"/>
  <c r="J18" i="5"/>
  <c r="K18" i="5"/>
  <c r="L18" i="5"/>
  <c r="M18" i="5"/>
  <c r="O18" i="5"/>
  <c r="P18" i="5"/>
  <c r="Q18" i="5"/>
  <c r="R18" i="5"/>
  <c r="T18" i="5"/>
  <c r="U18" i="5"/>
  <c r="V18" i="5"/>
  <c r="W18" i="5"/>
  <c r="E20" i="5"/>
  <c r="F20" i="5"/>
  <c r="G20" i="5"/>
  <c r="J20" i="5"/>
  <c r="K20" i="5"/>
  <c r="L20" i="5"/>
  <c r="O20" i="5"/>
  <c r="P20" i="5"/>
  <c r="Q20" i="5"/>
  <c r="C25" i="5"/>
  <c r="E25" i="5"/>
  <c r="F25" i="5"/>
  <c r="G25" i="5"/>
  <c r="H25" i="5"/>
  <c r="J25" i="5"/>
  <c r="K25" i="5"/>
  <c r="L25" i="5"/>
  <c r="M25" i="5"/>
  <c r="O25" i="5"/>
  <c r="P25" i="5"/>
  <c r="Q25" i="5"/>
  <c r="R25" i="5"/>
  <c r="T25" i="5"/>
  <c r="U25" i="5"/>
  <c r="V25" i="5"/>
  <c r="W25" i="5"/>
  <c r="E26" i="5"/>
  <c r="F26" i="5"/>
  <c r="G26" i="5"/>
  <c r="H26" i="5"/>
  <c r="J26" i="5"/>
  <c r="K26" i="5"/>
  <c r="L26" i="5"/>
  <c r="M26" i="5"/>
  <c r="O26" i="5"/>
  <c r="P26" i="5"/>
  <c r="Q26" i="5"/>
  <c r="R26" i="5"/>
  <c r="T26" i="5"/>
  <c r="U26" i="5"/>
  <c r="V26" i="5"/>
  <c r="W26" i="5"/>
  <c r="C28" i="5"/>
  <c r="E28" i="5"/>
  <c r="F28" i="5"/>
  <c r="G28" i="5"/>
  <c r="H28" i="5"/>
  <c r="J28" i="5"/>
  <c r="K28" i="5"/>
  <c r="L28" i="5"/>
  <c r="M28" i="5"/>
  <c r="O28" i="5"/>
  <c r="P28" i="5"/>
  <c r="Q28" i="5"/>
  <c r="R28" i="5"/>
  <c r="T28" i="5"/>
  <c r="U28" i="5"/>
  <c r="V28" i="5"/>
  <c r="W28" i="5"/>
  <c r="E30" i="5"/>
  <c r="F30" i="5"/>
  <c r="G30" i="5"/>
  <c r="H30" i="5"/>
  <c r="J30" i="5"/>
  <c r="K30" i="5"/>
  <c r="L30" i="5"/>
  <c r="M30" i="5"/>
  <c r="O30" i="5"/>
  <c r="P30" i="5"/>
  <c r="Q30" i="5"/>
  <c r="R30" i="5"/>
  <c r="T30" i="5"/>
  <c r="U30" i="5"/>
  <c r="V30" i="5"/>
  <c r="W30" i="5"/>
  <c r="E36" i="5"/>
  <c r="F36" i="5"/>
  <c r="G36" i="5"/>
  <c r="H36" i="5"/>
  <c r="J36" i="5"/>
  <c r="K36" i="5"/>
  <c r="L36" i="5"/>
  <c r="M36" i="5"/>
  <c r="O36" i="5"/>
  <c r="P36" i="5"/>
  <c r="Q36" i="5"/>
  <c r="R36" i="5"/>
  <c r="T36" i="5"/>
  <c r="U36" i="5"/>
  <c r="V36" i="5"/>
  <c r="W36" i="5"/>
  <c r="E37" i="5"/>
  <c r="F37" i="5"/>
  <c r="G37" i="5"/>
  <c r="H37" i="5"/>
  <c r="J37" i="5"/>
  <c r="K37" i="5"/>
  <c r="L37" i="5"/>
  <c r="M37" i="5"/>
  <c r="O37" i="5"/>
  <c r="P37" i="5"/>
  <c r="Q37" i="5"/>
  <c r="R37" i="5"/>
  <c r="T37" i="5"/>
  <c r="U37" i="5"/>
  <c r="V37" i="5"/>
  <c r="W37" i="5"/>
  <c r="C39" i="5"/>
  <c r="E39" i="5"/>
  <c r="F39" i="5"/>
  <c r="G39" i="5"/>
  <c r="H39" i="5"/>
  <c r="J39" i="5"/>
  <c r="K39" i="5"/>
  <c r="L39" i="5"/>
  <c r="M39" i="5"/>
  <c r="O39" i="5"/>
  <c r="P39" i="5"/>
  <c r="Q39" i="5"/>
  <c r="R39" i="5"/>
  <c r="T39" i="5"/>
  <c r="U39" i="5"/>
  <c r="V39" i="5"/>
  <c r="W39" i="5"/>
  <c r="E41" i="5"/>
  <c r="F41" i="5"/>
  <c r="G41" i="5"/>
  <c r="J41" i="5"/>
  <c r="K41" i="5"/>
  <c r="L41" i="5"/>
  <c r="O41" i="5"/>
  <c r="P41" i="5"/>
  <c r="Q41" i="5"/>
  <c r="E49" i="5"/>
  <c r="F49" i="5"/>
  <c r="G49" i="5"/>
  <c r="H49" i="5"/>
  <c r="J49" i="5"/>
  <c r="K49" i="5"/>
  <c r="L49" i="5"/>
  <c r="M49" i="5"/>
  <c r="O49" i="5"/>
  <c r="P49" i="5"/>
  <c r="Q49" i="5"/>
  <c r="R49" i="5"/>
  <c r="T49" i="5"/>
  <c r="U49" i="5"/>
  <c r="V49" i="5"/>
  <c r="W49" i="5"/>
  <c r="E55" i="5"/>
  <c r="F55" i="5"/>
  <c r="G55" i="5"/>
  <c r="J55" i="5"/>
  <c r="K55" i="5"/>
  <c r="L55" i="5"/>
  <c r="O55" i="5"/>
  <c r="P55" i="5"/>
  <c r="Q55" i="5"/>
  <c r="E5" i="6"/>
  <c r="F5" i="6"/>
  <c r="G5" i="6"/>
  <c r="H5" i="6"/>
  <c r="J5" i="6"/>
  <c r="K5" i="6"/>
  <c r="L5" i="6"/>
  <c r="M5" i="6"/>
  <c r="O5" i="6"/>
  <c r="P5" i="6"/>
  <c r="Q5" i="6"/>
  <c r="R5" i="6"/>
  <c r="T5" i="6"/>
  <c r="U5" i="6"/>
  <c r="V5" i="6"/>
  <c r="W5" i="6"/>
  <c r="E6" i="6"/>
  <c r="F6" i="6"/>
  <c r="G6" i="6"/>
  <c r="H6" i="6"/>
  <c r="J6" i="6"/>
  <c r="K6" i="6"/>
  <c r="L6" i="6"/>
  <c r="M6" i="6"/>
  <c r="O6" i="6"/>
  <c r="P6" i="6"/>
  <c r="Q6" i="6"/>
  <c r="R6" i="6"/>
  <c r="T6" i="6"/>
  <c r="U6" i="6"/>
  <c r="V6" i="6"/>
  <c r="W6" i="6"/>
  <c r="C8" i="6"/>
  <c r="E8" i="6"/>
  <c r="F8" i="6"/>
  <c r="G8" i="6"/>
  <c r="H8" i="6"/>
  <c r="J8" i="6"/>
  <c r="K8" i="6"/>
  <c r="L8" i="6"/>
  <c r="M8" i="6"/>
  <c r="O8" i="6"/>
  <c r="P8" i="6"/>
  <c r="Q8" i="6"/>
  <c r="R8" i="6"/>
  <c r="T8" i="6"/>
  <c r="U8" i="6"/>
  <c r="V8" i="6"/>
  <c r="W8" i="6"/>
  <c r="E16" i="6"/>
  <c r="F16" i="6"/>
  <c r="G16" i="6"/>
  <c r="H16" i="6"/>
  <c r="J16" i="6"/>
  <c r="K16" i="6"/>
  <c r="L16" i="6"/>
  <c r="M16" i="6"/>
  <c r="O16" i="6"/>
  <c r="P16" i="6"/>
  <c r="Q16" i="6"/>
  <c r="R16" i="6"/>
  <c r="T16" i="6"/>
  <c r="U16" i="6"/>
  <c r="V16" i="6"/>
  <c r="W16" i="6"/>
  <c r="E17" i="6"/>
  <c r="F17" i="6"/>
  <c r="G17" i="6"/>
  <c r="H17" i="6"/>
  <c r="J17" i="6"/>
  <c r="K17" i="6"/>
  <c r="L17" i="6"/>
  <c r="M17" i="6"/>
  <c r="O17" i="6"/>
  <c r="P17" i="6"/>
  <c r="Q17" i="6"/>
  <c r="R17" i="6"/>
  <c r="T17" i="6"/>
  <c r="U17" i="6"/>
  <c r="V17" i="6"/>
  <c r="W17" i="6"/>
  <c r="C19" i="6"/>
  <c r="E19" i="6"/>
  <c r="F19" i="6"/>
  <c r="G19" i="6"/>
  <c r="H19" i="6"/>
  <c r="J19" i="6"/>
  <c r="K19" i="6"/>
  <c r="L19" i="6"/>
  <c r="M19" i="6"/>
  <c r="O19" i="6"/>
  <c r="P19" i="6"/>
  <c r="Q19" i="6"/>
  <c r="R19" i="6"/>
  <c r="T19" i="6"/>
  <c r="U19" i="6"/>
  <c r="V19" i="6"/>
  <c r="W19" i="6"/>
  <c r="C26" i="6"/>
  <c r="E26" i="6"/>
  <c r="F26" i="6"/>
  <c r="G26" i="6"/>
  <c r="H26" i="6"/>
  <c r="J26" i="6"/>
  <c r="K26" i="6"/>
  <c r="L26" i="6"/>
  <c r="M26" i="6"/>
  <c r="O26" i="6"/>
  <c r="P26" i="6"/>
  <c r="Q26" i="6"/>
  <c r="R26" i="6"/>
  <c r="T26" i="6"/>
  <c r="U26" i="6"/>
  <c r="V26" i="6"/>
  <c r="W26" i="6"/>
  <c r="E27" i="6"/>
  <c r="F27" i="6"/>
  <c r="G27" i="6"/>
  <c r="H27" i="6"/>
  <c r="J27" i="6"/>
  <c r="K27" i="6"/>
  <c r="L27" i="6"/>
  <c r="M27" i="6"/>
  <c r="O27" i="6"/>
  <c r="P27" i="6"/>
  <c r="Q27" i="6"/>
  <c r="R27" i="6"/>
  <c r="T27" i="6"/>
  <c r="U27" i="6"/>
  <c r="V27" i="6"/>
  <c r="W27" i="6"/>
  <c r="C29" i="6"/>
  <c r="E29" i="6"/>
  <c r="F29" i="6"/>
  <c r="G29" i="6"/>
  <c r="H29" i="6"/>
  <c r="J29" i="6"/>
  <c r="K29" i="6"/>
  <c r="L29" i="6"/>
  <c r="M29" i="6"/>
  <c r="O29" i="6"/>
  <c r="P29" i="6"/>
  <c r="Q29" i="6"/>
  <c r="R29" i="6"/>
  <c r="T29" i="6"/>
  <c r="U29" i="6"/>
  <c r="V29" i="6"/>
  <c r="W29" i="6"/>
  <c r="E37" i="6"/>
  <c r="F37" i="6"/>
  <c r="G37" i="6"/>
  <c r="H37" i="6"/>
  <c r="J37" i="6"/>
  <c r="K37" i="6"/>
  <c r="L37" i="6"/>
  <c r="M37" i="6"/>
  <c r="O37" i="6"/>
  <c r="P37" i="6"/>
  <c r="Q37" i="6"/>
  <c r="R37" i="6"/>
  <c r="T37" i="6"/>
  <c r="U37" i="6"/>
  <c r="V37" i="6"/>
  <c r="W37" i="6"/>
  <c r="E38" i="6"/>
  <c r="F38" i="6"/>
  <c r="G38" i="6"/>
  <c r="H38" i="6"/>
  <c r="J38" i="6"/>
  <c r="K38" i="6"/>
  <c r="L38" i="6"/>
  <c r="M38" i="6"/>
  <c r="O38" i="6"/>
  <c r="P38" i="6"/>
  <c r="Q38" i="6"/>
  <c r="R38" i="6"/>
  <c r="T38" i="6"/>
  <c r="U38" i="6"/>
  <c r="V38" i="6"/>
  <c r="W38" i="6"/>
  <c r="C40" i="6"/>
  <c r="E40" i="6"/>
  <c r="F40" i="6"/>
  <c r="G40" i="6"/>
  <c r="H40" i="6"/>
  <c r="J40" i="6"/>
  <c r="K40" i="6"/>
  <c r="L40" i="6"/>
  <c r="M40" i="6"/>
  <c r="O40" i="6"/>
  <c r="P40" i="6"/>
  <c r="Q40" i="6"/>
  <c r="R40" i="6"/>
  <c r="T40" i="6"/>
  <c r="U40" i="6"/>
  <c r="V40" i="6"/>
  <c r="W40" i="6"/>
</calcChain>
</file>

<file path=xl/sharedStrings.xml><?xml version="1.0" encoding="utf-8"?>
<sst xmlns="http://schemas.openxmlformats.org/spreadsheetml/2006/main" count="913" uniqueCount="135">
  <si>
    <t>OPERATING COMPANY</t>
  </si>
  <si>
    <t>FIELD</t>
  </si>
  <si>
    <t>COUNTY</t>
  </si>
  <si>
    <t>American Gas Storage, L. P.</t>
  </si>
  <si>
    <t>Felmac</t>
  </si>
  <si>
    <t>Gaines</t>
  </si>
  <si>
    <t>Loop Field</t>
  </si>
  <si>
    <t>City of Brady</t>
  </si>
  <si>
    <t>Janellen</t>
  </si>
  <si>
    <t>Brown</t>
  </si>
  <si>
    <t>El Paso Field Services</t>
  </si>
  <si>
    <t>Rotherwood</t>
  </si>
  <si>
    <t>Harris</t>
  </si>
  <si>
    <t>Houston Pipe Line Co.</t>
  </si>
  <si>
    <t>Bammel</t>
  </si>
  <si>
    <t>Delhi Gas Pipeline Corp.</t>
  </si>
  <si>
    <t>Pickton</t>
  </si>
  <si>
    <t>Hopkins</t>
  </si>
  <si>
    <t>Lone Star Pipeline Co.</t>
  </si>
  <si>
    <t>Ambassador</t>
  </si>
  <si>
    <t>Clay</t>
  </si>
  <si>
    <t>Hill</t>
  </si>
  <si>
    <t>Eastland</t>
  </si>
  <si>
    <t>La Pan</t>
  </si>
  <si>
    <t>Lake Dallas</t>
  </si>
  <si>
    <t>Denton</t>
  </si>
  <si>
    <t>New York City</t>
  </si>
  <si>
    <t>Pecan Station</t>
  </si>
  <si>
    <t>Tom Green</t>
  </si>
  <si>
    <t>Tri-Cities (Bacon)</t>
  </si>
  <si>
    <t>Henderson</t>
  </si>
  <si>
    <t>Tri-Cities (Rodessa)</t>
  </si>
  <si>
    <t>Lower Colorado River Authority</t>
  </si>
  <si>
    <t>Hillbig</t>
  </si>
  <si>
    <t>Bastrop</t>
  </si>
  <si>
    <t>Natural Gas Pipeline</t>
  </si>
  <si>
    <t>North Lansing</t>
  </si>
  <si>
    <t>Harrison</t>
  </si>
  <si>
    <t>Southwestern Gas Pipeline Inc.</t>
  </si>
  <si>
    <t>Lone Camp</t>
  </si>
  <si>
    <t>Palo Pinto</t>
  </si>
  <si>
    <t>Tejas Gas Pipeline Co.</t>
  </si>
  <si>
    <t>West Clear Lake</t>
  </si>
  <si>
    <t>Texas Utilities Fuel Co.</t>
  </si>
  <si>
    <t>South Bryson</t>
  </si>
  <si>
    <t>Jack</t>
  </si>
  <si>
    <t>Worsham-Steed</t>
  </si>
  <si>
    <t>Lone Star Gas Company</t>
  </si>
  <si>
    <t>Leeray</t>
  </si>
  <si>
    <t>Stephens</t>
  </si>
  <si>
    <t>Tristar Gas Co.</t>
  </si>
  <si>
    <t>Pottsville</t>
  </si>
  <si>
    <t>Hamilton</t>
  </si>
  <si>
    <t>Western Gas Resources Storage</t>
  </si>
  <si>
    <t>Katy Hub</t>
  </si>
  <si>
    <t>Ft. Bend</t>
  </si>
  <si>
    <t>WORKING TOP GAS</t>
  </si>
  <si>
    <t>Salado I, II, and III</t>
  </si>
  <si>
    <t>Tejas</t>
  </si>
  <si>
    <t>Brazoria</t>
  </si>
  <si>
    <t>Centana Intrastate Pipeline Co.</t>
  </si>
  <si>
    <t>Spindletop</t>
  </si>
  <si>
    <t>Jefferson</t>
  </si>
  <si>
    <t>Dow Salt Dome Operations</t>
  </si>
  <si>
    <t>Stratten Ridge (2 caverns)</t>
  </si>
  <si>
    <t>Entergy Gulf States</t>
  </si>
  <si>
    <t>HNG Storage Company</t>
  </si>
  <si>
    <t>North Dayton</t>
  </si>
  <si>
    <t>Liberty</t>
  </si>
  <si>
    <t>Bethel</t>
  </si>
  <si>
    <t>Anderson</t>
  </si>
  <si>
    <t xml:space="preserve">Market Hub Partners, L. P. </t>
  </si>
  <si>
    <t>Moss Bluff</t>
  </si>
  <si>
    <t>Midtex Gas Storage Company LLP</t>
  </si>
  <si>
    <t>Markham (2 caverns)</t>
  </si>
  <si>
    <t>Matagorda</t>
  </si>
  <si>
    <t>Phillips Petroleum</t>
  </si>
  <si>
    <t>Clemens</t>
  </si>
  <si>
    <t>Bethel (3 caverns)</t>
  </si>
  <si>
    <t>Valero Gas Storage</t>
  </si>
  <si>
    <t>Boling</t>
  </si>
  <si>
    <t>Wharton</t>
  </si>
  <si>
    <t>STratten Ridge</t>
  </si>
  <si>
    <t>Including NGPL Lansing</t>
  </si>
  <si>
    <t>Not Including NGPL Lansing</t>
  </si>
  <si>
    <t>TOTAL WORKING GAS IN PLACE</t>
  </si>
  <si>
    <t>STORAGE TYPE</t>
  </si>
  <si>
    <t>RESEVOIRS</t>
  </si>
  <si>
    <t>SALT DOMES</t>
  </si>
  <si>
    <t>RESEVOIRS (w/ Lansing)</t>
  </si>
  <si>
    <t>RESEVOIRS (w/o Lansing)</t>
  </si>
  <si>
    <t>RATE OF INJECTION (per day)</t>
  </si>
  <si>
    <t>PRODUCING REGION BALANCE</t>
  </si>
  <si>
    <t>Balance Numbers as of the first of the month</t>
  </si>
  <si>
    <t>Year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</si>
  <si>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</si>
  <si>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</si>
  <si>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</si>
  <si>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</si>
  <si>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</si>
  <si>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</si>
  <si>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</si>
  <si>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</si>
  <si>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STORAGE TOTALS AS OF BEGINNING OF MONTH INCLUDING NGPL LANSING</t>
  </si>
  <si>
    <t>STORAGE TOTALS AS OF BEGINNING OF MONTH NOT INCLUDING NGPL LANSING</t>
  </si>
  <si>
    <t>RATE OF INJECTION INCLUDING NGPL LANSING</t>
  </si>
  <si>
    <t>n/a</t>
  </si>
  <si>
    <t>January</t>
  </si>
  <si>
    <t>February</t>
  </si>
  <si>
    <t>March</t>
  </si>
  <si>
    <t>December</t>
  </si>
  <si>
    <t>Total Yearly Production</t>
  </si>
  <si>
    <t xml:space="preserve">Jan 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</si>
  <si>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</si>
  <si>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</si>
  <si>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</si>
  <si>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</si>
  <si>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</si>
  <si>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</si>
  <si>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</si>
  <si>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</si>
  <si>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</si>
  <si>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</si>
  <si>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Jan</t>
  </si>
  <si>
    <t>TEXAS PRODUCTION PER DAY</t>
  </si>
  <si>
    <t>RATE OF INJECTION NOT INCLUDING NGPL LANSING</t>
  </si>
  <si>
    <t>#'s in 1000's of MMBtu's</t>
  </si>
  <si>
    <t>TOTAL TEXAS PRODUCTION BY MONTH</t>
  </si>
  <si>
    <t>Production</t>
  </si>
  <si>
    <t>Inj/(WD)</t>
  </si>
  <si>
    <t>rate</t>
  </si>
  <si>
    <t>Storage</t>
  </si>
  <si>
    <t>Balances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</si>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</sst>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6" formatCode="0.0%"/>
    <numFmt numFmtId="170" formatCode="0.00000"/>
    <numFmt numFmtId="171" formatCode="&quot;$&quot;#,##0.00"/>
  </numFmts>
  <fonts count="6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8"/>
      <name val="Arial"/>
    </font>
    <font>
      <b/>
      <sz val="8"/>
      <color indexed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7" fontId="2" fillId="2" borderId="2" xfId="0" applyNumberFormat="1" applyFont="1" applyFill="1" applyBorder="1" applyAlignment="1">
      <alignment horizontal="center"/>
    </xf>
    <xf numFmtId="17" fontId="2" fillId="2" borderId="1" xfId="0" applyNumberFormat="1" applyFont="1" applyFill="1" applyBorder="1" applyAlignment="1">
      <alignment horizontal="center"/>
    </xf>
    <xf numFmtId="37" fontId="0" fillId="2" borderId="0" xfId="0" applyNumberFormat="1" applyFill="1" applyAlignment="1">
      <alignment horizontal="right"/>
    </xf>
    <xf numFmtId="37" fontId="0" fillId="2" borderId="0" xfId="0" applyNumberFormat="1" applyFill="1" applyAlignment="1">
      <alignment horizontal="center"/>
    </xf>
    <xf numFmtId="37" fontId="0" fillId="2" borderId="0" xfId="0" applyNumberFormat="1" applyFill="1" applyBorder="1" applyAlignment="1">
      <alignment horizontal="center"/>
    </xf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37" fontId="0" fillId="2" borderId="3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6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wrapText="1"/>
    </xf>
    <xf numFmtId="17" fontId="2" fillId="3" borderId="3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8" xfId="0" applyFill="1" applyBorder="1"/>
    <xf numFmtId="0" fontId="0" fillId="3" borderId="10" xfId="0" applyFill="1" applyBorder="1"/>
    <xf numFmtId="0" fontId="2" fillId="3" borderId="7" xfId="0" applyFont="1" applyFill="1" applyBorder="1" applyAlignment="1">
      <alignment horizontal="center"/>
    </xf>
    <xf numFmtId="0" fontId="0" fillId="3" borderId="6" xfId="0" applyFill="1" applyBorder="1"/>
    <xf numFmtId="0" fontId="0" fillId="3" borderId="2" xfId="0" applyFill="1" applyBorder="1"/>
    <xf numFmtId="0" fontId="0" fillId="3" borderId="1" xfId="0" applyFill="1" applyBorder="1"/>
    <xf numFmtId="0" fontId="0" fillId="3" borderId="11" xfId="0" applyFill="1" applyBorder="1"/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37" fontId="0" fillId="3" borderId="2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" fillId="2" borderId="11" xfId="0" applyFont="1" applyFill="1" applyBorder="1" applyAlignment="1">
      <alignment horizontal="center" wrapText="1"/>
    </xf>
    <xf numFmtId="0" fontId="2" fillId="2" borderId="0" xfId="0" applyFont="1" applyFill="1"/>
    <xf numFmtId="0" fontId="0" fillId="2" borderId="10" xfId="0" applyFill="1" applyBorder="1"/>
    <xf numFmtId="0" fontId="1" fillId="3" borderId="2" xfId="0" applyFont="1" applyFill="1" applyBorder="1" applyAlignment="1">
      <alignment horizontal="center" wrapText="1"/>
    </xf>
    <xf numFmtId="0" fontId="1" fillId="3" borderId="11" xfId="0" applyFont="1" applyFill="1" applyBorder="1" applyAlignment="1">
      <alignment horizontal="center" wrapText="1"/>
    </xf>
    <xf numFmtId="38" fontId="0" fillId="2" borderId="0" xfId="0" applyNumberFormat="1" applyFill="1" applyAlignment="1">
      <alignment horizontal="center"/>
    </xf>
    <xf numFmtId="17" fontId="2" fillId="3" borderId="2" xfId="0" applyNumberFormat="1" applyFont="1" applyFill="1" applyBorder="1" applyAlignment="1">
      <alignment horizontal="center"/>
    </xf>
    <xf numFmtId="17" fontId="2" fillId="3" borderId="11" xfId="0" applyNumberFormat="1" applyFont="1" applyFill="1" applyBorder="1" applyAlignment="1">
      <alignment horizontal="center"/>
    </xf>
    <xf numFmtId="10" fontId="0" fillId="2" borderId="3" xfId="0" applyNumberFormat="1" applyFill="1" applyBorder="1" applyAlignment="1">
      <alignment horizontal="center"/>
    </xf>
    <xf numFmtId="10" fontId="0" fillId="2" borderId="0" xfId="0" applyNumberFormat="1" applyFill="1" applyBorder="1" applyAlignment="1">
      <alignment horizontal="center"/>
    </xf>
    <xf numFmtId="10" fontId="0" fillId="2" borderId="0" xfId="0" applyNumberFormat="1" applyFill="1" applyAlignment="1">
      <alignment horizontal="center"/>
    </xf>
    <xf numFmtId="10" fontId="0" fillId="3" borderId="2" xfId="0" applyNumberFormat="1" applyFill="1" applyBorder="1" applyAlignment="1">
      <alignment horizontal="center"/>
    </xf>
    <xf numFmtId="170" fontId="0" fillId="2" borderId="0" xfId="0" applyNumberFormat="1" applyFill="1"/>
    <xf numFmtId="166" fontId="0" fillId="2" borderId="0" xfId="0" applyNumberFormat="1" applyFill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0" fontId="3" fillId="2" borderId="0" xfId="0" applyFont="1" applyFill="1"/>
    <xf numFmtId="37" fontId="3" fillId="2" borderId="0" xfId="0" applyNumberFormat="1" applyFont="1" applyFill="1" applyAlignment="1">
      <alignment horizontal="center"/>
    </xf>
    <xf numFmtId="0" fontId="2" fillId="2" borderId="11" xfId="0" applyFont="1" applyFill="1" applyBorder="1" applyAlignment="1">
      <alignment horizontal="center" wrapText="1"/>
    </xf>
    <xf numFmtId="171" fontId="2" fillId="2" borderId="12" xfId="0" applyNumberFormat="1" applyFont="1" applyFill="1" applyBorder="1" applyAlignment="1">
      <alignment horizontal="center" wrapText="1"/>
    </xf>
    <xf numFmtId="0" fontId="1" fillId="2" borderId="13" xfId="0" applyFont="1" applyFill="1" applyBorder="1" applyAlignment="1">
      <alignment horizontal="center" wrapText="1"/>
    </xf>
    <xf numFmtId="17" fontId="2" fillId="2" borderId="7" xfId="0" applyNumberFormat="1" applyFont="1" applyFill="1" applyBorder="1" applyAlignment="1">
      <alignment horizontal="center"/>
    </xf>
    <xf numFmtId="17" fontId="2" fillId="2" borderId="3" xfId="0" applyNumberFormat="1" applyFont="1" applyFill="1" applyBorder="1" applyAlignment="1">
      <alignment horizontal="center"/>
    </xf>
    <xf numFmtId="0" fontId="0" fillId="2" borderId="2" xfId="0" applyFill="1" applyBorder="1"/>
    <xf numFmtId="37" fontId="0" fillId="2" borderId="2" xfId="0" applyNumberForma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37" fontId="0" fillId="2" borderId="15" xfId="0" applyNumberForma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37" fontId="0" fillId="2" borderId="19" xfId="0" applyNumberFormat="1" applyFill="1" applyBorder="1" applyAlignment="1">
      <alignment horizontal="center"/>
    </xf>
    <xf numFmtId="37" fontId="0" fillId="2" borderId="20" xfId="0" applyNumberForma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15" fontId="2" fillId="2" borderId="0" xfId="0" applyNumberFormat="1" applyFont="1" applyFill="1"/>
    <xf numFmtId="0" fontId="2" fillId="2" borderId="1" xfId="0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3" fontId="0" fillId="2" borderId="7" xfId="0" applyNumberFormat="1" applyFill="1" applyBorder="1" applyAlignment="1">
      <alignment horizontal="center"/>
    </xf>
    <xf numFmtId="3" fontId="0" fillId="2" borderId="8" xfId="0" applyNumberFormat="1" applyFill="1" applyBorder="1" applyAlignment="1">
      <alignment horizontal="center"/>
    </xf>
    <xf numFmtId="17" fontId="0" fillId="2" borderId="0" xfId="0" applyNumberFormat="1" applyFill="1"/>
    <xf numFmtId="3" fontId="0" fillId="2" borderId="0" xfId="0" applyNumberFormat="1" applyFill="1"/>
    <xf numFmtId="3" fontId="4" fillId="2" borderId="10" xfId="0" applyNumberFormat="1" applyFont="1" applyFill="1" applyBorder="1" applyAlignment="1">
      <alignment horizontal="center" wrapText="1"/>
    </xf>
    <xf numFmtId="3" fontId="0" fillId="2" borderId="10" xfId="0" applyNumberFormat="1" applyFill="1" applyBorder="1" applyAlignment="1">
      <alignment horizontal="center"/>
    </xf>
    <xf numFmtId="3" fontId="4" fillId="2" borderId="0" xfId="0" applyNumberFormat="1" applyFont="1" applyFill="1" applyBorder="1" applyAlignment="1">
      <alignment wrapText="1"/>
    </xf>
    <xf numFmtId="3" fontId="5" fillId="2" borderId="0" xfId="0" applyNumberFormat="1" applyFont="1" applyFill="1" applyBorder="1" applyAlignment="1">
      <alignment wrapText="1"/>
    </xf>
    <xf numFmtId="0" fontId="2" fillId="4" borderId="24" xfId="0" applyFont="1" applyFill="1" applyBorder="1" applyAlignment="1">
      <alignment horizontal="center"/>
    </xf>
    <xf numFmtId="37" fontId="0" fillId="2" borderId="7" xfId="0" applyNumberFormat="1" applyFill="1" applyBorder="1" applyAlignment="1">
      <alignment horizontal="center"/>
    </xf>
    <xf numFmtId="37" fontId="0" fillId="2" borderId="8" xfId="0" applyNumberFormat="1" applyFill="1" applyBorder="1" applyAlignment="1">
      <alignment horizontal="center"/>
    </xf>
    <xf numFmtId="37" fontId="0" fillId="2" borderId="10" xfId="0" applyNumberForma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0</xdr:row>
      <xdr:rowOff>66675</xdr:rowOff>
    </xdr:from>
    <xdr:to>
      <xdr:col>10</xdr:col>
      <xdr:colOff>28575</xdr:colOff>
      <xdr:row>14</xdr:row>
      <xdr:rowOff>161925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917CBAE2-6586-7865-00D3-F7A2FEDE14E6}"/>
            </a:ext>
          </a:extLst>
        </xdr:cNvPr>
        <xdr:cNvSpPr>
          <a:spLocks/>
        </xdr:cNvSpPr>
      </xdr:nvSpPr>
      <xdr:spPr bwMode="auto">
        <a:xfrm>
          <a:off x="5114925" y="66675"/>
          <a:ext cx="114300" cy="2381250"/>
        </a:xfrm>
        <a:prstGeom prst="rightBrace">
          <a:avLst>
            <a:gd name="adj1" fmla="val 173611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114300</xdr:colOff>
      <xdr:row>17</xdr:row>
      <xdr:rowOff>66675</xdr:rowOff>
    </xdr:from>
    <xdr:to>
      <xdr:col>10</xdr:col>
      <xdr:colOff>47625</xdr:colOff>
      <xdr:row>31</xdr:row>
      <xdr:rowOff>152400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186F1F00-3F8D-4057-226D-AC08372A5D84}"/>
            </a:ext>
          </a:extLst>
        </xdr:cNvPr>
        <xdr:cNvSpPr>
          <a:spLocks/>
        </xdr:cNvSpPr>
      </xdr:nvSpPr>
      <xdr:spPr bwMode="auto">
        <a:xfrm>
          <a:off x="5133975" y="2733675"/>
          <a:ext cx="114300" cy="2390775"/>
        </a:xfrm>
        <a:prstGeom prst="rightBrace">
          <a:avLst>
            <a:gd name="adj1" fmla="val 17430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66675</xdr:colOff>
      <xdr:row>34</xdr:row>
      <xdr:rowOff>19050</xdr:rowOff>
    </xdr:from>
    <xdr:to>
      <xdr:col>10</xdr:col>
      <xdr:colOff>38100</xdr:colOff>
      <xdr:row>48</xdr:row>
      <xdr:rowOff>152400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3B58F2DC-C648-1188-0BF0-59CF88EC523C}"/>
            </a:ext>
          </a:extLst>
        </xdr:cNvPr>
        <xdr:cNvSpPr>
          <a:spLocks/>
        </xdr:cNvSpPr>
      </xdr:nvSpPr>
      <xdr:spPr bwMode="auto">
        <a:xfrm>
          <a:off x="5086350" y="5362575"/>
          <a:ext cx="152400" cy="2438400"/>
        </a:xfrm>
        <a:prstGeom prst="rightBrace">
          <a:avLst>
            <a:gd name="adj1" fmla="val 133333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53"/>
  <sheetViews>
    <sheetView topLeftCell="A67" zoomScale="60" workbookViewId="0">
      <selection activeCell="J121" sqref="J121"/>
    </sheetView>
  </sheetViews>
  <sheetFormatPr defaultRowHeight="12.75" x14ac:dyDescent="0.2"/>
  <cols>
    <col min="1" max="1" width="1.7109375" style="1" customWidth="1"/>
    <col min="2" max="2" width="28.42578125" style="1" bestFit="1" customWidth="1"/>
    <col min="3" max="3" width="17.28515625" style="1" bestFit="1" customWidth="1"/>
    <col min="4" max="5" width="12.140625" style="1" customWidth="1"/>
    <col min="6" max="6" width="1.7109375" style="1" customWidth="1"/>
    <col min="7" max="10" width="10.7109375" style="1" bestFit="1" customWidth="1"/>
    <col min="11" max="11" width="1.7109375" style="1" customWidth="1"/>
    <col min="12" max="12" width="10.140625" style="1" bestFit="1" customWidth="1"/>
    <col min="13" max="15" width="11.28515625" style="1" bestFit="1" customWidth="1"/>
    <col min="16" max="16" width="1.5703125" style="1" customWidth="1"/>
    <col min="17" max="17" width="11.28515625" style="1" bestFit="1" customWidth="1"/>
    <col min="18" max="18" width="9.42578125" style="1" bestFit="1" customWidth="1"/>
    <col min="19" max="20" width="10.7109375" style="1" bestFit="1" customWidth="1"/>
    <col min="21" max="21" width="1.7109375" style="1" customWidth="1"/>
    <col min="22" max="23" width="10.7109375" style="1" bestFit="1" customWidth="1"/>
    <col min="24" max="24" width="9.85546875" style="1" bestFit="1" customWidth="1"/>
    <col min="25" max="25" width="10.140625" style="1" bestFit="1" customWidth="1"/>
    <col min="26" max="26" width="1.5703125" style="1" customWidth="1"/>
    <col min="27" max="29" width="10.140625" style="1" bestFit="1" customWidth="1"/>
    <col min="30" max="30" width="1.7109375" style="1" customWidth="1"/>
    <col min="31" max="35" width="11" style="1" bestFit="1" customWidth="1"/>
    <col min="36" max="36" width="1.7109375" style="1" customWidth="1"/>
    <col min="37" max="41" width="11" style="1" bestFit="1" customWidth="1"/>
    <col min="42" max="42" width="1.7109375" style="1" customWidth="1"/>
    <col min="43" max="47" width="10.7109375" style="1" bestFit="1" customWidth="1"/>
    <col min="48" max="48" width="1.7109375" style="1" customWidth="1"/>
    <col min="49" max="49" width="10.140625" style="1" bestFit="1" customWidth="1"/>
    <col min="50" max="50" width="9.85546875" style="1" bestFit="1" customWidth="1"/>
    <col min="51" max="53" width="10.140625" style="1" bestFit="1" customWidth="1"/>
    <col min="54" max="54" width="1.7109375" style="1" customWidth="1"/>
    <col min="55" max="16384" width="9.140625" style="1"/>
  </cols>
  <sheetData>
    <row r="1" spans="1:26" ht="17.25" customHeight="1" thickBot="1" x14ac:dyDescent="0.25">
      <c r="B1" s="38" t="s">
        <v>83</v>
      </c>
    </row>
    <row r="2" spans="1:26" ht="6" customHeight="1" thickBot="1" x14ac:dyDescent="0.25">
      <c r="A2" s="29"/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18"/>
    </row>
    <row r="3" spans="1:26" s="2" customFormat="1" ht="23.25" thickBot="1" x14ac:dyDescent="0.25">
      <c r="A3" s="23"/>
      <c r="B3" s="37" t="s">
        <v>0</v>
      </c>
      <c r="C3" s="3" t="s">
        <v>1</v>
      </c>
      <c r="D3" s="16" t="s">
        <v>2</v>
      </c>
      <c r="E3" s="16" t="s">
        <v>56</v>
      </c>
      <c r="F3" s="21"/>
      <c r="G3" s="5">
        <v>35521</v>
      </c>
      <c r="H3" s="4">
        <v>35886</v>
      </c>
      <c r="I3" s="5">
        <v>36251</v>
      </c>
      <c r="J3" s="4">
        <v>36617</v>
      </c>
      <c r="K3" s="18"/>
      <c r="L3" s="5">
        <v>35551</v>
      </c>
      <c r="M3" s="4">
        <v>35916</v>
      </c>
      <c r="N3" s="5">
        <v>36281</v>
      </c>
      <c r="O3" s="4">
        <v>36647</v>
      </c>
      <c r="P3" s="18"/>
      <c r="Q3" s="5">
        <v>35582</v>
      </c>
      <c r="R3" s="4">
        <v>35947</v>
      </c>
      <c r="S3" s="5">
        <v>36312</v>
      </c>
      <c r="T3" s="4">
        <v>36678</v>
      </c>
      <c r="U3" s="18"/>
      <c r="V3" s="5">
        <v>35612</v>
      </c>
      <c r="W3" s="5">
        <v>35977</v>
      </c>
      <c r="X3" s="5">
        <v>36342</v>
      </c>
      <c r="Y3" s="5">
        <v>36708</v>
      </c>
      <c r="Z3" s="18"/>
    </row>
    <row r="4" spans="1:26" s="2" customFormat="1" ht="6" customHeight="1" thickBot="1" x14ac:dyDescent="0.25">
      <c r="A4" s="24"/>
      <c r="B4" s="19"/>
      <c r="C4" s="19"/>
      <c r="D4" s="19"/>
      <c r="E4" s="21"/>
      <c r="F4" s="22"/>
      <c r="G4" s="20"/>
      <c r="H4" s="20"/>
      <c r="I4" s="20"/>
      <c r="J4" s="20"/>
      <c r="K4" s="28"/>
      <c r="L4" s="20"/>
      <c r="M4" s="20"/>
      <c r="N4" s="20"/>
      <c r="O4" s="20"/>
      <c r="P4" s="28"/>
      <c r="Q4" s="20"/>
      <c r="R4" s="20"/>
      <c r="S4" s="20"/>
      <c r="T4" s="20"/>
      <c r="U4" s="28"/>
      <c r="V4" s="20"/>
      <c r="W4" s="20"/>
      <c r="X4" s="20"/>
      <c r="Y4" s="20"/>
      <c r="Z4" s="28"/>
    </row>
    <row r="5" spans="1:26" x14ac:dyDescent="0.2">
      <c r="A5" s="26"/>
      <c r="B5" s="9" t="s">
        <v>3</v>
      </c>
      <c r="C5" s="10" t="s">
        <v>4</v>
      </c>
      <c r="D5" s="10" t="s">
        <v>5</v>
      </c>
      <c r="E5" s="7">
        <v>5500</v>
      </c>
      <c r="F5" s="23"/>
      <c r="G5" s="11">
        <v>1785</v>
      </c>
      <c r="H5" s="11">
        <v>1608</v>
      </c>
      <c r="I5" s="11">
        <v>1832</v>
      </c>
      <c r="J5" s="11">
        <v>1844</v>
      </c>
      <c r="K5" s="23"/>
      <c r="L5" s="11">
        <v>1713</v>
      </c>
      <c r="M5" s="11">
        <v>2003</v>
      </c>
      <c r="N5" s="11">
        <v>1735</v>
      </c>
      <c r="O5" s="11">
        <v>1880</v>
      </c>
      <c r="P5" s="23"/>
      <c r="Q5" s="11">
        <v>1986</v>
      </c>
      <c r="R5" s="11">
        <v>2208</v>
      </c>
      <c r="S5" s="11">
        <v>1735</v>
      </c>
      <c r="T5" s="11">
        <v>1880</v>
      </c>
      <c r="U5" s="23"/>
      <c r="V5" s="11">
        <v>2252</v>
      </c>
      <c r="W5" s="11">
        <v>2261</v>
      </c>
      <c r="X5" s="11">
        <v>2118</v>
      </c>
      <c r="Y5" s="11">
        <v>1880</v>
      </c>
      <c r="Z5" s="23"/>
    </row>
    <row r="6" spans="1:26" x14ac:dyDescent="0.2">
      <c r="A6" s="26"/>
      <c r="B6" s="13" t="s">
        <v>3</v>
      </c>
      <c r="C6" s="14" t="s">
        <v>6</v>
      </c>
      <c r="D6" s="14" t="s">
        <v>5</v>
      </c>
      <c r="E6" s="7">
        <v>8000</v>
      </c>
      <c r="F6" s="24"/>
      <c r="G6" s="8">
        <v>3897</v>
      </c>
      <c r="H6" s="8">
        <v>4122</v>
      </c>
      <c r="I6" s="8">
        <v>3916</v>
      </c>
      <c r="J6" s="8">
        <v>3936</v>
      </c>
      <c r="K6" s="24"/>
      <c r="L6" s="8">
        <v>3727</v>
      </c>
      <c r="M6" s="8">
        <v>5307</v>
      </c>
      <c r="N6" s="8">
        <v>3836</v>
      </c>
      <c r="O6" s="8">
        <v>4095</v>
      </c>
      <c r="P6" s="24"/>
      <c r="Q6" s="8">
        <v>4814</v>
      </c>
      <c r="R6" s="8">
        <v>5486</v>
      </c>
      <c r="S6" s="8">
        <v>3836</v>
      </c>
      <c r="T6" s="8">
        <v>4095</v>
      </c>
      <c r="U6" s="24"/>
      <c r="V6" s="8">
        <v>5352</v>
      </c>
      <c r="W6" s="8">
        <v>5551</v>
      </c>
      <c r="X6" s="8">
        <v>5098</v>
      </c>
      <c r="Y6" s="8">
        <v>3279</v>
      </c>
      <c r="Z6" s="24"/>
    </row>
    <row r="7" spans="1:26" x14ac:dyDescent="0.2">
      <c r="A7" s="26"/>
      <c r="B7" s="13" t="s">
        <v>7</v>
      </c>
      <c r="C7" s="14" t="s">
        <v>8</v>
      </c>
      <c r="D7" s="14" t="s">
        <v>9</v>
      </c>
      <c r="E7" s="7">
        <v>100</v>
      </c>
      <c r="F7" s="24"/>
      <c r="G7" s="8">
        <v>29</v>
      </c>
      <c r="H7" s="8">
        <v>29</v>
      </c>
      <c r="I7" s="8">
        <v>29</v>
      </c>
      <c r="J7" s="8">
        <v>29</v>
      </c>
      <c r="K7" s="24"/>
      <c r="L7" s="8">
        <v>29</v>
      </c>
      <c r="M7" s="8">
        <v>29</v>
      </c>
      <c r="N7" s="8">
        <v>29</v>
      </c>
      <c r="O7" s="8">
        <v>29</v>
      </c>
      <c r="P7" s="24"/>
      <c r="Q7" s="8">
        <v>29</v>
      </c>
      <c r="R7" s="8">
        <v>29</v>
      </c>
      <c r="S7" s="8">
        <v>29</v>
      </c>
      <c r="T7" s="8">
        <v>29</v>
      </c>
      <c r="U7" s="24"/>
      <c r="V7" s="8">
        <v>29</v>
      </c>
      <c r="W7" s="8">
        <v>29</v>
      </c>
      <c r="X7" s="8">
        <v>29</v>
      </c>
      <c r="Y7" s="8">
        <v>29</v>
      </c>
      <c r="Z7" s="24"/>
    </row>
    <row r="8" spans="1:26" x14ac:dyDescent="0.2">
      <c r="A8" s="26"/>
      <c r="B8" s="13" t="s">
        <v>10</v>
      </c>
      <c r="C8" s="14" t="s">
        <v>11</v>
      </c>
      <c r="D8" s="14" t="s">
        <v>12</v>
      </c>
      <c r="E8" s="7">
        <v>1000</v>
      </c>
      <c r="F8" s="24"/>
      <c r="G8" s="8">
        <v>1148</v>
      </c>
      <c r="H8" s="8">
        <v>1216</v>
      </c>
      <c r="I8" s="8">
        <v>1306</v>
      </c>
      <c r="J8" s="8">
        <v>0</v>
      </c>
      <c r="K8" s="24"/>
      <c r="L8" s="8">
        <v>1070</v>
      </c>
      <c r="M8" s="8">
        <v>1296</v>
      </c>
      <c r="N8" s="8">
        <v>1306</v>
      </c>
      <c r="O8" s="8">
        <v>0</v>
      </c>
      <c r="P8" s="24"/>
      <c r="Q8" s="8">
        <v>1206</v>
      </c>
      <c r="R8" s="8">
        <v>1296</v>
      </c>
      <c r="S8" s="8">
        <v>1266</v>
      </c>
      <c r="T8" s="8">
        <v>0</v>
      </c>
      <c r="U8" s="24"/>
      <c r="V8" s="8">
        <v>1317</v>
      </c>
      <c r="W8" s="8">
        <v>1299</v>
      </c>
      <c r="X8" s="8">
        <v>1247</v>
      </c>
      <c r="Y8" s="8">
        <v>0</v>
      </c>
      <c r="Z8" s="24"/>
    </row>
    <row r="9" spans="1:26" x14ac:dyDescent="0.2">
      <c r="A9" s="26"/>
      <c r="B9" s="13" t="s">
        <v>13</v>
      </c>
      <c r="C9" s="14" t="s">
        <v>14</v>
      </c>
      <c r="D9" s="14" t="s">
        <v>12</v>
      </c>
      <c r="E9" s="7">
        <v>45000</v>
      </c>
      <c r="F9" s="24"/>
      <c r="G9" s="8">
        <v>11106</v>
      </c>
      <c r="H9" s="8">
        <v>19850</v>
      </c>
      <c r="I9" s="8">
        <v>35745</v>
      </c>
      <c r="J9" s="8">
        <v>38168</v>
      </c>
      <c r="K9" s="24"/>
      <c r="L9" s="8">
        <v>18565</v>
      </c>
      <c r="M9" s="8">
        <v>28459</v>
      </c>
      <c r="N9" s="8">
        <v>40179</v>
      </c>
      <c r="O9" s="8">
        <v>42832</v>
      </c>
      <c r="P9" s="24"/>
      <c r="Q9" s="8">
        <v>27037</v>
      </c>
      <c r="R9" s="8">
        <v>36857</v>
      </c>
      <c r="S9" s="8">
        <v>44120</v>
      </c>
      <c r="T9" s="8">
        <v>45706</v>
      </c>
      <c r="U9" s="24"/>
      <c r="V9" s="8">
        <v>30180</v>
      </c>
      <c r="W9" s="8">
        <v>41072</v>
      </c>
      <c r="X9" s="8">
        <v>46546</v>
      </c>
      <c r="Y9" s="8">
        <v>47336</v>
      </c>
      <c r="Z9" s="24"/>
    </row>
    <row r="10" spans="1:26" x14ac:dyDescent="0.2">
      <c r="A10" s="26"/>
      <c r="B10" s="13" t="s">
        <v>15</v>
      </c>
      <c r="C10" s="14" t="s">
        <v>16</v>
      </c>
      <c r="D10" s="14" t="s">
        <v>17</v>
      </c>
      <c r="E10" s="7">
        <v>766</v>
      </c>
      <c r="F10" s="24"/>
      <c r="G10" s="8">
        <v>2534</v>
      </c>
      <c r="H10" s="8">
        <v>1090</v>
      </c>
      <c r="I10" s="8">
        <v>345</v>
      </c>
      <c r="J10" s="8">
        <v>0</v>
      </c>
      <c r="K10" s="24"/>
      <c r="L10" s="8">
        <v>2412</v>
      </c>
      <c r="M10" s="8">
        <v>1016</v>
      </c>
      <c r="N10" s="8">
        <v>259</v>
      </c>
      <c r="O10" s="8">
        <v>0</v>
      </c>
      <c r="P10" s="24"/>
      <c r="Q10" s="8">
        <v>2216</v>
      </c>
      <c r="R10" s="8">
        <v>932</v>
      </c>
      <c r="S10" s="8">
        <v>289</v>
      </c>
      <c r="T10" s="8">
        <v>0</v>
      </c>
      <c r="U10" s="24"/>
      <c r="V10" s="8">
        <v>2057</v>
      </c>
      <c r="W10" s="8">
        <v>1016</v>
      </c>
      <c r="X10" s="8">
        <v>185</v>
      </c>
      <c r="Y10" s="8">
        <v>0</v>
      </c>
      <c r="Z10" s="24"/>
    </row>
    <row r="11" spans="1:26" x14ac:dyDescent="0.2">
      <c r="A11" s="26"/>
      <c r="B11" s="13" t="s">
        <v>18</v>
      </c>
      <c r="C11" s="14" t="s">
        <v>19</v>
      </c>
      <c r="D11" s="14" t="s">
        <v>20</v>
      </c>
      <c r="E11" s="7">
        <v>80</v>
      </c>
      <c r="F11" s="24"/>
      <c r="G11" s="8">
        <v>80</v>
      </c>
      <c r="H11" s="8">
        <v>80</v>
      </c>
      <c r="I11" s="8">
        <v>80</v>
      </c>
      <c r="J11" s="8">
        <v>80</v>
      </c>
      <c r="K11" s="24"/>
      <c r="L11" s="8">
        <v>80</v>
      </c>
      <c r="M11" s="8">
        <v>80</v>
      </c>
      <c r="N11" s="8">
        <v>80</v>
      </c>
      <c r="O11" s="8">
        <v>80</v>
      </c>
      <c r="P11" s="24"/>
      <c r="Q11" s="8">
        <v>80</v>
      </c>
      <c r="R11" s="8">
        <v>80</v>
      </c>
      <c r="S11" s="8">
        <v>80</v>
      </c>
      <c r="T11" s="8">
        <v>80</v>
      </c>
      <c r="U11" s="24"/>
      <c r="V11" s="8">
        <v>80</v>
      </c>
      <c r="W11" s="8">
        <v>80</v>
      </c>
      <c r="X11" s="8">
        <v>80</v>
      </c>
      <c r="Y11" s="8">
        <v>80</v>
      </c>
      <c r="Z11" s="24"/>
    </row>
    <row r="12" spans="1:26" x14ac:dyDescent="0.2">
      <c r="A12" s="26"/>
      <c r="B12" s="13" t="s">
        <v>18</v>
      </c>
      <c r="C12" s="14" t="s">
        <v>21</v>
      </c>
      <c r="D12" s="14" t="s">
        <v>22</v>
      </c>
      <c r="E12" s="7">
        <v>8615</v>
      </c>
      <c r="F12" s="24"/>
      <c r="G12" s="8">
        <v>5391</v>
      </c>
      <c r="H12" s="8">
        <v>5325</v>
      </c>
      <c r="I12" s="8">
        <v>4775</v>
      </c>
      <c r="J12" s="8">
        <v>5713</v>
      </c>
      <c r="K12" s="24"/>
      <c r="L12" s="8">
        <v>5382</v>
      </c>
      <c r="M12" s="8">
        <v>2325</v>
      </c>
      <c r="N12" s="8">
        <v>4770</v>
      </c>
      <c r="O12" s="8">
        <v>5960</v>
      </c>
      <c r="P12" s="24"/>
      <c r="Q12" s="8">
        <v>5498</v>
      </c>
      <c r="R12" s="8">
        <v>5404</v>
      </c>
      <c r="S12" s="8">
        <v>5058</v>
      </c>
      <c r="T12" s="8">
        <v>5928</v>
      </c>
      <c r="U12" s="24"/>
      <c r="V12" s="8">
        <v>5498</v>
      </c>
      <c r="W12" s="8">
        <v>5405</v>
      </c>
      <c r="X12" s="8">
        <v>5866</v>
      </c>
      <c r="Y12" s="8">
        <v>5823</v>
      </c>
      <c r="Z12" s="24"/>
    </row>
    <row r="13" spans="1:26" x14ac:dyDescent="0.2">
      <c r="A13" s="26"/>
      <c r="B13" s="13" t="s">
        <v>18</v>
      </c>
      <c r="C13" s="14" t="s">
        <v>23</v>
      </c>
      <c r="D13" s="14" t="s">
        <v>20</v>
      </c>
      <c r="E13" s="7">
        <v>3425</v>
      </c>
      <c r="F13" s="24"/>
      <c r="G13" s="8">
        <v>2699</v>
      </c>
      <c r="H13" s="8">
        <v>2441</v>
      </c>
      <c r="I13" s="8">
        <v>1548</v>
      </c>
      <c r="J13" s="8">
        <v>2692</v>
      </c>
      <c r="K13" s="24"/>
      <c r="L13" s="8">
        <v>2556</v>
      </c>
      <c r="M13" s="8">
        <v>2944</v>
      </c>
      <c r="N13" s="8">
        <v>1682</v>
      </c>
      <c r="O13" s="8">
        <v>2743</v>
      </c>
      <c r="P13" s="24"/>
      <c r="Q13" s="8">
        <v>2627</v>
      </c>
      <c r="R13" s="8">
        <v>3180</v>
      </c>
      <c r="S13" s="8">
        <v>2604</v>
      </c>
      <c r="T13" s="8">
        <v>2932</v>
      </c>
      <c r="U13" s="24"/>
      <c r="V13" s="8">
        <v>2788</v>
      </c>
      <c r="W13" s="8">
        <v>3235</v>
      </c>
      <c r="X13" s="8">
        <v>3163</v>
      </c>
      <c r="Y13" s="8">
        <v>3193</v>
      </c>
      <c r="Z13" s="24"/>
    </row>
    <row r="14" spans="1:26" x14ac:dyDescent="0.2">
      <c r="A14" s="26"/>
      <c r="B14" s="13" t="s">
        <v>18</v>
      </c>
      <c r="C14" s="14" t="s">
        <v>24</v>
      </c>
      <c r="D14" s="14" t="s">
        <v>25</v>
      </c>
      <c r="E14" s="7">
        <v>2825</v>
      </c>
      <c r="F14" s="24"/>
      <c r="G14" s="8">
        <v>3817</v>
      </c>
      <c r="H14" s="8">
        <v>3770</v>
      </c>
      <c r="I14" s="8">
        <v>3340</v>
      </c>
      <c r="J14" s="8">
        <v>3897</v>
      </c>
      <c r="K14" s="24"/>
      <c r="L14" s="8">
        <v>3855</v>
      </c>
      <c r="M14" s="8">
        <v>3921</v>
      </c>
      <c r="N14" s="8">
        <v>3236</v>
      </c>
      <c r="O14" s="8">
        <v>4041</v>
      </c>
      <c r="P14" s="24"/>
      <c r="Q14" s="8">
        <v>3881</v>
      </c>
      <c r="R14" s="8">
        <v>3979</v>
      </c>
      <c r="S14" s="8">
        <v>3474</v>
      </c>
      <c r="T14" s="8">
        <v>3916</v>
      </c>
      <c r="U14" s="24"/>
      <c r="V14" s="8">
        <v>4000</v>
      </c>
      <c r="W14" s="8">
        <v>3972</v>
      </c>
      <c r="X14" s="8">
        <v>3646</v>
      </c>
      <c r="Y14" s="8">
        <v>3945</v>
      </c>
      <c r="Z14" s="24"/>
    </row>
    <row r="15" spans="1:26" x14ac:dyDescent="0.2">
      <c r="A15" s="26"/>
      <c r="B15" s="13" t="s">
        <v>18</v>
      </c>
      <c r="C15" s="14" t="s">
        <v>26</v>
      </c>
      <c r="D15" s="14" t="s">
        <v>20</v>
      </c>
      <c r="E15" s="7">
        <v>5290</v>
      </c>
      <c r="F15" s="24"/>
      <c r="G15" s="8">
        <v>4806</v>
      </c>
      <c r="H15" s="8">
        <v>3939</v>
      </c>
      <c r="I15" s="8">
        <v>3537</v>
      </c>
      <c r="J15" s="8">
        <v>2656</v>
      </c>
      <c r="K15" s="24"/>
      <c r="L15" s="8">
        <v>5352</v>
      </c>
      <c r="M15" s="8">
        <v>4208</v>
      </c>
      <c r="N15" s="8">
        <v>3550</v>
      </c>
      <c r="O15" s="8">
        <v>3267</v>
      </c>
      <c r="P15" s="24"/>
      <c r="Q15" s="8">
        <v>5830</v>
      </c>
      <c r="R15" s="8">
        <v>4518</v>
      </c>
      <c r="S15" s="8">
        <v>3995</v>
      </c>
      <c r="T15" s="8">
        <v>3181</v>
      </c>
      <c r="U15" s="24"/>
      <c r="V15" s="8">
        <v>5963</v>
      </c>
      <c r="W15" s="8">
        <v>4660</v>
      </c>
      <c r="X15" s="8">
        <v>4554</v>
      </c>
      <c r="Y15" s="8">
        <v>2973</v>
      </c>
      <c r="Z15" s="24"/>
    </row>
    <row r="16" spans="1:26" x14ac:dyDescent="0.2">
      <c r="A16" s="26"/>
      <c r="B16" s="13" t="s">
        <v>18</v>
      </c>
      <c r="C16" s="14" t="s">
        <v>27</v>
      </c>
      <c r="D16" s="14" t="s">
        <v>28</v>
      </c>
      <c r="E16" s="7">
        <v>1310</v>
      </c>
      <c r="F16" s="24"/>
      <c r="G16" s="8">
        <v>644</v>
      </c>
      <c r="H16" s="8">
        <v>634</v>
      </c>
      <c r="I16" s="8">
        <v>548</v>
      </c>
      <c r="J16" s="8">
        <v>512</v>
      </c>
      <c r="K16" s="24"/>
      <c r="L16" s="8">
        <v>643</v>
      </c>
      <c r="M16" s="8">
        <v>633</v>
      </c>
      <c r="N16" s="8">
        <v>547</v>
      </c>
      <c r="O16" s="8">
        <v>511</v>
      </c>
      <c r="P16" s="24"/>
      <c r="Q16" s="8">
        <v>651</v>
      </c>
      <c r="R16" s="8">
        <v>625</v>
      </c>
      <c r="S16" s="8">
        <v>625</v>
      </c>
      <c r="T16" s="8">
        <v>510</v>
      </c>
      <c r="U16" s="24"/>
      <c r="V16" s="8">
        <v>644</v>
      </c>
      <c r="W16" s="8">
        <v>624</v>
      </c>
      <c r="X16" s="8">
        <v>624</v>
      </c>
      <c r="Y16" s="8">
        <v>505</v>
      </c>
      <c r="Z16" s="24"/>
    </row>
    <row r="17" spans="1:26" x14ac:dyDescent="0.2">
      <c r="A17" s="26"/>
      <c r="B17" s="13" t="s">
        <v>18</v>
      </c>
      <c r="C17" s="14" t="s">
        <v>29</v>
      </c>
      <c r="D17" s="14" t="s">
        <v>30</v>
      </c>
      <c r="E17" s="7">
        <v>18453</v>
      </c>
      <c r="F17" s="24"/>
      <c r="G17" s="8">
        <v>12664</v>
      </c>
      <c r="H17" s="8">
        <v>11496</v>
      </c>
      <c r="I17" s="8">
        <v>10482</v>
      </c>
      <c r="J17" s="8">
        <v>10086</v>
      </c>
      <c r="K17" s="24"/>
      <c r="L17" s="8">
        <v>11524</v>
      </c>
      <c r="M17" s="8">
        <v>12890</v>
      </c>
      <c r="N17" s="8">
        <v>10713</v>
      </c>
      <c r="O17" s="8">
        <v>10085</v>
      </c>
      <c r="P17" s="24"/>
      <c r="Q17" s="8">
        <v>11318</v>
      </c>
      <c r="R17" s="8">
        <v>14354</v>
      </c>
      <c r="S17" s="8">
        <v>12420</v>
      </c>
      <c r="T17" s="8">
        <v>11248</v>
      </c>
      <c r="U17" s="24"/>
      <c r="V17" s="8">
        <v>12084</v>
      </c>
      <c r="W17" s="8">
        <v>14867</v>
      </c>
      <c r="X17" s="8">
        <v>13643</v>
      </c>
      <c r="Y17" s="8">
        <v>12271</v>
      </c>
      <c r="Z17" s="24"/>
    </row>
    <row r="18" spans="1:26" x14ac:dyDescent="0.2">
      <c r="A18" s="26"/>
      <c r="B18" s="13" t="s">
        <v>18</v>
      </c>
      <c r="C18" s="14" t="s">
        <v>31</v>
      </c>
      <c r="D18" s="14" t="s">
        <v>30</v>
      </c>
      <c r="E18" s="7">
        <v>6900</v>
      </c>
      <c r="F18" s="24"/>
      <c r="G18" s="8">
        <v>2447</v>
      </c>
      <c r="H18" s="8">
        <v>2100</v>
      </c>
      <c r="I18" s="8">
        <v>2100</v>
      </c>
      <c r="J18" s="8">
        <v>2100</v>
      </c>
      <c r="K18" s="24"/>
      <c r="L18" s="8">
        <v>2409</v>
      </c>
      <c r="M18" s="8">
        <v>2100</v>
      </c>
      <c r="N18" s="8">
        <v>2100</v>
      </c>
      <c r="O18" s="8">
        <v>2042</v>
      </c>
      <c r="P18" s="24"/>
      <c r="Q18" s="8">
        <v>2373</v>
      </c>
      <c r="R18" s="8">
        <v>2100</v>
      </c>
      <c r="S18" s="8">
        <v>2100</v>
      </c>
      <c r="T18" s="8">
        <v>2012</v>
      </c>
      <c r="U18" s="24"/>
      <c r="V18" s="8">
        <v>2341</v>
      </c>
      <c r="W18" s="8">
        <v>2100</v>
      </c>
      <c r="X18" s="8">
        <v>2100</v>
      </c>
      <c r="Y18" s="8">
        <v>1988</v>
      </c>
      <c r="Z18" s="24"/>
    </row>
    <row r="19" spans="1:26" x14ac:dyDescent="0.2">
      <c r="A19" s="26"/>
      <c r="B19" s="13" t="s">
        <v>32</v>
      </c>
      <c r="C19" s="14" t="s">
        <v>33</v>
      </c>
      <c r="D19" s="14" t="s">
        <v>34</v>
      </c>
      <c r="E19" s="7">
        <v>3000</v>
      </c>
      <c r="F19" s="24"/>
      <c r="G19" s="8">
        <v>2562</v>
      </c>
      <c r="H19" s="8">
        <v>1105</v>
      </c>
      <c r="I19" s="8">
        <v>3105</v>
      </c>
      <c r="J19" s="8">
        <v>1911</v>
      </c>
      <c r="K19" s="24"/>
      <c r="L19" s="8">
        <v>3916</v>
      </c>
      <c r="M19" s="8">
        <v>1221</v>
      </c>
      <c r="N19" s="8">
        <v>2681</v>
      </c>
      <c r="O19" s="8">
        <v>1699</v>
      </c>
      <c r="P19" s="24"/>
      <c r="Q19" s="8">
        <v>3616</v>
      </c>
      <c r="R19" s="8">
        <v>1459</v>
      </c>
      <c r="S19" s="8">
        <v>2503</v>
      </c>
      <c r="T19" s="8">
        <v>1418</v>
      </c>
      <c r="U19" s="24"/>
      <c r="V19" s="8">
        <v>3133</v>
      </c>
      <c r="W19" s="8">
        <v>1338</v>
      </c>
      <c r="X19" s="8">
        <v>2985</v>
      </c>
      <c r="Y19" s="8">
        <v>1565</v>
      </c>
      <c r="Z19" s="24"/>
    </row>
    <row r="20" spans="1:26" x14ac:dyDescent="0.2">
      <c r="A20" s="26"/>
      <c r="B20" s="13" t="s">
        <v>35</v>
      </c>
      <c r="C20" s="14" t="s">
        <v>36</v>
      </c>
      <c r="D20" s="14" t="s">
        <v>37</v>
      </c>
      <c r="E20" s="7">
        <v>69000</v>
      </c>
      <c r="F20" s="24"/>
      <c r="G20" s="8">
        <v>15027</v>
      </c>
      <c r="H20" s="8">
        <v>26642</v>
      </c>
      <c r="I20" s="8">
        <v>44334</v>
      </c>
      <c r="J20" s="8">
        <v>12234</v>
      </c>
      <c r="K20" s="24"/>
      <c r="L20" s="8">
        <v>18887</v>
      </c>
      <c r="M20" s="8">
        <v>37255</v>
      </c>
      <c r="N20" s="8">
        <v>45204</v>
      </c>
      <c r="O20" s="8">
        <v>11498</v>
      </c>
      <c r="P20" s="24"/>
      <c r="Q20" s="8">
        <v>24055</v>
      </c>
      <c r="R20" s="8">
        <v>46841</v>
      </c>
      <c r="S20" s="8">
        <v>51584</v>
      </c>
      <c r="T20" s="8">
        <v>17464</v>
      </c>
      <c r="U20" s="24"/>
      <c r="V20" s="8">
        <v>28998</v>
      </c>
      <c r="W20" s="8">
        <v>57002</v>
      </c>
      <c r="X20" s="8">
        <v>58402</v>
      </c>
      <c r="Y20" s="8">
        <v>23158</v>
      </c>
      <c r="Z20" s="24"/>
    </row>
    <row r="21" spans="1:26" x14ac:dyDescent="0.2">
      <c r="A21" s="26"/>
      <c r="B21" s="13" t="s">
        <v>38</v>
      </c>
      <c r="C21" s="14" t="s">
        <v>39</v>
      </c>
      <c r="D21" s="14" t="s">
        <v>40</v>
      </c>
      <c r="E21" s="7">
        <v>500</v>
      </c>
      <c r="F21" s="24"/>
      <c r="G21" s="8">
        <v>314</v>
      </c>
      <c r="H21" s="8">
        <v>362</v>
      </c>
      <c r="I21" s="8">
        <v>337</v>
      </c>
      <c r="J21" s="8">
        <v>277</v>
      </c>
      <c r="K21" s="24"/>
      <c r="L21" s="8">
        <v>438</v>
      </c>
      <c r="M21" s="8">
        <v>573</v>
      </c>
      <c r="N21" s="8">
        <v>438</v>
      </c>
      <c r="O21" s="8">
        <v>401</v>
      </c>
      <c r="P21" s="24"/>
      <c r="Q21" s="8">
        <v>363</v>
      </c>
      <c r="R21" s="8">
        <v>561</v>
      </c>
      <c r="S21" s="8">
        <v>653</v>
      </c>
      <c r="T21" s="8">
        <v>521</v>
      </c>
      <c r="U21" s="24"/>
      <c r="V21" s="8">
        <v>483</v>
      </c>
      <c r="W21" s="8">
        <v>556</v>
      </c>
      <c r="X21" s="8">
        <v>620</v>
      </c>
      <c r="Y21" s="8">
        <v>533</v>
      </c>
      <c r="Z21" s="24"/>
    </row>
    <row r="22" spans="1:26" x14ac:dyDescent="0.2">
      <c r="A22" s="26"/>
      <c r="B22" s="13" t="s">
        <v>41</v>
      </c>
      <c r="C22" s="14" t="s">
        <v>42</v>
      </c>
      <c r="D22" s="14" t="s">
        <v>12</v>
      </c>
      <c r="E22" s="7">
        <v>48000</v>
      </c>
      <c r="F22" s="24"/>
      <c r="G22" s="8">
        <v>6496</v>
      </c>
      <c r="H22" s="8">
        <v>21371</v>
      </c>
      <c r="I22" s="8">
        <v>55772</v>
      </c>
      <c r="J22" s="8">
        <v>52212</v>
      </c>
      <c r="K22" s="24"/>
      <c r="L22" s="8">
        <v>10485</v>
      </c>
      <c r="M22" s="8">
        <v>26396</v>
      </c>
      <c r="N22" s="8">
        <v>62863</v>
      </c>
      <c r="O22" s="8">
        <v>52212</v>
      </c>
      <c r="P22" s="24"/>
      <c r="Q22" s="8">
        <v>15434</v>
      </c>
      <c r="R22" s="8">
        <v>32271</v>
      </c>
      <c r="S22" s="8">
        <v>66501</v>
      </c>
      <c r="T22" s="8">
        <v>54497</v>
      </c>
      <c r="U22" s="24"/>
      <c r="V22" s="8">
        <v>21464</v>
      </c>
      <c r="W22" s="8">
        <v>38067</v>
      </c>
      <c r="X22" s="8">
        <v>73256</v>
      </c>
      <c r="Y22" s="8">
        <v>42096</v>
      </c>
      <c r="Z22" s="24"/>
    </row>
    <row r="23" spans="1:26" x14ac:dyDescent="0.2">
      <c r="A23" s="26"/>
      <c r="B23" s="13" t="s">
        <v>43</v>
      </c>
      <c r="C23" s="14" t="s">
        <v>44</v>
      </c>
      <c r="D23" s="14" t="s">
        <v>45</v>
      </c>
      <c r="E23" s="7">
        <v>5500</v>
      </c>
      <c r="F23" s="24"/>
      <c r="G23" s="8">
        <v>4898</v>
      </c>
      <c r="H23" s="8">
        <v>4625</v>
      </c>
      <c r="I23" s="8">
        <v>251</v>
      </c>
      <c r="J23" s="8">
        <v>5901</v>
      </c>
      <c r="K23" s="24"/>
      <c r="L23" s="8">
        <v>5659</v>
      </c>
      <c r="M23" s="8">
        <v>5272</v>
      </c>
      <c r="N23" s="8">
        <v>5913</v>
      </c>
      <c r="O23" s="8">
        <v>5827</v>
      </c>
      <c r="P23" s="24"/>
      <c r="Q23" s="8">
        <v>6156</v>
      </c>
      <c r="R23" s="8">
        <v>5407</v>
      </c>
      <c r="S23" s="8">
        <v>6364</v>
      </c>
      <c r="T23" s="8">
        <v>5670</v>
      </c>
      <c r="U23" s="24"/>
      <c r="V23" s="8">
        <v>5892</v>
      </c>
      <c r="W23" s="8">
        <v>5200</v>
      </c>
      <c r="X23" s="8">
        <v>6414</v>
      </c>
      <c r="Y23" s="8">
        <v>5904</v>
      </c>
      <c r="Z23" s="24"/>
    </row>
    <row r="24" spans="1:26" x14ac:dyDescent="0.2">
      <c r="A24" s="26"/>
      <c r="B24" s="13" t="s">
        <v>43</v>
      </c>
      <c r="C24" s="14" t="s">
        <v>46</v>
      </c>
      <c r="D24" s="14" t="s">
        <v>45</v>
      </c>
      <c r="E24" s="7">
        <v>46</v>
      </c>
      <c r="F24" s="24"/>
      <c r="G24" s="8">
        <v>1963</v>
      </c>
      <c r="H24" s="8">
        <v>411</v>
      </c>
      <c r="I24" s="8">
        <v>0</v>
      </c>
      <c r="J24" s="8">
        <v>0</v>
      </c>
      <c r="K24" s="24"/>
      <c r="L24" s="8">
        <v>1746</v>
      </c>
      <c r="M24" s="8">
        <v>319</v>
      </c>
      <c r="N24" s="8">
        <v>0</v>
      </c>
      <c r="O24" s="8">
        <v>0</v>
      </c>
      <c r="P24" s="24"/>
      <c r="Q24" s="8">
        <v>1542</v>
      </c>
      <c r="R24" s="8">
        <v>236</v>
      </c>
      <c r="S24" s="8">
        <v>0</v>
      </c>
      <c r="T24" s="8">
        <v>0</v>
      </c>
      <c r="U24" s="24"/>
      <c r="V24" s="8">
        <v>1379</v>
      </c>
      <c r="W24" s="8">
        <v>160</v>
      </c>
      <c r="X24" s="8">
        <v>0</v>
      </c>
      <c r="Y24" s="8">
        <v>0</v>
      </c>
      <c r="Z24" s="24"/>
    </row>
    <row r="25" spans="1:26" x14ac:dyDescent="0.2">
      <c r="A25" s="26"/>
      <c r="B25" s="13" t="s">
        <v>47</v>
      </c>
      <c r="C25" s="14" t="s">
        <v>48</v>
      </c>
      <c r="D25" s="14" t="s">
        <v>49</v>
      </c>
      <c r="E25" s="7">
        <v>4775</v>
      </c>
      <c r="F25" s="24"/>
      <c r="G25" s="8">
        <v>1447</v>
      </c>
      <c r="H25" s="8">
        <v>1447</v>
      </c>
      <c r="I25" s="8">
        <v>1204</v>
      </c>
      <c r="J25" s="8">
        <v>1079</v>
      </c>
      <c r="K25" s="24"/>
      <c r="L25" s="8">
        <v>1447</v>
      </c>
      <c r="M25" s="8">
        <v>1447</v>
      </c>
      <c r="N25" s="8">
        <v>1191</v>
      </c>
      <c r="O25" s="8">
        <v>1071</v>
      </c>
      <c r="P25" s="24"/>
      <c r="Q25" s="8">
        <v>1447</v>
      </c>
      <c r="R25" s="8">
        <v>1421</v>
      </c>
      <c r="S25" s="8">
        <v>1178</v>
      </c>
      <c r="T25" s="8">
        <v>1062</v>
      </c>
      <c r="U25" s="24"/>
      <c r="V25" s="8">
        <v>1447</v>
      </c>
      <c r="W25" s="8">
        <v>1393</v>
      </c>
      <c r="X25" s="8">
        <v>1166</v>
      </c>
      <c r="Y25" s="8">
        <v>1051</v>
      </c>
      <c r="Z25" s="24"/>
    </row>
    <row r="26" spans="1:26" x14ac:dyDescent="0.2">
      <c r="A26" s="26"/>
      <c r="B26" s="13" t="s">
        <v>50</v>
      </c>
      <c r="C26" s="14" t="s">
        <v>51</v>
      </c>
      <c r="D26" s="14" t="s">
        <v>52</v>
      </c>
      <c r="E26" s="7">
        <v>513</v>
      </c>
      <c r="F26" s="24"/>
      <c r="G26" s="8">
        <v>2803</v>
      </c>
      <c r="H26" s="8">
        <v>623</v>
      </c>
      <c r="I26" s="8">
        <v>347</v>
      </c>
      <c r="J26" s="8">
        <v>135</v>
      </c>
      <c r="K26" s="24"/>
      <c r="L26" s="8">
        <v>2781</v>
      </c>
      <c r="M26" s="8">
        <v>599</v>
      </c>
      <c r="N26" s="8">
        <v>326</v>
      </c>
      <c r="O26" s="8">
        <v>135</v>
      </c>
      <c r="P26" s="24"/>
      <c r="Q26" s="8">
        <v>2746</v>
      </c>
      <c r="R26" s="8">
        <v>573</v>
      </c>
      <c r="S26" s="8">
        <v>305</v>
      </c>
      <c r="T26" s="8">
        <v>100</v>
      </c>
      <c r="U26" s="24"/>
      <c r="V26" s="8">
        <v>883</v>
      </c>
      <c r="W26" s="8">
        <v>550</v>
      </c>
      <c r="X26" s="8">
        <v>285</v>
      </c>
      <c r="Y26" s="8">
        <v>83</v>
      </c>
      <c r="Z26" s="24"/>
    </row>
    <row r="27" spans="1:26" ht="13.5" thickBot="1" x14ac:dyDescent="0.25">
      <c r="A27" s="26"/>
      <c r="B27" s="13" t="s">
        <v>53</v>
      </c>
      <c r="C27" s="14" t="s">
        <v>54</v>
      </c>
      <c r="D27" s="14" t="s">
        <v>55</v>
      </c>
      <c r="E27" s="7">
        <v>18500</v>
      </c>
      <c r="F27" s="24"/>
      <c r="G27" s="8">
        <v>6301</v>
      </c>
      <c r="H27" s="8">
        <v>9594</v>
      </c>
      <c r="I27" s="8">
        <v>11470</v>
      </c>
      <c r="J27" s="8">
        <v>7614</v>
      </c>
      <c r="K27" s="24"/>
      <c r="L27" s="8">
        <v>9482</v>
      </c>
      <c r="M27" s="8">
        <v>14683</v>
      </c>
      <c r="N27" s="8">
        <v>12030</v>
      </c>
      <c r="O27" s="8">
        <v>7614</v>
      </c>
      <c r="P27" s="24"/>
      <c r="Q27" s="8">
        <v>13069</v>
      </c>
      <c r="R27" s="8">
        <v>17781</v>
      </c>
      <c r="S27" s="8">
        <v>13558</v>
      </c>
      <c r="T27" s="8">
        <v>11325</v>
      </c>
      <c r="U27" s="24"/>
      <c r="V27" s="8">
        <v>13254</v>
      </c>
      <c r="W27" s="8">
        <v>17971</v>
      </c>
      <c r="X27" s="8">
        <v>16001</v>
      </c>
      <c r="Y27" s="8">
        <v>11296</v>
      </c>
      <c r="Z27" s="24"/>
    </row>
    <row r="28" spans="1:26" ht="5.25" customHeight="1" thickBot="1" x14ac:dyDescent="0.25">
      <c r="A28" s="26"/>
      <c r="B28" s="30"/>
      <c r="C28" s="33"/>
      <c r="D28" s="33"/>
      <c r="E28" s="33"/>
      <c r="F28" s="34"/>
      <c r="G28" s="35"/>
      <c r="H28" s="35"/>
      <c r="I28" s="35"/>
      <c r="J28" s="35"/>
      <c r="K28" s="34"/>
      <c r="L28" s="35"/>
      <c r="M28" s="35"/>
      <c r="N28" s="35"/>
      <c r="O28" s="35"/>
      <c r="P28" s="34"/>
      <c r="Q28" s="35"/>
      <c r="R28" s="35"/>
      <c r="S28" s="35"/>
      <c r="T28" s="35"/>
      <c r="U28" s="34"/>
      <c r="V28" s="35"/>
      <c r="W28" s="35"/>
      <c r="X28" s="35"/>
      <c r="Y28" s="35"/>
      <c r="Z28" s="34"/>
    </row>
    <row r="29" spans="1:26" ht="13.5" thickBot="1" x14ac:dyDescent="0.25">
      <c r="A29" s="26"/>
      <c r="B29" s="1" t="s">
        <v>85</v>
      </c>
      <c r="E29" s="7">
        <f>SUM(E5:E27)</f>
        <v>257098</v>
      </c>
      <c r="F29" s="26"/>
      <c r="G29" s="7">
        <f>SUM(G5:G27)</f>
        <v>94858</v>
      </c>
      <c r="H29" s="7">
        <f>SUM(H5:H27)</f>
        <v>123880</v>
      </c>
      <c r="I29" s="7">
        <f>SUM(I5:I27)</f>
        <v>186403</v>
      </c>
      <c r="J29" s="7">
        <f>SUM(J5:J27)</f>
        <v>153076</v>
      </c>
      <c r="K29" s="24"/>
      <c r="L29" s="7">
        <f>SUM(L5:L27)</f>
        <v>114158</v>
      </c>
      <c r="M29" s="7">
        <f>SUM(M5:M27)</f>
        <v>154976</v>
      </c>
      <c r="N29" s="7">
        <f>SUM(N5:N27)</f>
        <v>204668</v>
      </c>
      <c r="O29" s="7">
        <f>SUM(O5:O27)</f>
        <v>158022</v>
      </c>
      <c r="P29" s="24"/>
      <c r="Q29" s="7">
        <f>SUM(Q5:Q27)</f>
        <v>137974</v>
      </c>
      <c r="R29" s="7">
        <f>SUM(R5:R27)</f>
        <v>187598</v>
      </c>
      <c r="S29" s="7">
        <f>SUM(S5:S27)</f>
        <v>224277</v>
      </c>
      <c r="T29" s="7">
        <f>SUM(T5:T27)</f>
        <v>173574</v>
      </c>
      <c r="U29" s="24"/>
      <c r="V29" s="7">
        <f>SUM(V5:V27)</f>
        <v>151518</v>
      </c>
      <c r="W29" s="7">
        <f>SUM(W5:W27)</f>
        <v>208408</v>
      </c>
      <c r="X29" s="7">
        <f>SUM(X5:X27)</f>
        <v>248028</v>
      </c>
      <c r="Y29" s="7">
        <f>SUM(Y5:Y27)</f>
        <v>168988</v>
      </c>
      <c r="Z29" s="24"/>
    </row>
    <row r="30" spans="1:26" ht="6.75" customHeight="1" thickBot="1" x14ac:dyDescent="0.25">
      <c r="A30" s="27"/>
      <c r="B30" s="30"/>
      <c r="C30" s="30"/>
      <c r="D30" s="30"/>
      <c r="E30" s="30"/>
      <c r="F30" s="31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1"/>
      <c r="R30" s="30"/>
      <c r="S30" s="30"/>
      <c r="T30" s="30"/>
      <c r="U30" s="30"/>
      <c r="V30" s="31"/>
      <c r="W30" s="30"/>
      <c r="X30" s="30"/>
      <c r="Y30" s="30"/>
      <c r="Z30" s="18"/>
    </row>
    <row r="33" spans="1:26" ht="13.5" thickBot="1" x14ac:dyDescent="0.25">
      <c r="B33" s="38" t="s">
        <v>83</v>
      </c>
    </row>
    <row r="34" spans="1:26" ht="6" customHeight="1" thickBot="1" x14ac:dyDescent="0.25">
      <c r="A34" s="29"/>
      <c r="B34" s="29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4"/>
    </row>
    <row r="35" spans="1:26" ht="23.25" thickBot="1" x14ac:dyDescent="0.25">
      <c r="A35" s="23"/>
      <c r="B35" s="37" t="s">
        <v>0</v>
      </c>
      <c r="C35" s="3" t="s">
        <v>1</v>
      </c>
      <c r="D35" s="16" t="s">
        <v>2</v>
      </c>
      <c r="E35" s="16" t="s">
        <v>56</v>
      </c>
      <c r="F35" s="21"/>
      <c r="G35" s="5">
        <v>35643</v>
      </c>
      <c r="H35" s="5">
        <v>36008</v>
      </c>
      <c r="I35" s="5">
        <v>36373</v>
      </c>
      <c r="J35" s="5">
        <v>36739</v>
      </c>
      <c r="K35" s="18"/>
      <c r="L35" s="5">
        <v>35674</v>
      </c>
      <c r="M35" s="5">
        <v>36039</v>
      </c>
      <c r="N35" s="5">
        <v>36404</v>
      </c>
      <c r="O35" s="5">
        <v>36770</v>
      </c>
      <c r="P35" s="18"/>
      <c r="Q35" s="5">
        <v>35704</v>
      </c>
      <c r="R35" s="5">
        <v>36069</v>
      </c>
      <c r="S35" s="5">
        <v>36434</v>
      </c>
      <c r="T35" s="5">
        <v>36800</v>
      </c>
      <c r="U35" s="18"/>
      <c r="V35" s="5">
        <v>35735</v>
      </c>
      <c r="W35" s="5">
        <v>36100</v>
      </c>
      <c r="X35" s="5">
        <v>36465</v>
      </c>
      <c r="Y35" s="5">
        <v>36831</v>
      </c>
      <c r="Z35" s="18"/>
    </row>
    <row r="36" spans="1:26" ht="6" customHeight="1" thickBot="1" x14ac:dyDescent="0.25">
      <c r="A36" s="24"/>
      <c r="B36" s="19"/>
      <c r="C36" s="19"/>
      <c r="D36" s="19"/>
      <c r="E36" s="21"/>
      <c r="F36" s="22"/>
      <c r="G36" s="20"/>
      <c r="H36" s="20"/>
      <c r="I36" s="20"/>
      <c r="J36" s="20"/>
      <c r="K36" s="28"/>
      <c r="L36" s="20"/>
      <c r="M36" s="20"/>
      <c r="N36" s="20"/>
      <c r="O36" s="20"/>
      <c r="P36" s="28"/>
      <c r="Q36" s="20"/>
      <c r="R36" s="20"/>
      <c r="S36" s="20"/>
      <c r="T36" s="20"/>
      <c r="U36" s="28"/>
      <c r="V36" s="20"/>
      <c r="W36" s="20"/>
      <c r="X36" s="20"/>
      <c r="Y36" s="20"/>
      <c r="Z36" s="28"/>
    </row>
    <row r="37" spans="1:26" x14ac:dyDescent="0.2">
      <c r="A37" s="26"/>
      <c r="B37" s="9" t="s">
        <v>3</v>
      </c>
      <c r="C37" s="10" t="s">
        <v>4</v>
      </c>
      <c r="D37" s="10" t="s">
        <v>5</v>
      </c>
      <c r="E37" s="7">
        <v>5500</v>
      </c>
      <c r="F37" s="23"/>
      <c r="G37" s="11">
        <v>2105</v>
      </c>
      <c r="H37" s="11">
        <v>2170</v>
      </c>
      <c r="I37" s="11">
        <v>2054</v>
      </c>
      <c r="J37" s="10">
        <v>1933</v>
      </c>
      <c r="K37" s="23"/>
      <c r="L37" s="11">
        <v>2162</v>
      </c>
      <c r="M37" s="11">
        <v>2365</v>
      </c>
      <c r="N37" s="11">
        <v>1972</v>
      </c>
      <c r="O37" s="10"/>
      <c r="P37" s="23"/>
      <c r="Q37" s="11">
        <v>2354</v>
      </c>
      <c r="R37" s="11">
        <v>2563</v>
      </c>
      <c r="S37" s="11">
        <v>1897</v>
      </c>
      <c r="T37" s="10"/>
      <c r="U37" s="23"/>
      <c r="V37" s="11">
        <v>2735</v>
      </c>
      <c r="W37" s="11">
        <v>2681</v>
      </c>
      <c r="X37" s="11">
        <v>1831</v>
      </c>
      <c r="Y37" s="12"/>
      <c r="Z37" s="23"/>
    </row>
    <row r="38" spans="1:26" x14ac:dyDescent="0.2">
      <c r="A38" s="26"/>
      <c r="B38" s="13" t="s">
        <v>3</v>
      </c>
      <c r="C38" s="14" t="s">
        <v>6</v>
      </c>
      <c r="D38" s="14" t="s">
        <v>5</v>
      </c>
      <c r="E38" s="7">
        <v>8000</v>
      </c>
      <c r="F38" s="24"/>
      <c r="G38" s="8">
        <v>4543</v>
      </c>
      <c r="H38" s="8">
        <v>5101</v>
      </c>
      <c r="I38" s="8">
        <v>4946</v>
      </c>
      <c r="J38" s="14">
        <v>3338</v>
      </c>
      <c r="K38" s="24"/>
      <c r="L38" s="8">
        <v>4856</v>
      </c>
      <c r="M38" s="8">
        <v>5708</v>
      </c>
      <c r="N38" s="8">
        <v>4718</v>
      </c>
      <c r="O38" s="14"/>
      <c r="P38" s="24"/>
      <c r="Q38" s="8">
        <v>5407</v>
      </c>
      <c r="R38" s="8">
        <v>6296</v>
      </c>
      <c r="S38" s="8">
        <v>4596</v>
      </c>
      <c r="T38" s="14"/>
      <c r="U38" s="24"/>
      <c r="V38" s="8">
        <v>6337</v>
      </c>
      <c r="W38" s="8">
        <v>6571</v>
      </c>
      <c r="X38" s="8">
        <v>4229</v>
      </c>
      <c r="Y38" s="15"/>
      <c r="Z38" s="24"/>
    </row>
    <row r="39" spans="1:26" x14ac:dyDescent="0.2">
      <c r="A39" s="26"/>
      <c r="B39" s="13" t="s">
        <v>7</v>
      </c>
      <c r="C39" s="14" t="s">
        <v>8</v>
      </c>
      <c r="D39" s="14" t="s">
        <v>9</v>
      </c>
      <c r="E39" s="7">
        <v>100</v>
      </c>
      <c r="F39" s="24"/>
      <c r="G39" s="8">
        <v>29</v>
      </c>
      <c r="H39" s="8">
        <v>29</v>
      </c>
      <c r="I39" s="8">
        <v>29</v>
      </c>
      <c r="J39" s="14">
        <v>29</v>
      </c>
      <c r="K39" s="24"/>
      <c r="L39" s="8">
        <v>29</v>
      </c>
      <c r="M39" s="8">
        <v>29</v>
      </c>
      <c r="N39" s="8">
        <v>29</v>
      </c>
      <c r="O39" s="14"/>
      <c r="P39" s="24"/>
      <c r="Q39" s="8">
        <v>29</v>
      </c>
      <c r="R39" s="8">
        <v>29</v>
      </c>
      <c r="S39" s="8">
        <v>29</v>
      </c>
      <c r="T39" s="14"/>
      <c r="U39" s="24"/>
      <c r="V39" s="8">
        <v>29</v>
      </c>
      <c r="W39" s="8">
        <v>29</v>
      </c>
      <c r="X39" s="8">
        <v>29</v>
      </c>
      <c r="Y39" s="15"/>
      <c r="Z39" s="24"/>
    </row>
    <row r="40" spans="1:26" x14ac:dyDescent="0.2">
      <c r="A40" s="26"/>
      <c r="B40" s="13" t="s">
        <v>10</v>
      </c>
      <c r="C40" s="14" t="s">
        <v>11</v>
      </c>
      <c r="D40" s="14" t="s">
        <v>12</v>
      </c>
      <c r="E40" s="7">
        <v>1000</v>
      </c>
      <c r="F40" s="24"/>
      <c r="G40" s="8">
        <v>1273</v>
      </c>
      <c r="H40" s="8">
        <v>1300</v>
      </c>
      <c r="I40" s="8">
        <v>1247</v>
      </c>
      <c r="J40" s="14">
        <v>0</v>
      </c>
      <c r="K40" s="24"/>
      <c r="L40" s="8">
        <v>1177</v>
      </c>
      <c r="M40" s="8">
        <v>1300</v>
      </c>
      <c r="N40" s="8">
        <v>1247</v>
      </c>
      <c r="O40" s="14"/>
      <c r="P40" s="24"/>
      <c r="Q40" s="8">
        <v>1233</v>
      </c>
      <c r="R40" s="8">
        <v>1300</v>
      </c>
      <c r="S40" s="8">
        <v>1247</v>
      </c>
      <c r="T40" s="14"/>
      <c r="U40" s="24"/>
      <c r="V40" s="8">
        <v>1378</v>
      </c>
      <c r="W40" s="8">
        <v>1314</v>
      </c>
      <c r="X40" s="8">
        <v>1247</v>
      </c>
      <c r="Y40" s="15"/>
      <c r="Z40" s="24"/>
    </row>
    <row r="41" spans="1:26" x14ac:dyDescent="0.2">
      <c r="A41" s="26"/>
      <c r="B41" s="13" t="s">
        <v>13</v>
      </c>
      <c r="C41" s="14" t="s">
        <v>14</v>
      </c>
      <c r="D41" s="14" t="s">
        <v>12</v>
      </c>
      <c r="E41" s="7">
        <v>45000</v>
      </c>
      <c r="F41" s="24"/>
      <c r="G41" s="8">
        <v>30621</v>
      </c>
      <c r="H41" s="8">
        <v>43798</v>
      </c>
      <c r="I41" s="8">
        <v>46338</v>
      </c>
      <c r="J41" s="14">
        <v>45835</v>
      </c>
      <c r="K41" s="24"/>
      <c r="L41" s="8">
        <v>33174</v>
      </c>
      <c r="M41" s="8">
        <v>44843</v>
      </c>
      <c r="N41" s="8">
        <v>48416</v>
      </c>
      <c r="O41" s="14"/>
      <c r="P41" s="24"/>
      <c r="Q41" s="8">
        <v>39813</v>
      </c>
      <c r="R41" s="8">
        <v>47781</v>
      </c>
      <c r="S41" s="8">
        <v>49615</v>
      </c>
      <c r="T41" s="14"/>
      <c r="U41" s="24"/>
      <c r="V41" s="8">
        <v>45067</v>
      </c>
      <c r="W41" s="8">
        <v>51838</v>
      </c>
      <c r="X41" s="8">
        <v>51902</v>
      </c>
      <c r="Y41" s="15"/>
      <c r="Z41" s="24"/>
    </row>
    <row r="42" spans="1:26" x14ac:dyDescent="0.2">
      <c r="A42" s="26"/>
      <c r="B42" s="13" t="s">
        <v>15</v>
      </c>
      <c r="C42" s="14" t="s">
        <v>16</v>
      </c>
      <c r="D42" s="14" t="s">
        <v>17</v>
      </c>
      <c r="E42" s="7">
        <v>766</v>
      </c>
      <c r="F42" s="24"/>
      <c r="G42" s="8">
        <v>1925</v>
      </c>
      <c r="H42" s="8">
        <v>787</v>
      </c>
      <c r="I42" s="8">
        <v>139</v>
      </c>
      <c r="J42" s="14">
        <v>0</v>
      </c>
      <c r="K42" s="24"/>
      <c r="L42" s="8">
        <v>1799</v>
      </c>
      <c r="M42" s="8">
        <v>741</v>
      </c>
      <c r="N42" s="8">
        <v>93</v>
      </c>
      <c r="O42" s="14"/>
      <c r="P42" s="24"/>
      <c r="Q42" s="8">
        <v>1683</v>
      </c>
      <c r="R42" s="8">
        <v>671</v>
      </c>
      <c r="S42" s="8">
        <v>63</v>
      </c>
      <c r="T42" s="14"/>
      <c r="U42" s="24"/>
      <c r="V42" s="8">
        <v>1569</v>
      </c>
      <c r="W42" s="8">
        <v>616</v>
      </c>
      <c r="X42" s="8">
        <v>28</v>
      </c>
      <c r="Y42" s="15"/>
      <c r="Z42" s="24"/>
    </row>
    <row r="43" spans="1:26" x14ac:dyDescent="0.2">
      <c r="A43" s="26"/>
      <c r="B43" s="13" t="s">
        <v>18</v>
      </c>
      <c r="C43" s="14" t="s">
        <v>19</v>
      </c>
      <c r="D43" s="14" t="s">
        <v>20</v>
      </c>
      <c r="E43" s="7">
        <v>80</v>
      </c>
      <c r="F43" s="24"/>
      <c r="G43" s="8">
        <v>80</v>
      </c>
      <c r="H43" s="8">
        <v>80</v>
      </c>
      <c r="I43" s="8">
        <v>80</v>
      </c>
      <c r="J43" s="14">
        <v>80</v>
      </c>
      <c r="K43" s="24"/>
      <c r="L43" s="8">
        <v>80</v>
      </c>
      <c r="M43" s="8">
        <v>80</v>
      </c>
      <c r="N43" s="8">
        <v>80</v>
      </c>
      <c r="O43" s="14"/>
      <c r="P43" s="24"/>
      <c r="Q43" s="8">
        <v>80</v>
      </c>
      <c r="R43" s="8">
        <v>80</v>
      </c>
      <c r="S43" s="8">
        <v>80</v>
      </c>
      <c r="T43" s="14"/>
      <c r="U43" s="24"/>
      <c r="V43" s="8">
        <v>80</v>
      </c>
      <c r="W43" s="8">
        <v>80</v>
      </c>
      <c r="X43" s="8">
        <v>80</v>
      </c>
      <c r="Y43" s="15"/>
      <c r="Z43" s="24"/>
    </row>
    <row r="44" spans="1:26" x14ac:dyDescent="0.2">
      <c r="A44" s="26"/>
      <c r="B44" s="13" t="s">
        <v>18</v>
      </c>
      <c r="C44" s="14" t="s">
        <v>21</v>
      </c>
      <c r="D44" s="14" t="s">
        <v>22</v>
      </c>
      <c r="E44" s="7">
        <v>8615</v>
      </c>
      <c r="F44" s="24"/>
      <c r="G44" s="8">
        <v>5497</v>
      </c>
      <c r="H44" s="8">
        <v>5906</v>
      </c>
      <c r="I44" s="8">
        <v>6501</v>
      </c>
      <c r="J44" s="14">
        <v>5909</v>
      </c>
      <c r="K44" s="24"/>
      <c r="L44" s="8">
        <v>6042</v>
      </c>
      <c r="M44" s="8">
        <v>6033</v>
      </c>
      <c r="N44" s="8">
        <v>6776</v>
      </c>
      <c r="O44" s="14"/>
      <c r="P44" s="24"/>
      <c r="Q44" s="8">
        <v>6636</v>
      </c>
      <c r="R44" s="8">
        <v>6403</v>
      </c>
      <c r="S44" s="8">
        <v>7237</v>
      </c>
      <c r="T44" s="14"/>
      <c r="U44" s="24"/>
      <c r="V44" s="8">
        <v>7025</v>
      </c>
      <c r="W44" s="8">
        <v>6845</v>
      </c>
      <c r="X44" s="8">
        <v>7074</v>
      </c>
      <c r="Y44" s="15"/>
      <c r="Z44" s="24"/>
    </row>
    <row r="45" spans="1:26" x14ac:dyDescent="0.2">
      <c r="A45" s="26"/>
      <c r="B45" s="13" t="s">
        <v>18</v>
      </c>
      <c r="C45" s="14" t="s">
        <v>23</v>
      </c>
      <c r="D45" s="14" t="s">
        <v>20</v>
      </c>
      <c r="E45" s="7">
        <v>3425</v>
      </c>
      <c r="F45" s="24"/>
      <c r="G45" s="8">
        <v>2871</v>
      </c>
      <c r="H45" s="8">
        <v>3554</v>
      </c>
      <c r="I45" s="8">
        <v>3197</v>
      </c>
      <c r="J45" s="14">
        <v>3244</v>
      </c>
      <c r="K45" s="24"/>
      <c r="L45" s="8">
        <v>3363</v>
      </c>
      <c r="M45" s="8">
        <v>3795</v>
      </c>
      <c r="N45" s="8">
        <v>3302</v>
      </c>
      <c r="O45" s="14"/>
      <c r="P45" s="24"/>
      <c r="Q45" s="8">
        <v>3474</v>
      </c>
      <c r="R45" s="8">
        <v>3653</v>
      </c>
      <c r="S45" s="8">
        <v>3323</v>
      </c>
      <c r="T45" s="14"/>
      <c r="U45" s="24"/>
      <c r="V45" s="8">
        <v>3636</v>
      </c>
      <c r="W45" s="8">
        <v>3650</v>
      </c>
      <c r="X45" s="8">
        <v>3531</v>
      </c>
      <c r="Y45" s="15"/>
      <c r="Z45" s="24"/>
    </row>
    <row r="46" spans="1:26" x14ac:dyDescent="0.2">
      <c r="A46" s="26"/>
      <c r="B46" s="13" t="s">
        <v>18</v>
      </c>
      <c r="C46" s="14" t="s">
        <v>24</v>
      </c>
      <c r="D46" s="14" t="s">
        <v>25</v>
      </c>
      <c r="E46" s="7">
        <v>2825</v>
      </c>
      <c r="F46" s="24"/>
      <c r="G46" s="8">
        <v>4039</v>
      </c>
      <c r="H46" s="8">
        <v>3991</v>
      </c>
      <c r="I46" s="8">
        <v>3647</v>
      </c>
      <c r="J46" s="14">
        <v>3931</v>
      </c>
      <c r="K46" s="24"/>
      <c r="L46" s="8">
        <v>3980</v>
      </c>
      <c r="M46" s="8">
        <v>4023</v>
      </c>
      <c r="N46" s="8">
        <v>3727</v>
      </c>
      <c r="O46" s="14"/>
      <c r="P46" s="24"/>
      <c r="Q46" s="8">
        <v>4165</v>
      </c>
      <c r="R46" s="8">
        <v>4059</v>
      </c>
      <c r="S46" s="8">
        <v>3982</v>
      </c>
      <c r="T46" s="14"/>
      <c r="U46" s="24"/>
      <c r="V46" s="8">
        <v>4244</v>
      </c>
      <c r="W46" s="8">
        <v>4225</v>
      </c>
      <c r="X46" s="8">
        <v>3996</v>
      </c>
      <c r="Y46" s="15"/>
      <c r="Z46" s="24"/>
    </row>
    <row r="47" spans="1:26" x14ac:dyDescent="0.2">
      <c r="A47" s="26"/>
      <c r="B47" s="13" t="s">
        <v>18</v>
      </c>
      <c r="C47" s="14" t="s">
        <v>26</v>
      </c>
      <c r="D47" s="14" t="s">
        <v>20</v>
      </c>
      <c r="E47" s="7">
        <v>5290</v>
      </c>
      <c r="F47" s="24"/>
      <c r="G47" s="8">
        <v>6140</v>
      </c>
      <c r="H47" s="8">
        <v>4946</v>
      </c>
      <c r="I47" s="8">
        <v>4913</v>
      </c>
      <c r="J47" s="14">
        <v>3050</v>
      </c>
      <c r="K47" s="24"/>
      <c r="L47" s="8">
        <v>6653</v>
      </c>
      <c r="M47" s="8">
        <v>5215</v>
      </c>
      <c r="N47" s="8">
        <v>5036</v>
      </c>
      <c r="O47" s="14"/>
      <c r="P47" s="24"/>
      <c r="Q47" s="8">
        <v>6799</v>
      </c>
      <c r="R47" s="8">
        <v>5868</v>
      </c>
      <c r="S47" s="8">
        <v>5786</v>
      </c>
      <c r="T47" s="14"/>
      <c r="U47" s="24"/>
      <c r="V47" s="8">
        <v>6491</v>
      </c>
      <c r="W47" s="8">
        <v>6375</v>
      </c>
      <c r="X47" s="8">
        <v>5694</v>
      </c>
      <c r="Y47" s="15"/>
      <c r="Z47" s="24"/>
    </row>
    <row r="48" spans="1:26" x14ac:dyDescent="0.2">
      <c r="A48" s="26"/>
      <c r="B48" s="13" t="s">
        <v>18</v>
      </c>
      <c r="C48" s="14" t="s">
        <v>27</v>
      </c>
      <c r="D48" s="14" t="s">
        <v>28</v>
      </c>
      <c r="E48" s="7">
        <v>1310</v>
      </c>
      <c r="F48" s="24"/>
      <c r="G48" s="8">
        <v>644</v>
      </c>
      <c r="H48" s="8">
        <v>624</v>
      </c>
      <c r="I48" s="8">
        <v>544</v>
      </c>
      <c r="J48" s="14">
        <v>503</v>
      </c>
      <c r="K48" s="24"/>
      <c r="L48" s="8">
        <v>642</v>
      </c>
      <c r="M48" s="8">
        <v>629</v>
      </c>
      <c r="N48" s="8">
        <v>544</v>
      </c>
      <c r="O48" s="14"/>
      <c r="P48" s="24"/>
      <c r="Q48" s="8">
        <v>641</v>
      </c>
      <c r="R48" s="8">
        <v>622</v>
      </c>
      <c r="S48" s="8">
        <v>543</v>
      </c>
      <c r="T48" s="14"/>
      <c r="U48" s="24"/>
      <c r="V48" s="8">
        <v>640</v>
      </c>
      <c r="W48" s="8">
        <v>621</v>
      </c>
      <c r="X48" s="8">
        <v>542</v>
      </c>
      <c r="Y48" s="15"/>
      <c r="Z48" s="24"/>
    </row>
    <row r="49" spans="1:30" x14ac:dyDescent="0.2">
      <c r="A49" s="26"/>
      <c r="B49" s="13" t="s">
        <v>18</v>
      </c>
      <c r="C49" s="14" t="s">
        <v>29</v>
      </c>
      <c r="D49" s="14" t="s">
        <v>30</v>
      </c>
      <c r="E49" s="7">
        <v>18453</v>
      </c>
      <c r="F49" s="24"/>
      <c r="G49" s="8">
        <v>12473</v>
      </c>
      <c r="H49" s="8">
        <v>16449</v>
      </c>
      <c r="I49" s="8">
        <v>14421</v>
      </c>
      <c r="J49" s="14">
        <v>12747</v>
      </c>
      <c r="K49" s="24"/>
      <c r="L49" s="8">
        <v>14019</v>
      </c>
      <c r="M49" s="8">
        <v>16270</v>
      </c>
      <c r="N49" s="8">
        <v>14948</v>
      </c>
      <c r="O49" s="14"/>
      <c r="P49" s="24"/>
      <c r="Q49" s="8">
        <v>15477</v>
      </c>
      <c r="R49" s="8">
        <v>17347</v>
      </c>
      <c r="S49" s="8">
        <v>15783</v>
      </c>
      <c r="T49" s="14"/>
      <c r="U49" s="24"/>
      <c r="V49" s="8">
        <v>16526</v>
      </c>
      <c r="W49" s="8">
        <v>17936</v>
      </c>
      <c r="X49" s="8">
        <v>15725</v>
      </c>
      <c r="Y49" s="15"/>
      <c r="Z49" s="24"/>
    </row>
    <row r="50" spans="1:30" x14ac:dyDescent="0.2">
      <c r="A50" s="26"/>
      <c r="B50" s="13" t="s">
        <v>18</v>
      </c>
      <c r="C50" s="14" t="s">
        <v>31</v>
      </c>
      <c r="D50" s="14" t="s">
        <v>30</v>
      </c>
      <c r="E50" s="7">
        <v>6900</v>
      </c>
      <c r="F50" s="24"/>
      <c r="G50" s="8">
        <v>2311</v>
      </c>
      <c r="H50" s="8">
        <v>2100</v>
      </c>
      <c r="I50" s="8">
        <v>2100</v>
      </c>
      <c r="J50" s="14">
        <v>1939</v>
      </c>
      <c r="K50" s="24"/>
      <c r="L50" s="8">
        <v>2277</v>
      </c>
      <c r="M50" s="8">
        <v>2100</v>
      </c>
      <c r="N50" s="8">
        <v>2100</v>
      </c>
      <c r="O50" s="14"/>
      <c r="P50" s="24"/>
      <c r="Q50" s="8">
        <v>2244</v>
      </c>
      <c r="R50" s="8">
        <v>2100</v>
      </c>
      <c r="S50" s="8">
        <v>2100</v>
      </c>
      <c r="T50" s="14"/>
      <c r="U50" s="24"/>
      <c r="V50" s="8">
        <v>2209</v>
      </c>
      <c r="W50" s="8">
        <v>2100</v>
      </c>
      <c r="X50" s="8">
        <v>2100</v>
      </c>
      <c r="Y50" s="15"/>
      <c r="Z50" s="24"/>
    </row>
    <row r="51" spans="1:30" x14ac:dyDescent="0.2">
      <c r="A51" s="26"/>
      <c r="B51" s="13" t="s">
        <v>32</v>
      </c>
      <c r="C51" s="14" t="s">
        <v>33</v>
      </c>
      <c r="D51" s="14" t="s">
        <v>34</v>
      </c>
      <c r="E51" s="7">
        <v>3000</v>
      </c>
      <c r="F51" s="24"/>
      <c r="G51" s="8">
        <v>2574</v>
      </c>
      <c r="H51" s="8">
        <v>1291</v>
      </c>
      <c r="I51" s="8">
        <v>3214</v>
      </c>
      <c r="J51" s="14">
        <v>2007</v>
      </c>
      <c r="K51" s="24"/>
      <c r="L51" s="8">
        <v>2071</v>
      </c>
      <c r="M51" s="8">
        <v>2140</v>
      </c>
      <c r="N51" s="8">
        <v>2798</v>
      </c>
      <c r="O51" s="14"/>
      <c r="P51" s="24"/>
      <c r="Q51" s="8">
        <v>1564</v>
      </c>
      <c r="R51" s="8">
        <v>3151</v>
      </c>
      <c r="S51" s="8">
        <v>3075</v>
      </c>
      <c r="T51" s="14"/>
      <c r="U51" s="24"/>
      <c r="V51" s="8">
        <v>1314</v>
      </c>
      <c r="W51" s="8">
        <v>3651</v>
      </c>
      <c r="X51" s="8">
        <v>4265</v>
      </c>
      <c r="Y51" s="15"/>
      <c r="Z51" s="24"/>
    </row>
    <row r="52" spans="1:30" x14ac:dyDescent="0.2">
      <c r="A52" s="26"/>
      <c r="B52" s="13" t="s">
        <v>35</v>
      </c>
      <c r="C52" s="14" t="s">
        <v>36</v>
      </c>
      <c r="D52" s="14" t="s">
        <v>37</v>
      </c>
      <c r="E52" s="7">
        <v>69000</v>
      </c>
      <c r="F52" s="24"/>
      <c r="G52" s="8">
        <v>25350</v>
      </c>
      <c r="H52" s="8">
        <v>65753</v>
      </c>
      <c r="I52" s="8">
        <v>64395</v>
      </c>
      <c r="J52" s="14">
        <v>23158</v>
      </c>
      <c r="K52" s="24"/>
      <c r="L52" s="8">
        <v>29444</v>
      </c>
      <c r="M52" s="8">
        <v>71761</v>
      </c>
      <c r="N52" s="8">
        <v>64664</v>
      </c>
      <c r="O52" s="14"/>
      <c r="P52" s="24"/>
      <c r="Q52" s="8">
        <v>40172</v>
      </c>
      <c r="R52" s="8">
        <v>72533</v>
      </c>
      <c r="S52" s="8">
        <v>69767</v>
      </c>
      <c r="T52" s="14"/>
      <c r="U52" s="24"/>
      <c r="V52" s="8">
        <v>47502</v>
      </c>
      <c r="W52" s="8">
        <v>76491</v>
      </c>
      <c r="X52" s="8">
        <v>71851</v>
      </c>
      <c r="Y52" s="15"/>
      <c r="Z52" s="24"/>
    </row>
    <row r="53" spans="1:30" x14ac:dyDescent="0.2">
      <c r="A53" s="26"/>
      <c r="B53" s="13" t="s">
        <v>38</v>
      </c>
      <c r="C53" s="14" t="s">
        <v>39</v>
      </c>
      <c r="D53" s="14" t="s">
        <v>40</v>
      </c>
      <c r="E53" s="7">
        <v>500</v>
      </c>
      <c r="F53" s="24"/>
      <c r="G53" s="8">
        <v>276</v>
      </c>
      <c r="H53" s="8">
        <v>413</v>
      </c>
      <c r="I53" s="8">
        <v>429</v>
      </c>
      <c r="J53" s="14">
        <v>450</v>
      </c>
      <c r="K53" s="24"/>
      <c r="L53" s="8">
        <v>282</v>
      </c>
      <c r="M53" s="8">
        <v>285</v>
      </c>
      <c r="N53" s="8">
        <v>305</v>
      </c>
      <c r="O53" s="14"/>
      <c r="P53" s="24"/>
      <c r="Q53" s="8">
        <v>120</v>
      </c>
      <c r="R53" s="8">
        <v>208</v>
      </c>
      <c r="S53" s="8">
        <v>235</v>
      </c>
      <c r="T53" s="14"/>
      <c r="U53" s="24"/>
      <c r="V53" s="8">
        <v>481</v>
      </c>
      <c r="W53" s="8">
        <v>489</v>
      </c>
      <c r="X53" s="8">
        <v>359</v>
      </c>
      <c r="Y53" s="15"/>
      <c r="Z53" s="24"/>
    </row>
    <row r="54" spans="1:30" x14ac:dyDescent="0.2">
      <c r="A54" s="26"/>
      <c r="B54" s="13" t="s">
        <v>41</v>
      </c>
      <c r="C54" s="14" t="s">
        <v>42</v>
      </c>
      <c r="D54" s="14" t="s">
        <v>12</v>
      </c>
      <c r="E54" s="7">
        <v>48000</v>
      </c>
      <c r="F54" s="24"/>
      <c r="G54" s="8">
        <v>27951</v>
      </c>
      <c r="H54" s="8">
        <v>42676</v>
      </c>
      <c r="I54" s="8">
        <v>78179</v>
      </c>
      <c r="J54" s="14">
        <v>35218</v>
      </c>
      <c r="K54" s="24"/>
      <c r="L54" s="8">
        <v>32251</v>
      </c>
      <c r="M54" s="8">
        <v>48582</v>
      </c>
      <c r="N54" s="8">
        <v>65674</v>
      </c>
      <c r="O54" s="14"/>
      <c r="P54" s="24"/>
      <c r="Q54" s="8">
        <v>30842</v>
      </c>
      <c r="R54" s="8">
        <v>49956</v>
      </c>
      <c r="S54" s="8">
        <v>61655</v>
      </c>
      <c r="T54" s="14"/>
      <c r="U54" s="24"/>
      <c r="V54" s="8">
        <v>36486</v>
      </c>
      <c r="W54" s="8">
        <v>55099</v>
      </c>
      <c r="X54" s="8">
        <v>63532</v>
      </c>
      <c r="Y54" s="15"/>
      <c r="Z54" s="24"/>
    </row>
    <row r="55" spans="1:30" x14ac:dyDescent="0.2">
      <c r="A55" s="26"/>
      <c r="B55" s="13" t="s">
        <v>43</v>
      </c>
      <c r="C55" s="14" t="s">
        <v>44</v>
      </c>
      <c r="D55" s="14" t="s">
        <v>45</v>
      </c>
      <c r="E55" s="7">
        <v>5500</v>
      </c>
      <c r="F55" s="24"/>
      <c r="G55" s="8">
        <v>5160</v>
      </c>
      <c r="H55" s="8">
        <v>4791</v>
      </c>
      <c r="I55" s="8">
        <v>5397</v>
      </c>
      <c r="J55" s="14">
        <v>5363</v>
      </c>
      <c r="K55" s="24"/>
      <c r="L55" s="8">
        <v>4332</v>
      </c>
      <c r="M55" s="8">
        <v>4401</v>
      </c>
      <c r="N55" s="8">
        <v>4578</v>
      </c>
      <c r="O55" s="14"/>
      <c r="P55" s="24"/>
      <c r="Q55" s="8">
        <v>4119</v>
      </c>
      <c r="R55" s="8">
        <v>4523</v>
      </c>
      <c r="S55" s="8">
        <v>4512</v>
      </c>
      <c r="T55" s="14"/>
      <c r="U55" s="24"/>
      <c r="V55" s="8">
        <v>5034</v>
      </c>
      <c r="W55" s="8">
        <v>5321</v>
      </c>
      <c r="X55" s="8">
        <v>5499</v>
      </c>
      <c r="Y55" s="15"/>
      <c r="Z55" s="24"/>
    </row>
    <row r="56" spans="1:30" x14ac:dyDescent="0.2">
      <c r="A56" s="26"/>
      <c r="B56" s="13" t="s">
        <v>43</v>
      </c>
      <c r="C56" s="14" t="s">
        <v>46</v>
      </c>
      <c r="D56" s="14" t="s">
        <v>45</v>
      </c>
      <c r="E56" s="7">
        <v>46</v>
      </c>
      <c r="F56" s="24"/>
      <c r="G56" s="8">
        <v>1236</v>
      </c>
      <c r="H56" s="8">
        <v>72</v>
      </c>
      <c r="I56" s="8">
        <v>0</v>
      </c>
      <c r="J56" s="14">
        <v>0</v>
      </c>
      <c r="K56" s="24"/>
      <c r="L56" s="8">
        <v>1111</v>
      </c>
      <c r="M56" s="8">
        <v>0</v>
      </c>
      <c r="N56" s="8">
        <v>0</v>
      </c>
      <c r="O56" s="14"/>
      <c r="P56" s="24"/>
      <c r="Q56" s="8">
        <v>984</v>
      </c>
      <c r="R56" s="8">
        <v>0</v>
      </c>
      <c r="S56" s="8">
        <v>0</v>
      </c>
      <c r="T56" s="14"/>
      <c r="U56" s="24"/>
      <c r="V56" s="8">
        <v>860</v>
      </c>
      <c r="W56" s="8">
        <v>0</v>
      </c>
      <c r="X56" s="8">
        <v>0</v>
      </c>
      <c r="Y56" s="15"/>
      <c r="Z56" s="24"/>
    </row>
    <row r="57" spans="1:30" x14ac:dyDescent="0.2">
      <c r="A57" s="26"/>
      <c r="B57" s="13" t="s">
        <v>47</v>
      </c>
      <c r="C57" s="14" t="s">
        <v>48</v>
      </c>
      <c r="D57" s="14" t="s">
        <v>49</v>
      </c>
      <c r="E57" s="7">
        <v>4775</v>
      </c>
      <c r="F57" s="24"/>
      <c r="G57" s="8">
        <v>1447</v>
      </c>
      <c r="H57" s="8">
        <v>1366</v>
      </c>
      <c r="I57" s="8">
        <v>1156</v>
      </c>
      <c r="J57" s="14">
        <v>1039</v>
      </c>
      <c r="K57" s="24"/>
      <c r="L57" s="8">
        <v>1447</v>
      </c>
      <c r="M57" s="8">
        <v>1338</v>
      </c>
      <c r="N57" s="8">
        <v>1145</v>
      </c>
      <c r="O57" s="14"/>
      <c r="P57" s="24"/>
      <c r="Q57" s="8">
        <v>1447</v>
      </c>
      <c r="R57" s="8">
        <v>1312</v>
      </c>
      <c r="S57" s="8">
        <v>1136</v>
      </c>
      <c r="T57" s="14"/>
      <c r="U57" s="24"/>
      <c r="V57" s="8">
        <v>1447</v>
      </c>
      <c r="W57" s="8">
        <v>1290</v>
      </c>
      <c r="X57" s="8">
        <v>1125</v>
      </c>
      <c r="Y57" s="15"/>
      <c r="Z57" s="24"/>
    </row>
    <row r="58" spans="1:30" x14ac:dyDescent="0.2">
      <c r="A58" s="26"/>
      <c r="B58" s="13" t="s">
        <v>50</v>
      </c>
      <c r="C58" s="14" t="s">
        <v>51</v>
      </c>
      <c r="D58" s="14" t="s">
        <v>52</v>
      </c>
      <c r="E58" s="7">
        <v>513</v>
      </c>
      <c r="F58" s="24"/>
      <c r="G58" s="8">
        <v>851</v>
      </c>
      <c r="H58" s="8">
        <v>525</v>
      </c>
      <c r="I58" s="8">
        <v>234</v>
      </c>
      <c r="J58" s="14">
        <v>66</v>
      </c>
      <c r="K58" s="24"/>
      <c r="L58" s="8">
        <v>819</v>
      </c>
      <c r="M58" s="8">
        <v>501</v>
      </c>
      <c r="N58" s="8">
        <v>205</v>
      </c>
      <c r="O58" s="14"/>
      <c r="P58" s="24"/>
      <c r="Q58" s="8">
        <v>788</v>
      </c>
      <c r="R58" s="8">
        <v>479</v>
      </c>
      <c r="S58" s="8">
        <v>177</v>
      </c>
      <c r="T58" s="14"/>
      <c r="U58" s="24"/>
      <c r="V58" s="8">
        <v>758</v>
      </c>
      <c r="W58" s="8">
        <v>455</v>
      </c>
      <c r="X58" s="8">
        <v>148</v>
      </c>
      <c r="Y58" s="15"/>
      <c r="Z58" s="24"/>
    </row>
    <row r="59" spans="1:30" ht="13.5" thickBot="1" x14ac:dyDescent="0.25">
      <c r="A59" s="26"/>
      <c r="B59" s="13" t="s">
        <v>53</v>
      </c>
      <c r="C59" s="14" t="s">
        <v>54</v>
      </c>
      <c r="D59" s="14" t="s">
        <v>55</v>
      </c>
      <c r="E59" s="7">
        <v>18500</v>
      </c>
      <c r="F59" s="24"/>
      <c r="G59" s="8">
        <v>10289</v>
      </c>
      <c r="H59" s="8">
        <v>16313</v>
      </c>
      <c r="I59" s="8">
        <v>15330</v>
      </c>
      <c r="J59" s="14">
        <v>8930</v>
      </c>
      <c r="K59" s="24"/>
      <c r="L59" s="8">
        <v>10721</v>
      </c>
      <c r="M59" s="8">
        <v>16104</v>
      </c>
      <c r="N59" s="8">
        <v>15831</v>
      </c>
      <c r="O59" s="14"/>
      <c r="P59" s="24"/>
      <c r="Q59" s="8">
        <v>10658</v>
      </c>
      <c r="R59" s="8">
        <v>17744</v>
      </c>
      <c r="S59" s="8">
        <v>18717</v>
      </c>
      <c r="T59" s="14"/>
      <c r="U59" s="24"/>
      <c r="V59" s="8">
        <v>12363</v>
      </c>
      <c r="W59" s="8">
        <v>20577</v>
      </c>
      <c r="X59" s="8">
        <v>20194</v>
      </c>
      <c r="Y59" s="15"/>
      <c r="Z59" s="25"/>
    </row>
    <row r="60" spans="1:30" ht="6" customHeight="1" thickBot="1" x14ac:dyDescent="0.25">
      <c r="A60" s="26"/>
      <c r="B60" s="30"/>
      <c r="C60" s="33"/>
      <c r="D60" s="33"/>
      <c r="E60" s="33"/>
      <c r="F60" s="34"/>
      <c r="G60" s="35"/>
      <c r="H60" s="35"/>
      <c r="I60" s="35"/>
      <c r="J60" s="33"/>
      <c r="K60" s="34"/>
      <c r="L60" s="35"/>
      <c r="M60" s="35"/>
      <c r="N60" s="35"/>
      <c r="O60" s="33"/>
      <c r="P60" s="34"/>
      <c r="Q60" s="35"/>
      <c r="R60" s="35"/>
      <c r="S60" s="35"/>
      <c r="T60" s="33"/>
      <c r="U60" s="34"/>
      <c r="V60" s="35"/>
      <c r="W60" s="35"/>
      <c r="X60" s="35"/>
      <c r="Y60" s="36"/>
      <c r="Z60" s="24"/>
    </row>
    <row r="61" spans="1:30" ht="13.5" thickBot="1" x14ac:dyDescent="0.25">
      <c r="A61" s="26"/>
      <c r="B61" s="1" t="s">
        <v>85</v>
      </c>
      <c r="E61" s="7">
        <f>SUM(E37:E59)</f>
        <v>257098</v>
      </c>
      <c r="F61" s="26"/>
      <c r="G61" s="7">
        <f>SUM(G37:G59)</f>
        <v>149685</v>
      </c>
      <c r="H61" s="7">
        <f>SUM(H37:H59)</f>
        <v>224035</v>
      </c>
      <c r="I61" s="7">
        <f>SUM(I37:I59)</f>
        <v>258490</v>
      </c>
      <c r="J61" s="7">
        <f>SUM(J37:J59)</f>
        <v>158769</v>
      </c>
      <c r="K61" s="24"/>
      <c r="L61" s="7">
        <f>SUM(L37:L59)</f>
        <v>162731</v>
      </c>
      <c r="M61" s="7">
        <f>SUM(M37:M59)</f>
        <v>238243</v>
      </c>
      <c r="N61" s="7">
        <f>SUM(N37:N59)</f>
        <v>248188</v>
      </c>
      <c r="O61" s="2"/>
      <c r="P61" s="24"/>
      <c r="Q61" s="7">
        <f>SUM(Q37:Q59)</f>
        <v>180729</v>
      </c>
      <c r="R61" s="7">
        <f>SUM(R37:R59)</f>
        <v>248678</v>
      </c>
      <c r="S61" s="7">
        <f>SUM(S37:S59)</f>
        <v>255555</v>
      </c>
      <c r="T61" s="2"/>
      <c r="U61" s="24"/>
      <c r="V61" s="7">
        <f>SUM(V37:V59)</f>
        <v>204211</v>
      </c>
      <c r="W61" s="7">
        <f>SUM(W37:W59)</f>
        <v>268254</v>
      </c>
      <c r="X61" s="7">
        <f>SUM(X37:X59)</f>
        <v>264981</v>
      </c>
      <c r="Y61" s="2"/>
      <c r="Z61" s="24"/>
    </row>
    <row r="62" spans="1:30" ht="6" customHeight="1" thickBot="1" x14ac:dyDescent="0.25">
      <c r="A62" s="39"/>
      <c r="B62" s="30"/>
      <c r="C62" s="30"/>
      <c r="D62" s="30"/>
      <c r="E62" s="30"/>
      <c r="F62" s="31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1"/>
    </row>
    <row r="63" spans="1:30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1:30" x14ac:dyDescent="0.2">
      <c r="A64" s="13"/>
      <c r="B64" s="13"/>
      <c r="C64" s="13"/>
      <c r="D64" s="13"/>
      <c r="E64" s="6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spans="1:30" x14ac:dyDescent="0.2">
      <c r="A65" s="13"/>
      <c r="B65" s="13"/>
      <c r="C65" s="13"/>
      <c r="D65" s="13"/>
      <c r="E65" s="6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1:30" x14ac:dyDescent="0.2">
      <c r="A66" s="13"/>
      <c r="B66" s="13"/>
      <c r="C66" s="13"/>
      <c r="D66" s="13"/>
      <c r="E66" s="6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1:30" x14ac:dyDescent="0.2">
      <c r="A67" s="13"/>
      <c r="B67" s="13"/>
      <c r="C67" s="13"/>
      <c r="D67" s="13"/>
      <c r="E67" s="6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1:30" x14ac:dyDescent="0.2">
      <c r="A68" s="13"/>
      <c r="B68" s="13"/>
      <c r="C68" s="13"/>
      <c r="D68" s="13"/>
      <c r="E68" s="6"/>
      <c r="F68" s="13"/>
      <c r="G68" s="13"/>
      <c r="H68" s="13"/>
      <c r="I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 spans="1:30" x14ac:dyDescent="0.2">
      <c r="A69" s="13"/>
      <c r="B69" s="13"/>
      <c r="C69" s="13"/>
      <c r="D69" s="13"/>
      <c r="E69" s="6"/>
      <c r="F69" s="13"/>
      <c r="G69" s="13"/>
      <c r="H69" s="13"/>
      <c r="I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 spans="1:30" x14ac:dyDescent="0.2">
      <c r="A70" s="13"/>
      <c r="B70" s="13"/>
      <c r="C70" s="13"/>
      <c r="D70" s="13"/>
      <c r="E70" s="6"/>
      <c r="F70" s="13"/>
      <c r="G70" s="13"/>
      <c r="H70" s="13"/>
      <c r="I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 spans="1:30" x14ac:dyDescent="0.2">
      <c r="A71" s="13"/>
      <c r="B71" s="13"/>
      <c r="C71" s="13"/>
      <c r="D71" s="13"/>
      <c r="E71" s="6"/>
      <c r="F71" s="13"/>
      <c r="G71" s="13"/>
      <c r="H71" s="13"/>
      <c r="I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</row>
    <row r="72" spans="1:30" x14ac:dyDescent="0.2">
      <c r="A72" s="13"/>
      <c r="B72" s="13"/>
      <c r="C72" s="13"/>
      <c r="D72" s="13"/>
      <c r="E72" s="6"/>
      <c r="F72" s="13"/>
      <c r="G72" s="13"/>
      <c r="H72" s="13"/>
      <c r="I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</row>
    <row r="73" spans="1:30" x14ac:dyDescent="0.2">
      <c r="A73" s="13"/>
      <c r="B73" s="13"/>
      <c r="C73" s="13"/>
      <c r="D73" s="13"/>
      <c r="E73" s="6"/>
      <c r="F73" s="13"/>
      <c r="G73" s="13"/>
      <c r="H73" s="13"/>
      <c r="I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 spans="1:30" x14ac:dyDescent="0.2">
      <c r="A74" s="13"/>
      <c r="B74" s="13"/>
      <c r="C74" s="13"/>
      <c r="D74" s="13"/>
      <c r="E74" s="6"/>
      <c r="F74" s="13"/>
      <c r="G74" s="13"/>
      <c r="H74" s="13"/>
      <c r="I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 spans="1:30" x14ac:dyDescent="0.2">
      <c r="A75" s="13"/>
      <c r="B75" s="13"/>
      <c r="C75" s="13"/>
      <c r="D75" s="13"/>
      <c r="E75" s="6"/>
      <c r="F75" s="13"/>
      <c r="G75" s="13"/>
      <c r="H75" s="13"/>
      <c r="I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76" spans="1:30" x14ac:dyDescent="0.2">
      <c r="A76" s="13"/>
      <c r="B76" s="13"/>
      <c r="C76" s="13"/>
      <c r="D76" s="13"/>
      <c r="E76" s="6"/>
      <c r="F76" s="13"/>
      <c r="G76" s="13"/>
      <c r="H76" s="13"/>
      <c r="I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 spans="1:30" x14ac:dyDescent="0.2">
      <c r="A77" s="13"/>
      <c r="B77" s="13"/>
      <c r="C77" s="13"/>
      <c r="D77" s="13"/>
      <c r="E77" s="6"/>
      <c r="F77" s="13"/>
      <c r="G77" s="13"/>
      <c r="H77" s="13"/>
      <c r="I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</row>
    <row r="78" spans="1:30" x14ac:dyDescent="0.2">
      <c r="A78" s="13"/>
      <c r="B78" s="13"/>
      <c r="C78" s="13"/>
      <c r="D78" s="13"/>
      <c r="E78" s="6"/>
      <c r="F78" s="13"/>
      <c r="G78" s="13"/>
      <c r="H78" s="13"/>
      <c r="I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</row>
    <row r="79" spans="1:30" x14ac:dyDescent="0.2">
      <c r="A79" s="13"/>
      <c r="B79" s="13"/>
      <c r="C79" s="13"/>
      <c r="D79" s="13"/>
      <c r="E79" s="6"/>
      <c r="F79" s="13"/>
      <c r="G79" s="13"/>
      <c r="H79" s="13"/>
      <c r="I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</row>
    <row r="80" spans="1:30" x14ac:dyDescent="0.2">
      <c r="A80" s="13"/>
      <c r="B80" s="13"/>
      <c r="C80" s="13"/>
      <c r="D80" s="13"/>
      <c r="E80" s="6"/>
      <c r="F80" s="13"/>
      <c r="G80" s="13"/>
      <c r="H80" s="13"/>
      <c r="I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 spans="1:30" x14ac:dyDescent="0.2">
      <c r="A81" s="13"/>
      <c r="B81" s="13"/>
      <c r="C81" s="13"/>
      <c r="D81" s="13"/>
      <c r="E81" s="6"/>
      <c r="F81" s="13"/>
      <c r="G81" s="13"/>
      <c r="H81" s="13"/>
      <c r="I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r="82" spans="1:30" x14ac:dyDescent="0.2">
      <c r="A82" s="13"/>
      <c r="B82" s="13"/>
      <c r="C82" s="13"/>
      <c r="D82" s="13"/>
      <c r="E82" s="6"/>
      <c r="F82" s="13"/>
      <c r="G82" s="13"/>
      <c r="H82" s="13"/>
      <c r="I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1:30" x14ac:dyDescent="0.2">
      <c r="A83" s="13"/>
      <c r="B83" s="13"/>
      <c r="C83" s="13"/>
      <c r="D83" s="13"/>
      <c r="E83" s="6"/>
      <c r="F83" s="13"/>
      <c r="G83" s="13"/>
      <c r="H83" s="13"/>
      <c r="I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1:30" x14ac:dyDescent="0.2">
      <c r="A84" s="13"/>
      <c r="B84" s="13"/>
      <c r="C84" s="13"/>
      <c r="D84" s="13"/>
      <c r="E84" s="6"/>
      <c r="F84" s="13"/>
      <c r="G84" s="13"/>
      <c r="H84" s="13"/>
      <c r="I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1:30" x14ac:dyDescent="0.2">
      <c r="A85" s="13"/>
      <c r="B85" s="13"/>
      <c r="C85" s="13"/>
      <c r="D85" s="13"/>
      <c r="E85" s="6"/>
      <c r="F85" s="13"/>
      <c r="G85" s="13"/>
      <c r="H85" s="13"/>
      <c r="I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 spans="1:30" x14ac:dyDescent="0.2">
      <c r="A86" s="13"/>
      <c r="B86" s="13"/>
      <c r="C86" s="13"/>
      <c r="D86" s="13"/>
      <c r="F86" s="13"/>
      <c r="G86" s="13"/>
      <c r="H86" s="13"/>
      <c r="I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 spans="1:30" x14ac:dyDescent="0.2">
      <c r="A87" s="13"/>
      <c r="B87" s="13"/>
      <c r="C87" s="13"/>
      <c r="D87" s="13"/>
      <c r="E87" s="13"/>
      <c r="F87" s="13"/>
      <c r="G87" s="13"/>
      <c r="H87" s="13"/>
      <c r="I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 spans="1:30" x14ac:dyDescent="0.2">
      <c r="A88" s="13"/>
      <c r="B88" s="13"/>
      <c r="C88" s="13"/>
      <c r="D88" s="13"/>
      <c r="E88" s="13"/>
      <c r="F88" s="13"/>
      <c r="G88" s="13"/>
      <c r="H88" s="13"/>
      <c r="I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spans="1:30" x14ac:dyDescent="0.2">
      <c r="A89" s="13"/>
      <c r="B89" s="13"/>
      <c r="C89" s="13"/>
      <c r="D89" s="13"/>
      <c r="E89" s="13"/>
      <c r="F89" s="13"/>
      <c r="G89" s="13"/>
      <c r="H89" s="13"/>
      <c r="I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  <row r="90" spans="1:30" x14ac:dyDescent="0.2">
      <c r="A90" s="13"/>
      <c r="B90" s="13"/>
      <c r="C90" s="13"/>
      <c r="D90" s="13"/>
      <c r="E90" s="13"/>
      <c r="F90" s="13"/>
      <c r="G90" s="13"/>
      <c r="H90" s="13"/>
      <c r="I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 spans="1:30" x14ac:dyDescent="0.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spans="1:30" x14ac:dyDescent="0.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4" spans="1:30" ht="13.5" thickBot="1" x14ac:dyDescent="0.25">
      <c r="B94" s="38" t="s">
        <v>84</v>
      </c>
    </row>
    <row r="95" spans="1:30" ht="6" customHeight="1" thickBot="1" x14ac:dyDescent="0.25">
      <c r="A95" s="29"/>
      <c r="B95" s="29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4"/>
    </row>
    <row r="96" spans="1:30" s="2" customFormat="1" ht="23.25" thickBot="1" x14ac:dyDescent="0.25">
      <c r="A96" s="23"/>
      <c r="B96" s="37" t="s">
        <v>0</v>
      </c>
      <c r="C96" s="3" t="s">
        <v>1</v>
      </c>
      <c r="D96" s="16" t="s">
        <v>2</v>
      </c>
      <c r="E96" s="16" t="s">
        <v>56</v>
      </c>
      <c r="F96" s="21"/>
      <c r="G96" s="5">
        <v>35521</v>
      </c>
      <c r="H96" s="4">
        <v>35886</v>
      </c>
      <c r="I96" s="5">
        <v>36251</v>
      </c>
      <c r="J96" s="4">
        <v>36617</v>
      </c>
      <c r="K96" s="18"/>
      <c r="L96" s="5">
        <v>35551</v>
      </c>
      <c r="M96" s="4">
        <v>35916</v>
      </c>
      <c r="N96" s="5">
        <v>36281</v>
      </c>
      <c r="O96" s="4">
        <v>36647</v>
      </c>
      <c r="P96" s="18"/>
      <c r="Q96" s="5">
        <v>35582</v>
      </c>
      <c r="R96" s="4">
        <v>35947</v>
      </c>
      <c r="S96" s="5">
        <v>36312</v>
      </c>
      <c r="T96" s="4">
        <v>36678</v>
      </c>
      <c r="U96" s="18"/>
      <c r="V96" s="5">
        <v>35612</v>
      </c>
      <c r="W96" s="5">
        <v>35977</v>
      </c>
      <c r="X96" s="5">
        <v>36342</v>
      </c>
      <c r="Y96" s="5">
        <v>36708</v>
      </c>
      <c r="Z96" s="18"/>
    </row>
    <row r="97" spans="1:26" s="2" customFormat="1" ht="6" customHeight="1" thickBot="1" x14ac:dyDescent="0.25">
      <c r="A97" s="24"/>
      <c r="B97" s="19"/>
      <c r="C97" s="19"/>
      <c r="D97" s="19"/>
      <c r="E97" s="19"/>
      <c r="F97" s="22"/>
      <c r="G97" s="20"/>
      <c r="H97" s="20"/>
      <c r="I97" s="20"/>
      <c r="J97" s="20"/>
      <c r="K97" s="28"/>
      <c r="L97" s="20"/>
      <c r="M97" s="20"/>
      <c r="N97" s="20"/>
      <c r="O97" s="20"/>
      <c r="P97" s="28"/>
      <c r="Q97" s="20"/>
      <c r="R97" s="20"/>
      <c r="S97" s="20"/>
      <c r="T97" s="20"/>
      <c r="U97" s="28"/>
      <c r="V97" s="20"/>
      <c r="W97" s="20"/>
      <c r="X97" s="20"/>
      <c r="Y97" s="20"/>
      <c r="Z97" s="28"/>
    </row>
    <row r="98" spans="1:26" x14ac:dyDescent="0.2">
      <c r="A98" s="26"/>
      <c r="B98" s="9" t="s">
        <v>3</v>
      </c>
      <c r="C98" s="10" t="s">
        <v>4</v>
      </c>
      <c r="D98" s="10" t="s">
        <v>5</v>
      </c>
      <c r="E98" s="7">
        <v>5500</v>
      </c>
      <c r="F98" s="23"/>
      <c r="G98" s="11">
        <v>1785</v>
      </c>
      <c r="H98" s="11">
        <v>1608</v>
      </c>
      <c r="I98" s="11">
        <v>1832</v>
      </c>
      <c r="J98" s="11">
        <v>1844</v>
      </c>
      <c r="K98" s="23"/>
      <c r="L98" s="11">
        <v>1713</v>
      </c>
      <c r="M98" s="11">
        <v>2003</v>
      </c>
      <c r="N98" s="11">
        <v>1735</v>
      </c>
      <c r="O98" s="11">
        <v>1880</v>
      </c>
      <c r="P98" s="23"/>
      <c r="Q98" s="11">
        <v>1986</v>
      </c>
      <c r="R98" s="11">
        <v>2208</v>
      </c>
      <c r="S98" s="11">
        <v>1735</v>
      </c>
      <c r="T98" s="11">
        <v>1880</v>
      </c>
      <c r="U98" s="23"/>
      <c r="V98" s="11">
        <v>2252</v>
      </c>
      <c r="W98" s="11">
        <v>2261</v>
      </c>
      <c r="X98" s="11">
        <v>2118</v>
      </c>
      <c r="Y98" s="11">
        <v>1880</v>
      </c>
      <c r="Z98" s="23"/>
    </row>
    <row r="99" spans="1:26" x14ac:dyDescent="0.2">
      <c r="A99" s="26"/>
      <c r="B99" s="13" t="s">
        <v>3</v>
      </c>
      <c r="C99" s="14" t="s">
        <v>6</v>
      </c>
      <c r="D99" s="14" t="s">
        <v>5</v>
      </c>
      <c r="E99" s="7">
        <v>8000</v>
      </c>
      <c r="F99" s="24"/>
      <c r="G99" s="8">
        <v>3897</v>
      </c>
      <c r="H99" s="8">
        <v>4122</v>
      </c>
      <c r="I99" s="8">
        <v>3916</v>
      </c>
      <c r="J99" s="8">
        <v>3936</v>
      </c>
      <c r="K99" s="24"/>
      <c r="L99" s="8">
        <v>3727</v>
      </c>
      <c r="M99" s="8">
        <v>5307</v>
      </c>
      <c r="N99" s="8">
        <v>3836</v>
      </c>
      <c r="O99" s="8">
        <v>4095</v>
      </c>
      <c r="P99" s="24"/>
      <c r="Q99" s="8">
        <v>4814</v>
      </c>
      <c r="R99" s="8">
        <v>5486</v>
      </c>
      <c r="S99" s="8">
        <v>3836</v>
      </c>
      <c r="T99" s="8">
        <v>4095</v>
      </c>
      <c r="U99" s="24"/>
      <c r="V99" s="8">
        <v>5352</v>
      </c>
      <c r="W99" s="8">
        <v>5551</v>
      </c>
      <c r="X99" s="8">
        <v>5098</v>
      </c>
      <c r="Y99" s="8">
        <v>3279</v>
      </c>
      <c r="Z99" s="24"/>
    </row>
    <row r="100" spans="1:26" x14ac:dyDescent="0.2">
      <c r="A100" s="26"/>
      <c r="B100" s="13" t="s">
        <v>7</v>
      </c>
      <c r="C100" s="14" t="s">
        <v>8</v>
      </c>
      <c r="D100" s="14" t="s">
        <v>9</v>
      </c>
      <c r="E100" s="7">
        <v>100</v>
      </c>
      <c r="F100" s="24"/>
      <c r="G100" s="8">
        <v>29</v>
      </c>
      <c r="H100" s="8">
        <v>29</v>
      </c>
      <c r="I100" s="8">
        <v>29</v>
      </c>
      <c r="J100" s="8">
        <v>29</v>
      </c>
      <c r="K100" s="24"/>
      <c r="L100" s="8">
        <v>29</v>
      </c>
      <c r="M100" s="8">
        <v>29</v>
      </c>
      <c r="N100" s="8">
        <v>29</v>
      </c>
      <c r="O100" s="8">
        <v>29</v>
      </c>
      <c r="P100" s="24"/>
      <c r="Q100" s="8">
        <v>29</v>
      </c>
      <c r="R100" s="8">
        <v>29</v>
      </c>
      <c r="S100" s="8">
        <v>29</v>
      </c>
      <c r="T100" s="8">
        <v>29</v>
      </c>
      <c r="U100" s="24"/>
      <c r="V100" s="8">
        <v>29</v>
      </c>
      <c r="W100" s="8">
        <v>29</v>
      </c>
      <c r="X100" s="8">
        <v>29</v>
      </c>
      <c r="Y100" s="8">
        <v>29</v>
      </c>
      <c r="Z100" s="24"/>
    </row>
    <row r="101" spans="1:26" x14ac:dyDescent="0.2">
      <c r="A101" s="26"/>
      <c r="B101" s="13" t="s">
        <v>10</v>
      </c>
      <c r="C101" s="14" t="s">
        <v>11</v>
      </c>
      <c r="D101" s="14" t="s">
        <v>12</v>
      </c>
      <c r="E101" s="7">
        <v>1000</v>
      </c>
      <c r="F101" s="24"/>
      <c r="G101" s="8">
        <v>1148</v>
      </c>
      <c r="H101" s="8">
        <v>1216</v>
      </c>
      <c r="I101" s="8">
        <v>1306</v>
      </c>
      <c r="J101" s="8">
        <v>0</v>
      </c>
      <c r="K101" s="24"/>
      <c r="L101" s="8">
        <v>1070</v>
      </c>
      <c r="M101" s="8">
        <v>1296</v>
      </c>
      <c r="N101" s="8">
        <v>1306</v>
      </c>
      <c r="O101" s="8">
        <v>0</v>
      </c>
      <c r="P101" s="24"/>
      <c r="Q101" s="8">
        <v>1206</v>
      </c>
      <c r="R101" s="8">
        <v>1296</v>
      </c>
      <c r="S101" s="8">
        <v>1266</v>
      </c>
      <c r="T101" s="8">
        <v>0</v>
      </c>
      <c r="U101" s="24"/>
      <c r="V101" s="8">
        <v>1317</v>
      </c>
      <c r="W101" s="8">
        <v>1299</v>
      </c>
      <c r="X101" s="8">
        <v>1247</v>
      </c>
      <c r="Y101" s="8">
        <v>0</v>
      </c>
      <c r="Z101" s="24"/>
    </row>
    <row r="102" spans="1:26" x14ac:dyDescent="0.2">
      <c r="A102" s="26"/>
      <c r="B102" s="13" t="s">
        <v>13</v>
      </c>
      <c r="C102" s="14" t="s">
        <v>14</v>
      </c>
      <c r="D102" s="14" t="s">
        <v>12</v>
      </c>
      <c r="E102" s="7">
        <v>45000</v>
      </c>
      <c r="F102" s="24"/>
      <c r="G102" s="8">
        <v>11106</v>
      </c>
      <c r="H102" s="8">
        <v>19850</v>
      </c>
      <c r="I102" s="8">
        <v>35745</v>
      </c>
      <c r="J102" s="8">
        <v>38168</v>
      </c>
      <c r="K102" s="24"/>
      <c r="L102" s="8">
        <v>18565</v>
      </c>
      <c r="M102" s="8">
        <v>28459</v>
      </c>
      <c r="N102" s="8">
        <v>40179</v>
      </c>
      <c r="O102" s="8">
        <v>42832</v>
      </c>
      <c r="P102" s="24"/>
      <c r="Q102" s="8">
        <v>27037</v>
      </c>
      <c r="R102" s="8">
        <v>36857</v>
      </c>
      <c r="S102" s="8">
        <v>44120</v>
      </c>
      <c r="T102" s="8">
        <v>45706</v>
      </c>
      <c r="U102" s="24"/>
      <c r="V102" s="8">
        <v>30180</v>
      </c>
      <c r="W102" s="8">
        <v>41072</v>
      </c>
      <c r="X102" s="8">
        <v>46546</v>
      </c>
      <c r="Y102" s="8">
        <v>47336</v>
      </c>
      <c r="Z102" s="24"/>
    </row>
    <row r="103" spans="1:26" x14ac:dyDescent="0.2">
      <c r="A103" s="26"/>
      <c r="B103" s="13" t="s">
        <v>15</v>
      </c>
      <c r="C103" s="14" t="s">
        <v>16</v>
      </c>
      <c r="D103" s="14" t="s">
        <v>17</v>
      </c>
      <c r="E103" s="7">
        <v>766</v>
      </c>
      <c r="F103" s="24"/>
      <c r="G103" s="8">
        <v>2534</v>
      </c>
      <c r="H103" s="8">
        <v>1090</v>
      </c>
      <c r="I103" s="8">
        <v>345</v>
      </c>
      <c r="J103" s="8">
        <v>0</v>
      </c>
      <c r="K103" s="24"/>
      <c r="L103" s="8">
        <v>2412</v>
      </c>
      <c r="M103" s="8">
        <v>1016</v>
      </c>
      <c r="N103" s="8">
        <v>259</v>
      </c>
      <c r="O103" s="8">
        <v>0</v>
      </c>
      <c r="P103" s="24"/>
      <c r="Q103" s="8">
        <v>2216</v>
      </c>
      <c r="R103" s="8">
        <v>932</v>
      </c>
      <c r="S103" s="8">
        <v>289</v>
      </c>
      <c r="T103" s="8">
        <v>0</v>
      </c>
      <c r="U103" s="24"/>
      <c r="V103" s="8">
        <v>2057</v>
      </c>
      <c r="W103" s="8">
        <v>1016</v>
      </c>
      <c r="X103" s="8">
        <v>185</v>
      </c>
      <c r="Y103" s="8">
        <v>0</v>
      </c>
      <c r="Z103" s="24"/>
    </row>
    <row r="104" spans="1:26" x14ac:dyDescent="0.2">
      <c r="A104" s="26"/>
      <c r="B104" s="13" t="s">
        <v>18</v>
      </c>
      <c r="C104" s="14" t="s">
        <v>19</v>
      </c>
      <c r="D104" s="14" t="s">
        <v>20</v>
      </c>
      <c r="E104" s="7">
        <v>80</v>
      </c>
      <c r="F104" s="24"/>
      <c r="G104" s="8">
        <v>80</v>
      </c>
      <c r="H104" s="8">
        <v>80</v>
      </c>
      <c r="I104" s="8">
        <v>80</v>
      </c>
      <c r="J104" s="8">
        <v>80</v>
      </c>
      <c r="K104" s="24"/>
      <c r="L104" s="8">
        <v>80</v>
      </c>
      <c r="M104" s="8">
        <v>80</v>
      </c>
      <c r="N104" s="8">
        <v>80</v>
      </c>
      <c r="O104" s="8">
        <v>80</v>
      </c>
      <c r="P104" s="24"/>
      <c r="Q104" s="8">
        <v>80</v>
      </c>
      <c r="R104" s="8">
        <v>80</v>
      </c>
      <c r="S104" s="8">
        <v>80</v>
      </c>
      <c r="T104" s="8">
        <v>80</v>
      </c>
      <c r="U104" s="24"/>
      <c r="V104" s="8">
        <v>80</v>
      </c>
      <c r="W104" s="8">
        <v>80</v>
      </c>
      <c r="X104" s="8">
        <v>80</v>
      </c>
      <c r="Y104" s="8">
        <v>80</v>
      </c>
      <c r="Z104" s="24"/>
    </row>
    <row r="105" spans="1:26" x14ac:dyDescent="0.2">
      <c r="A105" s="26"/>
      <c r="B105" s="13" t="s">
        <v>18</v>
      </c>
      <c r="C105" s="14" t="s">
        <v>21</v>
      </c>
      <c r="D105" s="14" t="s">
        <v>22</v>
      </c>
      <c r="E105" s="7">
        <v>8615</v>
      </c>
      <c r="F105" s="24"/>
      <c r="G105" s="8">
        <v>5391</v>
      </c>
      <c r="H105" s="8">
        <v>5325</v>
      </c>
      <c r="I105" s="8">
        <v>4775</v>
      </c>
      <c r="J105" s="8">
        <v>5713</v>
      </c>
      <c r="K105" s="24"/>
      <c r="L105" s="8">
        <v>5382</v>
      </c>
      <c r="M105" s="8">
        <v>2325</v>
      </c>
      <c r="N105" s="8">
        <v>4770</v>
      </c>
      <c r="O105" s="8">
        <v>5960</v>
      </c>
      <c r="P105" s="24"/>
      <c r="Q105" s="8">
        <v>5498</v>
      </c>
      <c r="R105" s="8">
        <v>5404</v>
      </c>
      <c r="S105" s="8">
        <v>5058</v>
      </c>
      <c r="T105" s="8">
        <v>5928</v>
      </c>
      <c r="U105" s="24"/>
      <c r="V105" s="8">
        <v>5498</v>
      </c>
      <c r="W105" s="8">
        <v>5405</v>
      </c>
      <c r="X105" s="8">
        <v>5866</v>
      </c>
      <c r="Y105" s="8">
        <v>5823</v>
      </c>
      <c r="Z105" s="24"/>
    </row>
    <row r="106" spans="1:26" x14ac:dyDescent="0.2">
      <c r="A106" s="26"/>
      <c r="B106" s="13" t="s">
        <v>18</v>
      </c>
      <c r="C106" s="14" t="s">
        <v>23</v>
      </c>
      <c r="D106" s="14" t="s">
        <v>20</v>
      </c>
      <c r="E106" s="7">
        <v>3425</v>
      </c>
      <c r="F106" s="24"/>
      <c r="G106" s="8">
        <v>2699</v>
      </c>
      <c r="H106" s="8">
        <v>2441</v>
      </c>
      <c r="I106" s="8">
        <v>1548</v>
      </c>
      <c r="J106" s="8">
        <v>2692</v>
      </c>
      <c r="K106" s="24"/>
      <c r="L106" s="8">
        <v>2556</v>
      </c>
      <c r="M106" s="8">
        <v>2944</v>
      </c>
      <c r="N106" s="8">
        <v>1682</v>
      </c>
      <c r="O106" s="8">
        <v>2743</v>
      </c>
      <c r="P106" s="24"/>
      <c r="Q106" s="8">
        <v>2627</v>
      </c>
      <c r="R106" s="8">
        <v>3180</v>
      </c>
      <c r="S106" s="8">
        <v>2604</v>
      </c>
      <c r="T106" s="8">
        <v>2932</v>
      </c>
      <c r="U106" s="24"/>
      <c r="V106" s="8">
        <v>2788</v>
      </c>
      <c r="W106" s="8">
        <v>3235</v>
      </c>
      <c r="X106" s="8">
        <v>3163</v>
      </c>
      <c r="Y106" s="8">
        <v>3193</v>
      </c>
      <c r="Z106" s="24"/>
    </row>
    <row r="107" spans="1:26" x14ac:dyDescent="0.2">
      <c r="A107" s="26"/>
      <c r="B107" s="13" t="s">
        <v>18</v>
      </c>
      <c r="C107" s="14" t="s">
        <v>24</v>
      </c>
      <c r="D107" s="14" t="s">
        <v>25</v>
      </c>
      <c r="E107" s="7">
        <v>2825</v>
      </c>
      <c r="F107" s="24"/>
      <c r="G107" s="8">
        <v>3817</v>
      </c>
      <c r="H107" s="8">
        <v>3770</v>
      </c>
      <c r="I107" s="8">
        <v>3340</v>
      </c>
      <c r="J107" s="8">
        <v>3897</v>
      </c>
      <c r="K107" s="24"/>
      <c r="L107" s="8">
        <v>3855</v>
      </c>
      <c r="M107" s="8">
        <v>3921</v>
      </c>
      <c r="N107" s="8">
        <v>3236</v>
      </c>
      <c r="O107" s="8">
        <v>4041</v>
      </c>
      <c r="P107" s="24"/>
      <c r="Q107" s="8">
        <v>3881</v>
      </c>
      <c r="R107" s="8">
        <v>3979</v>
      </c>
      <c r="S107" s="8">
        <v>3474</v>
      </c>
      <c r="T107" s="8">
        <v>3916</v>
      </c>
      <c r="U107" s="24"/>
      <c r="V107" s="8">
        <v>4000</v>
      </c>
      <c r="W107" s="8">
        <v>3972</v>
      </c>
      <c r="X107" s="8">
        <v>3646</v>
      </c>
      <c r="Y107" s="8">
        <v>3945</v>
      </c>
      <c r="Z107" s="24"/>
    </row>
    <row r="108" spans="1:26" x14ac:dyDescent="0.2">
      <c r="A108" s="26"/>
      <c r="B108" s="13" t="s">
        <v>18</v>
      </c>
      <c r="C108" s="14" t="s">
        <v>26</v>
      </c>
      <c r="D108" s="14" t="s">
        <v>20</v>
      </c>
      <c r="E108" s="7">
        <v>5290</v>
      </c>
      <c r="F108" s="24"/>
      <c r="G108" s="8">
        <v>4806</v>
      </c>
      <c r="H108" s="8">
        <v>3939</v>
      </c>
      <c r="I108" s="8">
        <v>3537</v>
      </c>
      <c r="J108" s="8">
        <v>2656</v>
      </c>
      <c r="K108" s="24"/>
      <c r="L108" s="8">
        <v>5352</v>
      </c>
      <c r="M108" s="8">
        <v>4208</v>
      </c>
      <c r="N108" s="8">
        <v>3550</v>
      </c>
      <c r="O108" s="8">
        <v>3267</v>
      </c>
      <c r="P108" s="24"/>
      <c r="Q108" s="8">
        <v>5830</v>
      </c>
      <c r="R108" s="8">
        <v>4518</v>
      </c>
      <c r="S108" s="8">
        <v>3995</v>
      </c>
      <c r="T108" s="8">
        <v>3181</v>
      </c>
      <c r="U108" s="24"/>
      <c r="V108" s="8">
        <v>5963</v>
      </c>
      <c r="W108" s="8">
        <v>4660</v>
      </c>
      <c r="X108" s="8">
        <v>4554</v>
      </c>
      <c r="Y108" s="8">
        <v>2973</v>
      </c>
      <c r="Z108" s="24"/>
    </row>
    <row r="109" spans="1:26" x14ac:dyDescent="0.2">
      <c r="A109" s="26"/>
      <c r="B109" s="13" t="s">
        <v>18</v>
      </c>
      <c r="C109" s="14" t="s">
        <v>27</v>
      </c>
      <c r="D109" s="14" t="s">
        <v>28</v>
      </c>
      <c r="E109" s="7">
        <v>1310</v>
      </c>
      <c r="F109" s="24"/>
      <c r="G109" s="8">
        <v>644</v>
      </c>
      <c r="H109" s="8">
        <v>634</v>
      </c>
      <c r="I109" s="8">
        <v>548</v>
      </c>
      <c r="J109" s="8">
        <v>512</v>
      </c>
      <c r="K109" s="24"/>
      <c r="L109" s="8">
        <v>643</v>
      </c>
      <c r="M109" s="8">
        <v>633</v>
      </c>
      <c r="N109" s="8">
        <v>547</v>
      </c>
      <c r="O109" s="8">
        <v>511</v>
      </c>
      <c r="P109" s="24"/>
      <c r="Q109" s="8">
        <v>651</v>
      </c>
      <c r="R109" s="8">
        <v>625</v>
      </c>
      <c r="S109" s="8">
        <v>625</v>
      </c>
      <c r="T109" s="8">
        <v>510</v>
      </c>
      <c r="U109" s="24"/>
      <c r="V109" s="8">
        <v>644</v>
      </c>
      <c r="W109" s="8">
        <v>624</v>
      </c>
      <c r="X109" s="8">
        <v>624</v>
      </c>
      <c r="Y109" s="8">
        <v>505</v>
      </c>
      <c r="Z109" s="24"/>
    </row>
    <row r="110" spans="1:26" x14ac:dyDescent="0.2">
      <c r="A110" s="26"/>
      <c r="B110" s="13" t="s">
        <v>18</v>
      </c>
      <c r="C110" s="14" t="s">
        <v>29</v>
      </c>
      <c r="D110" s="14" t="s">
        <v>30</v>
      </c>
      <c r="E110" s="7">
        <v>18453</v>
      </c>
      <c r="F110" s="24"/>
      <c r="G110" s="8">
        <v>12664</v>
      </c>
      <c r="H110" s="8">
        <v>11496</v>
      </c>
      <c r="I110" s="8">
        <v>10482</v>
      </c>
      <c r="J110" s="8">
        <v>10086</v>
      </c>
      <c r="K110" s="24"/>
      <c r="L110" s="8">
        <v>11524</v>
      </c>
      <c r="M110" s="8">
        <v>12890</v>
      </c>
      <c r="N110" s="8">
        <v>10713</v>
      </c>
      <c r="O110" s="8">
        <v>10085</v>
      </c>
      <c r="P110" s="24"/>
      <c r="Q110" s="8">
        <v>11318</v>
      </c>
      <c r="R110" s="8">
        <v>14354</v>
      </c>
      <c r="S110" s="8">
        <v>12420</v>
      </c>
      <c r="T110" s="8">
        <v>11248</v>
      </c>
      <c r="U110" s="24"/>
      <c r="V110" s="8">
        <v>12084</v>
      </c>
      <c r="W110" s="8">
        <v>14867</v>
      </c>
      <c r="X110" s="8">
        <v>13643</v>
      </c>
      <c r="Y110" s="8">
        <v>12271</v>
      </c>
      <c r="Z110" s="24"/>
    </row>
    <row r="111" spans="1:26" x14ac:dyDescent="0.2">
      <c r="A111" s="26"/>
      <c r="B111" s="13" t="s">
        <v>18</v>
      </c>
      <c r="C111" s="14" t="s">
        <v>31</v>
      </c>
      <c r="D111" s="14" t="s">
        <v>30</v>
      </c>
      <c r="E111" s="7">
        <v>6900</v>
      </c>
      <c r="F111" s="24"/>
      <c r="G111" s="8">
        <v>2447</v>
      </c>
      <c r="H111" s="8">
        <v>2100</v>
      </c>
      <c r="I111" s="8">
        <v>2100</v>
      </c>
      <c r="J111" s="8">
        <v>2100</v>
      </c>
      <c r="K111" s="24"/>
      <c r="L111" s="8">
        <v>2409</v>
      </c>
      <c r="M111" s="8">
        <v>2100</v>
      </c>
      <c r="N111" s="8">
        <v>2100</v>
      </c>
      <c r="O111" s="8">
        <v>2042</v>
      </c>
      <c r="P111" s="24"/>
      <c r="Q111" s="8">
        <v>2373</v>
      </c>
      <c r="R111" s="8">
        <v>2100</v>
      </c>
      <c r="S111" s="8">
        <v>2100</v>
      </c>
      <c r="T111" s="8">
        <v>2012</v>
      </c>
      <c r="U111" s="24"/>
      <c r="V111" s="8">
        <v>2341</v>
      </c>
      <c r="W111" s="8">
        <v>2100</v>
      </c>
      <c r="X111" s="8">
        <v>2100</v>
      </c>
      <c r="Y111" s="8">
        <v>1988</v>
      </c>
      <c r="Z111" s="24"/>
    </row>
    <row r="112" spans="1:26" x14ac:dyDescent="0.2">
      <c r="A112" s="26"/>
      <c r="B112" s="13" t="s">
        <v>32</v>
      </c>
      <c r="C112" s="14" t="s">
        <v>33</v>
      </c>
      <c r="D112" s="14" t="s">
        <v>34</v>
      </c>
      <c r="E112" s="7">
        <v>3000</v>
      </c>
      <c r="F112" s="24"/>
      <c r="G112" s="8">
        <v>2562</v>
      </c>
      <c r="H112" s="8">
        <v>1105</v>
      </c>
      <c r="I112" s="8">
        <v>3105</v>
      </c>
      <c r="J112" s="8">
        <v>1911</v>
      </c>
      <c r="K112" s="24"/>
      <c r="L112" s="8">
        <v>3916</v>
      </c>
      <c r="M112" s="8">
        <v>1221</v>
      </c>
      <c r="N112" s="8">
        <v>2681</v>
      </c>
      <c r="O112" s="8">
        <v>1699</v>
      </c>
      <c r="P112" s="24"/>
      <c r="Q112" s="8">
        <v>3616</v>
      </c>
      <c r="R112" s="8">
        <v>1459</v>
      </c>
      <c r="S112" s="8">
        <v>2503</v>
      </c>
      <c r="T112" s="8">
        <v>1418</v>
      </c>
      <c r="U112" s="24"/>
      <c r="V112" s="8">
        <v>3133</v>
      </c>
      <c r="W112" s="8">
        <v>1338</v>
      </c>
      <c r="X112" s="8">
        <v>2985</v>
      </c>
      <c r="Y112" s="8">
        <v>1565</v>
      </c>
      <c r="Z112" s="24"/>
    </row>
    <row r="113" spans="1:26" x14ac:dyDescent="0.2">
      <c r="A113" s="26"/>
      <c r="B113" s="13" t="s">
        <v>38</v>
      </c>
      <c r="C113" s="14" t="s">
        <v>39</v>
      </c>
      <c r="D113" s="14" t="s">
        <v>40</v>
      </c>
      <c r="E113" s="7">
        <v>500</v>
      </c>
      <c r="F113" s="24"/>
      <c r="G113" s="8">
        <v>314</v>
      </c>
      <c r="H113" s="8">
        <v>362</v>
      </c>
      <c r="I113" s="8">
        <v>337</v>
      </c>
      <c r="J113" s="8">
        <v>277</v>
      </c>
      <c r="K113" s="24"/>
      <c r="L113" s="8">
        <v>438</v>
      </c>
      <c r="M113" s="8">
        <v>573</v>
      </c>
      <c r="N113" s="8">
        <v>438</v>
      </c>
      <c r="O113" s="8">
        <v>401</v>
      </c>
      <c r="P113" s="24"/>
      <c r="Q113" s="8">
        <v>363</v>
      </c>
      <c r="R113" s="8">
        <v>561</v>
      </c>
      <c r="S113" s="8">
        <v>653</v>
      </c>
      <c r="T113" s="8">
        <v>521</v>
      </c>
      <c r="U113" s="24"/>
      <c r="V113" s="8">
        <v>483</v>
      </c>
      <c r="W113" s="8">
        <v>556</v>
      </c>
      <c r="X113" s="8">
        <v>620</v>
      </c>
      <c r="Y113" s="8">
        <v>533</v>
      </c>
      <c r="Z113" s="24"/>
    </row>
    <row r="114" spans="1:26" x14ac:dyDescent="0.2">
      <c r="A114" s="26"/>
      <c r="B114" s="13" t="s">
        <v>41</v>
      </c>
      <c r="C114" s="14" t="s">
        <v>42</v>
      </c>
      <c r="D114" s="14" t="s">
        <v>12</v>
      </c>
      <c r="E114" s="7">
        <v>48000</v>
      </c>
      <c r="F114" s="24"/>
      <c r="G114" s="8">
        <v>6496</v>
      </c>
      <c r="H114" s="8">
        <v>21371</v>
      </c>
      <c r="I114" s="8">
        <v>55772</v>
      </c>
      <c r="J114" s="8">
        <v>52212</v>
      </c>
      <c r="K114" s="24"/>
      <c r="L114" s="8">
        <v>10485</v>
      </c>
      <c r="M114" s="8">
        <v>26396</v>
      </c>
      <c r="N114" s="8">
        <v>62863</v>
      </c>
      <c r="O114" s="8">
        <v>52212</v>
      </c>
      <c r="P114" s="24"/>
      <c r="Q114" s="8">
        <v>15434</v>
      </c>
      <c r="R114" s="8">
        <v>32271</v>
      </c>
      <c r="S114" s="8">
        <v>66501</v>
      </c>
      <c r="T114" s="8">
        <v>54497</v>
      </c>
      <c r="U114" s="24"/>
      <c r="V114" s="8">
        <v>21464</v>
      </c>
      <c r="W114" s="8">
        <v>38067</v>
      </c>
      <c r="X114" s="8">
        <v>73256</v>
      </c>
      <c r="Y114" s="8">
        <v>42096</v>
      </c>
      <c r="Z114" s="24"/>
    </row>
    <row r="115" spans="1:26" x14ac:dyDescent="0.2">
      <c r="A115" s="26"/>
      <c r="B115" s="13" t="s">
        <v>43</v>
      </c>
      <c r="C115" s="14" t="s">
        <v>44</v>
      </c>
      <c r="D115" s="14" t="s">
        <v>45</v>
      </c>
      <c r="E115" s="7">
        <v>5500</v>
      </c>
      <c r="F115" s="24"/>
      <c r="G115" s="8">
        <v>4898</v>
      </c>
      <c r="H115" s="8">
        <v>4625</v>
      </c>
      <c r="I115" s="8">
        <v>251</v>
      </c>
      <c r="J115" s="8">
        <v>5901</v>
      </c>
      <c r="K115" s="24"/>
      <c r="L115" s="8">
        <v>5659</v>
      </c>
      <c r="M115" s="8">
        <v>5272</v>
      </c>
      <c r="N115" s="8">
        <v>5913</v>
      </c>
      <c r="O115" s="8">
        <v>5827</v>
      </c>
      <c r="P115" s="24"/>
      <c r="Q115" s="8">
        <v>6156</v>
      </c>
      <c r="R115" s="8">
        <v>5407</v>
      </c>
      <c r="S115" s="8">
        <v>6364</v>
      </c>
      <c r="T115" s="8">
        <v>5670</v>
      </c>
      <c r="U115" s="24"/>
      <c r="V115" s="8">
        <v>5892</v>
      </c>
      <c r="W115" s="8">
        <v>5200</v>
      </c>
      <c r="X115" s="8">
        <v>6414</v>
      </c>
      <c r="Y115" s="8">
        <v>5904</v>
      </c>
      <c r="Z115" s="24"/>
    </row>
    <row r="116" spans="1:26" x14ac:dyDescent="0.2">
      <c r="A116" s="26"/>
      <c r="B116" s="13" t="s">
        <v>43</v>
      </c>
      <c r="C116" s="14" t="s">
        <v>46</v>
      </c>
      <c r="D116" s="14" t="s">
        <v>45</v>
      </c>
      <c r="E116" s="7">
        <v>46</v>
      </c>
      <c r="F116" s="24"/>
      <c r="G116" s="8">
        <v>1963</v>
      </c>
      <c r="H116" s="8">
        <v>411</v>
      </c>
      <c r="I116" s="8">
        <v>0</v>
      </c>
      <c r="J116" s="8">
        <v>0</v>
      </c>
      <c r="K116" s="24"/>
      <c r="L116" s="8">
        <v>1746</v>
      </c>
      <c r="M116" s="8">
        <v>319</v>
      </c>
      <c r="N116" s="8">
        <v>0</v>
      </c>
      <c r="O116" s="8">
        <v>0</v>
      </c>
      <c r="P116" s="24"/>
      <c r="Q116" s="8">
        <v>1542</v>
      </c>
      <c r="R116" s="8">
        <v>236</v>
      </c>
      <c r="S116" s="8">
        <v>0</v>
      </c>
      <c r="T116" s="8">
        <v>0</v>
      </c>
      <c r="U116" s="24"/>
      <c r="V116" s="8">
        <v>1379</v>
      </c>
      <c r="W116" s="8">
        <v>160</v>
      </c>
      <c r="X116" s="8">
        <v>0</v>
      </c>
      <c r="Y116" s="8">
        <v>0</v>
      </c>
      <c r="Z116" s="24"/>
    </row>
    <row r="117" spans="1:26" x14ac:dyDescent="0.2">
      <c r="A117" s="26"/>
      <c r="B117" s="13" t="s">
        <v>47</v>
      </c>
      <c r="C117" s="14" t="s">
        <v>48</v>
      </c>
      <c r="D117" s="14" t="s">
        <v>49</v>
      </c>
      <c r="E117" s="7">
        <v>4775</v>
      </c>
      <c r="F117" s="24"/>
      <c r="G117" s="8">
        <v>1447</v>
      </c>
      <c r="H117" s="8">
        <v>1447</v>
      </c>
      <c r="I117" s="8">
        <v>1204</v>
      </c>
      <c r="J117" s="8">
        <v>1079</v>
      </c>
      <c r="K117" s="24"/>
      <c r="L117" s="8">
        <v>1447</v>
      </c>
      <c r="M117" s="8">
        <v>1447</v>
      </c>
      <c r="N117" s="8">
        <v>1191</v>
      </c>
      <c r="O117" s="8">
        <v>1071</v>
      </c>
      <c r="P117" s="24"/>
      <c r="Q117" s="8">
        <v>1447</v>
      </c>
      <c r="R117" s="8">
        <v>1421</v>
      </c>
      <c r="S117" s="8">
        <v>1178</v>
      </c>
      <c r="T117" s="8">
        <v>1062</v>
      </c>
      <c r="U117" s="24"/>
      <c r="V117" s="8">
        <v>1447</v>
      </c>
      <c r="W117" s="8">
        <v>1393</v>
      </c>
      <c r="X117" s="8">
        <v>1166</v>
      </c>
      <c r="Y117" s="8">
        <v>1051</v>
      </c>
      <c r="Z117" s="24"/>
    </row>
    <row r="118" spans="1:26" x14ac:dyDescent="0.2">
      <c r="A118" s="26"/>
      <c r="B118" s="13" t="s">
        <v>50</v>
      </c>
      <c r="C118" s="14" t="s">
        <v>51</v>
      </c>
      <c r="D118" s="14" t="s">
        <v>52</v>
      </c>
      <c r="E118" s="7">
        <v>513</v>
      </c>
      <c r="F118" s="24"/>
      <c r="G118" s="8">
        <v>2803</v>
      </c>
      <c r="H118" s="8">
        <v>623</v>
      </c>
      <c r="I118" s="8">
        <v>347</v>
      </c>
      <c r="J118" s="8">
        <v>135</v>
      </c>
      <c r="K118" s="24"/>
      <c r="L118" s="8">
        <v>2781</v>
      </c>
      <c r="M118" s="8">
        <v>599</v>
      </c>
      <c r="N118" s="8">
        <v>326</v>
      </c>
      <c r="O118" s="8">
        <v>135</v>
      </c>
      <c r="P118" s="24"/>
      <c r="Q118" s="8">
        <v>2746</v>
      </c>
      <c r="R118" s="8">
        <v>573</v>
      </c>
      <c r="S118" s="8">
        <v>305</v>
      </c>
      <c r="T118" s="8">
        <v>100</v>
      </c>
      <c r="U118" s="24"/>
      <c r="V118" s="8">
        <v>883</v>
      </c>
      <c r="W118" s="8">
        <v>550</v>
      </c>
      <c r="X118" s="8">
        <v>285</v>
      </c>
      <c r="Y118" s="8">
        <v>83</v>
      </c>
      <c r="Z118" s="24"/>
    </row>
    <row r="119" spans="1:26" ht="13.5" thickBot="1" x14ac:dyDescent="0.25">
      <c r="A119" s="26"/>
      <c r="B119" s="13" t="s">
        <v>53</v>
      </c>
      <c r="C119" s="14" t="s">
        <v>54</v>
      </c>
      <c r="D119" s="14" t="s">
        <v>55</v>
      </c>
      <c r="E119" s="7">
        <v>18500</v>
      </c>
      <c r="F119" s="24"/>
      <c r="G119" s="8">
        <v>6301</v>
      </c>
      <c r="H119" s="8">
        <v>9594</v>
      </c>
      <c r="I119" s="8">
        <v>11470</v>
      </c>
      <c r="J119" s="8">
        <v>7614</v>
      </c>
      <c r="K119" s="24"/>
      <c r="L119" s="8">
        <v>9482</v>
      </c>
      <c r="M119" s="8">
        <v>14683</v>
      </c>
      <c r="N119" s="8">
        <v>12030</v>
      </c>
      <c r="O119" s="8">
        <v>7614</v>
      </c>
      <c r="P119" s="24"/>
      <c r="Q119" s="8">
        <v>13069</v>
      </c>
      <c r="R119" s="8">
        <v>17781</v>
      </c>
      <c r="S119" s="8">
        <v>13558</v>
      </c>
      <c r="T119" s="8">
        <v>11325</v>
      </c>
      <c r="U119" s="24"/>
      <c r="V119" s="8">
        <v>13254</v>
      </c>
      <c r="W119" s="8">
        <v>17971</v>
      </c>
      <c r="X119" s="8">
        <v>16001</v>
      </c>
      <c r="Y119" s="8">
        <v>11296</v>
      </c>
      <c r="Z119" s="24"/>
    </row>
    <row r="120" spans="1:26" ht="5.25" customHeight="1" thickBot="1" x14ac:dyDescent="0.25">
      <c r="A120" s="26"/>
      <c r="B120" s="30"/>
      <c r="C120" s="33"/>
      <c r="D120" s="33"/>
      <c r="E120" s="33"/>
      <c r="F120" s="34"/>
      <c r="G120" s="35"/>
      <c r="H120" s="35"/>
      <c r="I120" s="35"/>
      <c r="J120" s="35"/>
      <c r="K120" s="34"/>
      <c r="L120" s="35"/>
      <c r="M120" s="35"/>
      <c r="N120" s="35"/>
      <c r="O120" s="35"/>
      <c r="P120" s="34"/>
      <c r="Q120" s="35"/>
      <c r="R120" s="35"/>
      <c r="S120" s="35"/>
      <c r="T120" s="35"/>
      <c r="U120" s="34"/>
      <c r="V120" s="35"/>
      <c r="W120" s="35"/>
      <c r="X120" s="35"/>
      <c r="Y120" s="35"/>
      <c r="Z120" s="34"/>
    </row>
    <row r="121" spans="1:26" ht="13.5" thickBot="1" x14ac:dyDescent="0.25">
      <c r="A121" s="26"/>
      <c r="B121" s="1" t="s">
        <v>85</v>
      </c>
      <c r="E121" s="7">
        <f>SUM(E97:E119)</f>
        <v>188098</v>
      </c>
      <c r="F121" s="26"/>
      <c r="G121" s="7">
        <f>SUM(G98:G119)</f>
        <v>79831</v>
      </c>
      <c r="H121" s="7">
        <f>SUM(H98:H119)</f>
        <v>97238</v>
      </c>
      <c r="I121" s="7">
        <f>SUM(I98:I119)</f>
        <v>142069</v>
      </c>
      <c r="J121" s="7">
        <f>SUM(J98:J119)</f>
        <v>140842</v>
      </c>
      <c r="K121" s="24"/>
      <c r="L121" s="7">
        <f>SUM(L98:L119)</f>
        <v>95271</v>
      </c>
      <c r="M121" s="7">
        <f>SUM(M98:M119)</f>
        <v>117721</v>
      </c>
      <c r="N121" s="7">
        <f>SUM(N98:N119)</f>
        <v>159464</v>
      </c>
      <c r="O121" s="7">
        <f>SUM(O98:O119)</f>
        <v>146524</v>
      </c>
      <c r="P121" s="24"/>
      <c r="Q121" s="7">
        <f>SUM(Q98:Q119)</f>
        <v>113919</v>
      </c>
      <c r="R121" s="7">
        <f>SUM(R98:R119)</f>
        <v>140757</v>
      </c>
      <c r="S121" s="7">
        <f>SUM(S98:S119)</f>
        <v>172693</v>
      </c>
      <c r="T121" s="7">
        <f>SUM(T98:T119)</f>
        <v>156110</v>
      </c>
      <c r="U121" s="24"/>
      <c r="V121" s="7">
        <f>SUM(V98:V119)</f>
        <v>122520</v>
      </c>
      <c r="W121" s="7">
        <f>SUM(W98:W119)</f>
        <v>151406</v>
      </c>
      <c r="X121" s="7">
        <f>SUM(X98:X119)</f>
        <v>189626</v>
      </c>
      <c r="Y121" s="7">
        <f>SUM(Y98:Y119)</f>
        <v>145830</v>
      </c>
      <c r="Z121" s="24"/>
    </row>
    <row r="122" spans="1:26" ht="6" customHeight="1" thickBot="1" x14ac:dyDescent="0.25">
      <c r="A122" s="31"/>
      <c r="B122" s="30"/>
      <c r="C122" s="33"/>
      <c r="D122" s="33"/>
      <c r="E122" s="33"/>
      <c r="F122" s="34"/>
      <c r="G122" s="35"/>
      <c r="H122" s="35"/>
      <c r="I122" s="35"/>
      <c r="J122" s="35"/>
      <c r="K122" s="34"/>
      <c r="L122" s="35"/>
      <c r="M122" s="35"/>
      <c r="N122" s="35"/>
      <c r="O122" s="35"/>
      <c r="P122" s="34"/>
      <c r="Q122" s="35"/>
      <c r="R122" s="35"/>
      <c r="S122" s="35"/>
      <c r="T122" s="35"/>
      <c r="U122" s="34"/>
      <c r="V122" s="35"/>
      <c r="W122" s="35"/>
      <c r="X122" s="35"/>
      <c r="Y122" s="35"/>
      <c r="Z122" s="34"/>
    </row>
    <row r="125" spans="1:26" ht="13.5" thickBot="1" x14ac:dyDescent="0.25">
      <c r="B125" s="38" t="s">
        <v>84</v>
      </c>
    </row>
    <row r="126" spans="1:26" ht="6" customHeight="1" thickBot="1" x14ac:dyDescent="0.25">
      <c r="A126" s="29"/>
      <c r="B126" s="29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2"/>
    </row>
    <row r="127" spans="1:26" ht="23.25" thickBot="1" x14ac:dyDescent="0.25">
      <c r="A127" s="23"/>
      <c r="B127" s="37" t="s">
        <v>0</v>
      </c>
      <c r="C127" s="3" t="s">
        <v>1</v>
      </c>
      <c r="D127" s="16" t="s">
        <v>2</v>
      </c>
      <c r="E127" s="16" t="s">
        <v>56</v>
      </c>
      <c r="F127" s="21"/>
      <c r="G127" s="5">
        <v>35643</v>
      </c>
      <c r="H127" s="5">
        <v>36008</v>
      </c>
      <c r="I127" s="5">
        <v>36373</v>
      </c>
      <c r="J127" s="5">
        <v>36739</v>
      </c>
      <c r="K127" s="18"/>
      <c r="L127" s="5">
        <v>35674</v>
      </c>
      <c r="M127" s="5">
        <v>36039</v>
      </c>
      <c r="N127" s="5">
        <v>36404</v>
      </c>
      <c r="O127" s="5">
        <v>36770</v>
      </c>
      <c r="P127" s="18"/>
      <c r="Q127" s="5">
        <v>35704</v>
      </c>
      <c r="R127" s="5">
        <v>36069</v>
      </c>
      <c r="S127" s="5">
        <v>36434</v>
      </c>
      <c r="T127" s="5">
        <v>36800</v>
      </c>
      <c r="U127" s="18"/>
      <c r="V127" s="5">
        <v>35735</v>
      </c>
      <c r="W127" s="5">
        <v>36100</v>
      </c>
      <c r="X127" s="5">
        <v>36465</v>
      </c>
      <c r="Y127" s="5">
        <v>36831</v>
      </c>
      <c r="Z127" s="18"/>
    </row>
    <row r="128" spans="1:26" ht="6" customHeight="1" thickBot="1" x14ac:dyDescent="0.25">
      <c r="A128" s="24"/>
      <c r="B128" s="19"/>
      <c r="C128" s="19"/>
      <c r="D128" s="19"/>
      <c r="E128" s="21"/>
      <c r="F128" s="22"/>
      <c r="G128" s="20"/>
      <c r="H128" s="20"/>
      <c r="I128" s="20"/>
      <c r="J128" s="20"/>
      <c r="K128" s="28"/>
      <c r="L128" s="20"/>
      <c r="M128" s="20"/>
      <c r="N128" s="20"/>
      <c r="O128" s="20"/>
      <c r="P128" s="28"/>
      <c r="Q128" s="20"/>
      <c r="R128" s="20"/>
      <c r="S128" s="20"/>
      <c r="T128" s="20"/>
      <c r="U128" s="28"/>
      <c r="V128" s="20"/>
      <c r="W128" s="20"/>
      <c r="X128" s="20"/>
      <c r="Y128" s="20"/>
      <c r="Z128" s="28"/>
    </row>
    <row r="129" spans="1:26" x14ac:dyDescent="0.2">
      <c r="A129" s="26"/>
      <c r="B129" s="9" t="s">
        <v>3</v>
      </c>
      <c r="C129" s="10" t="s">
        <v>4</v>
      </c>
      <c r="D129" s="10" t="s">
        <v>5</v>
      </c>
      <c r="E129" s="7">
        <v>5500</v>
      </c>
      <c r="F129" s="23"/>
      <c r="G129" s="11">
        <v>2105</v>
      </c>
      <c r="H129" s="11">
        <v>2170</v>
      </c>
      <c r="I129" s="11">
        <v>2054</v>
      </c>
      <c r="J129" s="10">
        <v>1933</v>
      </c>
      <c r="K129" s="23"/>
      <c r="L129" s="11">
        <v>2162</v>
      </c>
      <c r="M129" s="11">
        <v>2365</v>
      </c>
      <c r="N129" s="11">
        <v>1972</v>
      </c>
      <c r="O129" s="10"/>
      <c r="P129" s="23"/>
      <c r="Q129" s="11">
        <v>2354</v>
      </c>
      <c r="R129" s="11">
        <v>2563</v>
      </c>
      <c r="S129" s="11">
        <v>1897</v>
      </c>
      <c r="T129" s="10"/>
      <c r="U129" s="23"/>
      <c r="V129" s="11">
        <v>2735</v>
      </c>
      <c r="W129" s="11">
        <v>2681</v>
      </c>
      <c r="X129" s="11">
        <v>1831</v>
      </c>
      <c r="Y129" s="12"/>
      <c r="Z129" s="23"/>
    </row>
    <row r="130" spans="1:26" x14ac:dyDescent="0.2">
      <c r="A130" s="26"/>
      <c r="B130" s="13" t="s">
        <v>3</v>
      </c>
      <c r="C130" s="14" t="s">
        <v>6</v>
      </c>
      <c r="D130" s="14" t="s">
        <v>5</v>
      </c>
      <c r="E130" s="7">
        <v>8000</v>
      </c>
      <c r="F130" s="24"/>
      <c r="G130" s="8">
        <v>4543</v>
      </c>
      <c r="H130" s="8">
        <v>5101</v>
      </c>
      <c r="I130" s="8">
        <v>4946</v>
      </c>
      <c r="J130" s="14">
        <v>3338</v>
      </c>
      <c r="K130" s="24"/>
      <c r="L130" s="8">
        <v>4856</v>
      </c>
      <c r="M130" s="8">
        <v>5708</v>
      </c>
      <c r="N130" s="8">
        <v>4718</v>
      </c>
      <c r="O130" s="14"/>
      <c r="P130" s="24"/>
      <c r="Q130" s="8">
        <v>5407</v>
      </c>
      <c r="R130" s="8">
        <v>6296</v>
      </c>
      <c r="S130" s="8">
        <v>4596</v>
      </c>
      <c r="T130" s="14"/>
      <c r="U130" s="24"/>
      <c r="V130" s="8">
        <v>6337</v>
      </c>
      <c r="W130" s="8">
        <v>6571</v>
      </c>
      <c r="X130" s="8">
        <v>4229</v>
      </c>
      <c r="Y130" s="15"/>
      <c r="Z130" s="24"/>
    </row>
    <row r="131" spans="1:26" x14ac:dyDescent="0.2">
      <c r="A131" s="26"/>
      <c r="B131" s="13" t="s">
        <v>7</v>
      </c>
      <c r="C131" s="14" t="s">
        <v>8</v>
      </c>
      <c r="D131" s="14" t="s">
        <v>9</v>
      </c>
      <c r="E131" s="7">
        <v>100</v>
      </c>
      <c r="F131" s="24"/>
      <c r="G131" s="8">
        <v>29</v>
      </c>
      <c r="H131" s="8">
        <v>29</v>
      </c>
      <c r="I131" s="8">
        <v>29</v>
      </c>
      <c r="J131" s="14">
        <v>29</v>
      </c>
      <c r="K131" s="24"/>
      <c r="L131" s="8">
        <v>29</v>
      </c>
      <c r="M131" s="8">
        <v>29</v>
      </c>
      <c r="N131" s="8">
        <v>29</v>
      </c>
      <c r="O131" s="14"/>
      <c r="P131" s="24"/>
      <c r="Q131" s="8">
        <v>29</v>
      </c>
      <c r="R131" s="8">
        <v>29</v>
      </c>
      <c r="S131" s="8">
        <v>29</v>
      </c>
      <c r="T131" s="14"/>
      <c r="U131" s="24"/>
      <c r="V131" s="8">
        <v>29</v>
      </c>
      <c r="W131" s="8">
        <v>29</v>
      </c>
      <c r="X131" s="8">
        <v>29</v>
      </c>
      <c r="Y131" s="15"/>
      <c r="Z131" s="24"/>
    </row>
    <row r="132" spans="1:26" x14ac:dyDescent="0.2">
      <c r="A132" s="26"/>
      <c r="B132" s="13" t="s">
        <v>10</v>
      </c>
      <c r="C132" s="14" t="s">
        <v>11</v>
      </c>
      <c r="D132" s="14" t="s">
        <v>12</v>
      </c>
      <c r="E132" s="7">
        <v>1000</v>
      </c>
      <c r="F132" s="24"/>
      <c r="G132" s="8">
        <v>1273</v>
      </c>
      <c r="H132" s="8">
        <v>1300</v>
      </c>
      <c r="I132" s="8">
        <v>1247</v>
      </c>
      <c r="J132" s="14">
        <v>0</v>
      </c>
      <c r="K132" s="24"/>
      <c r="L132" s="8">
        <v>1177</v>
      </c>
      <c r="M132" s="8">
        <v>1300</v>
      </c>
      <c r="N132" s="8">
        <v>1247</v>
      </c>
      <c r="O132" s="14"/>
      <c r="P132" s="24"/>
      <c r="Q132" s="8">
        <v>1233</v>
      </c>
      <c r="R132" s="8">
        <v>1300</v>
      </c>
      <c r="S132" s="8">
        <v>1247</v>
      </c>
      <c r="T132" s="14"/>
      <c r="U132" s="24"/>
      <c r="V132" s="8">
        <v>1378</v>
      </c>
      <c r="W132" s="8">
        <v>1314</v>
      </c>
      <c r="X132" s="8">
        <v>1247</v>
      </c>
      <c r="Y132" s="15"/>
      <c r="Z132" s="24"/>
    </row>
    <row r="133" spans="1:26" x14ac:dyDescent="0.2">
      <c r="A133" s="26"/>
      <c r="B133" s="13" t="s">
        <v>13</v>
      </c>
      <c r="C133" s="14" t="s">
        <v>14</v>
      </c>
      <c r="D133" s="14" t="s">
        <v>12</v>
      </c>
      <c r="E133" s="7">
        <v>45000</v>
      </c>
      <c r="F133" s="24"/>
      <c r="G133" s="8">
        <v>30621</v>
      </c>
      <c r="H133" s="8">
        <v>43798</v>
      </c>
      <c r="I133" s="8">
        <v>46338</v>
      </c>
      <c r="J133" s="14">
        <v>45835</v>
      </c>
      <c r="K133" s="24"/>
      <c r="L133" s="8">
        <v>33174</v>
      </c>
      <c r="M133" s="8">
        <v>44843</v>
      </c>
      <c r="N133" s="8">
        <v>48416</v>
      </c>
      <c r="O133" s="14"/>
      <c r="P133" s="24"/>
      <c r="Q133" s="8">
        <v>39813</v>
      </c>
      <c r="R133" s="8">
        <v>47781</v>
      </c>
      <c r="S133" s="8">
        <v>49615</v>
      </c>
      <c r="T133" s="14"/>
      <c r="U133" s="24"/>
      <c r="V133" s="8">
        <v>45067</v>
      </c>
      <c r="W133" s="8">
        <v>51838</v>
      </c>
      <c r="X133" s="8">
        <v>51902</v>
      </c>
      <c r="Y133" s="15"/>
      <c r="Z133" s="24"/>
    </row>
    <row r="134" spans="1:26" x14ac:dyDescent="0.2">
      <c r="A134" s="26"/>
      <c r="B134" s="13" t="s">
        <v>15</v>
      </c>
      <c r="C134" s="14" t="s">
        <v>16</v>
      </c>
      <c r="D134" s="14" t="s">
        <v>17</v>
      </c>
      <c r="E134" s="7">
        <v>766</v>
      </c>
      <c r="F134" s="24"/>
      <c r="G134" s="8">
        <v>1925</v>
      </c>
      <c r="H134" s="8">
        <v>787</v>
      </c>
      <c r="I134" s="8">
        <v>139</v>
      </c>
      <c r="J134" s="14">
        <v>0</v>
      </c>
      <c r="K134" s="24"/>
      <c r="L134" s="8">
        <v>1799</v>
      </c>
      <c r="M134" s="8">
        <v>741</v>
      </c>
      <c r="N134" s="8">
        <v>93</v>
      </c>
      <c r="O134" s="14"/>
      <c r="P134" s="24"/>
      <c r="Q134" s="8">
        <v>1683</v>
      </c>
      <c r="R134" s="8">
        <v>671</v>
      </c>
      <c r="S134" s="8">
        <v>63</v>
      </c>
      <c r="T134" s="14"/>
      <c r="U134" s="24"/>
      <c r="V134" s="8">
        <v>1569</v>
      </c>
      <c r="W134" s="8">
        <v>616</v>
      </c>
      <c r="X134" s="8">
        <v>28</v>
      </c>
      <c r="Y134" s="15"/>
      <c r="Z134" s="24"/>
    </row>
    <row r="135" spans="1:26" x14ac:dyDescent="0.2">
      <c r="A135" s="26"/>
      <c r="B135" s="13" t="s">
        <v>18</v>
      </c>
      <c r="C135" s="14" t="s">
        <v>19</v>
      </c>
      <c r="D135" s="14" t="s">
        <v>20</v>
      </c>
      <c r="E135" s="7">
        <v>80</v>
      </c>
      <c r="F135" s="24"/>
      <c r="G135" s="8">
        <v>80</v>
      </c>
      <c r="H135" s="8">
        <v>80</v>
      </c>
      <c r="I135" s="8">
        <v>80</v>
      </c>
      <c r="J135" s="14">
        <v>80</v>
      </c>
      <c r="K135" s="24"/>
      <c r="L135" s="8">
        <v>80</v>
      </c>
      <c r="M135" s="8">
        <v>80</v>
      </c>
      <c r="N135" s="8">
        <v>80</v>
      </c>
      <c r="O135" s="14"/>
      <c r="P135" s="24"/>
      <c r="Q135" s="8">
        <v>80</v>
      </c>
      <c r="R135" s="8">
        <v>80</v>
      </c>
      <c r="S135" s="8">
        <v>80</v>
      </c>
      <c r="T135" s="14"/>
      <c r="U135" s="24"/>
      <c r="V135" s="8">
        <v>80</v>
      </c>
      <c r="W135" s="8">
        <v>80</v>
      </c>
      <c r="X135" s="8">
        <v>80</v>
      </c>
      <c r="Y135" s="15"/>
      <c r="Z135" s="24"/>
    </row>
    <row r="136" spans="1:26" x14ac:dyDescent="0.2">
      <c r="A136" s="26"/>
      <c r="B136" s="13" t="s">
        <v>18</v>
      </c>
      <c r="C136" s="14" t="s">
        <v>21</v>
      </c>
      <c r="D136" s="14" t="s">
        <v>22</v>
      </c>
      <c r="E136" s="7">
        <v>8615</v>
      </c>
      <c r="F136" s="24"/>
      <c r="G136" s="8">
        <v>5497</v>
      </c>
      <c r="H136" s="8">
        <v>5906</v>
      </c>
      <c r="I136" s="8">
        <v>6501</v>
      </c>
      <c r="J136" s="14">
        <v>5909</v>
      </c>
      <c r="K136" s="24"/>
      <c r="L136" s="8">
        <v>6042</v>
      </c>
      <c r="M136" s="8">
        <v>6033</v>
      </c>
      <c r="N136" s="8">
        <v>6776</v>
      </c>
      <c r="O136" s="14"/>
      <c r="P136" s="24"/>
      <c r="Q136" s="8">
        <v>6636</v>
      </c>
      <c r="R136" s="8">
        <v>6403</v>
      </c>
      <c r="S136" s="8">
        <v>7237</v>
      </c>
      <c r="T136" s="14"/>
      <c r="U136" s="24"/>
      <c r="V136" s="8">
        <v>7025</v>
      </c>
      <c r="W136" s="8">
        <v>6845</v>
      </c>
      <c r="X136" s="8">
        <v>7074</v>
      </c>
      <c r="Y136" s="15"/>
      <c r="Z136" s="24"/>
    </row>
    <row r="137" spans="1:26" x14ac:dyDescent="0.2">
      <c r="A137" s="26"/>
      <c r="B137" s="13" t="s">
        <v>18</v>
      </c>
      <c r="C137" s="14" t="s">
        <v>23</v>
      </c>
      <c r="D137" s="14" t="s">
        <v>20</v>
      </c>
      <c r="E137" s="7">
        <v>3425</v>
      </c>
      <c r="F137" s="24"/>
      <c r="G137" s="8">
        <v>2871</v>
      </c>
      <c r="H137" s="8">
        <v>3554</v>
      </c>
      <c r="I137" s="8">
        <v>3197</v>
      </c>
      <c r="J137" s="14">
        <v>3244</v>
      </c>
      <c r="K137" s="24"/>
      <c r="L137" s="8">
        <v>3363</v>
      </c>
      <c r="M137" s="8">
        <v>3795</v>
      </c>
      <c r="N137" s="8">
        <v>3302</v>
      </c>
      <c r="O137" s="14"/>
      <c r="P137" s="24"/>
      <c r="Q137" s="8">
        <v>3474</v>
      </c>
      <c r="R137" s="8">
        <v>3653</v>
      </c>
      <c r="S137" s="8">
        <v>3323</v>
      </c>
      <c r="T137" s="14"/>
      <c r="U137" s="24"/>
      <c r="V137" s="8">
        <v>3636</v>
      </c>
      <c r="W137" s="8">
        <v>3650</v>
      </c>
      <c r="X137" s="8">
        <v>3531</v>
      </c>
      <c r="Y137" s="15"/>
      <c r="Z137" s="24"/>
    </row>
    <row r="138" spans="1:26" x14ac:dyDescent="0.2">
      <c r="A138" s="26"/>
      <c r="B138" s="13" t="s">
        <v>18</v>
      </c>
      <c r="C138" s="14" t="s">
        <v>24</v>
      </c>
      <c r="D138" s="14" t="s">
        <v>25</v>
      </c>
      <c r="E138" s="7">
        <v>2825</v>
      </c>
      <c r="F138" s="24"/>
      <c r="G138" s="8">
        <v>4039</v>
      </c>
      <c r="H138" s="8">
        <v>3991</v>
      </c>
      <c r="I138" s="8">
        <v>3647</v>
      </c>
      <c r="J138" s="14">
        <v>3931</v>
      </c>
      <c r="K138" s="24"/>
      <c r="L138" s="8">
        <v>3980</v>
      </c>
      <c r="M138" s="8">
        <v>4023</v>
      </c>
      <c r="N138" s="8">
        <v>3727</v>
      </c>
      <c r="O138" s="14"/>
      <c r="P138" s="24"/>
      <c r="Q138" s="8">
        <v>4165</v>
      </c>
      <c r="R138" s="8">
        <v>4059</v>
      </c>
      <c r="S138" s="8">
        <v>3982</v>
      </c>
      <c r="T138" s="14"/>
      <c r="U138" s="24"/>
      <c r="V138" s="8">
        <v>4244</v>
      </c>
      <c r="W138" s="8">
        <v>4225</v>
      </c>
      <c r="X138" s="8">
        <v>3996</v>
      </c>
      <c r="Y138" s="15"/>
      <c r="Z138" s="24"/>
    </row>
    <row r="139" spans="1:26" x14ac:dyDescent="0.2">
      <c r="A139" s="26"/>
      <c r="B139" s="13" t="s">
        <v>18</v>
      </c>
      <c r="C139" s="14" t="s">
        <v>26</v>
      </c>
      <c r="D139" s="14" t="s">
        <v>20</v>
      </c>
      <c r="E139" s="7">
        <v>5290</v>
      </c>
      <c r="F139" s="24"/>
      <c r="G139" s="8">
        <v>6140</v>
      </c>
      <c r="H139" s="8">
        <v>4946</v>
      </c>
      <c r="I139" s="8">
        <v>4913</v>
      </c>
      <c r="J139" s="14">
        <v>3050</v>
      </c>
      <c r="K139" s="24"/>
      <c r="L139" s="8">
        <v>6653</v>
      </c>
      <c r="M139" s="8">
        <v>5215</v>
      </c>
      <c r="N139" s="8">
        <v>5036</v>
      </c>
      <c r="O139" s="14"/>
      <c r="P139" s="24"/>
      <c r="Q139" s="8">
        <v>6799</v>
      </c>
      <c r="R139" s="8">
        <v>5868</v>
      </c>
      <c r="S139" s="8">
        <v>5786</v>
      </c>
      <c r="T139" s="14"/>
      <c r="U139" s="24"/>
      <c r="V139" s="8">
        <v>6491</v>
      </c>
      <c r="W139" s="8">
        <v>6375</v>
      </c>
      <c r="X139" s="8">
        <v>5694</v>
      </c>
      <c r="Y139" s="15"/>
      <c r="Z139" s="24"/>
    </row>
    <row r="140" spans="1:26" x14ac:dyDescent="0.2">
      <c r="A140" s="26"/>
      <c r="B140" s="13" t="s">
        <v>18</v>
      </c>
      <c r="C140" s="14" t="s">
        <v>27</v>
      </c>
      <c r="D140" s="14" t="s">
        <v>28</v>
      </c>
      <c r="E140" s="7">
        <v>1310</v>
      </c>
      <c r="F140" s="24"/>
      <c r="G140" s="8">
        <v>644</v>
      </c>
      <c r="H140" s="8">
        <v>624</v>
      </c>
      <c r="I140" s="8">
        <v>544</v>
      </c>
      <c r="J140" s="14">
        <v>503</v>
      </c>
      <c r="K140" s="24"/>
      <c r="L140" s="8">
        <v>642</v>
      </c>
      <c r="M140" s="8">
        <v>629</v>
      </c>
      <c r="N140" s="8">
        <v>544</v>
      </c>
      <c r="O140" s="14"/>
      <c r="P140" s="24"/>
      <c r="Q140" s="8">
        <v>641</v>
      </c>
      <c r="R140" s="8">
        <v>622</v>
      </c>
      <c r="S140" s="8">
        <v>543</v>
      </c>
      <c r="T140" s="14"/>
      <c r="U140" s="24"/>
      <c r="V140" s="8">
        <v>640</v>
      </c>
      <c r="W140" s="8">
        <v>621</v>
      </c>
      <c r="X140" s="8">
        <v>542</v>
      </c>
      <c r="Y140" s="15"/>
      <c r="Z140" s="24"/>
    </row>
    <row r="141" spans="1:26" x14ac:dyDescent="0.2">
      <c r="A141" s="26"/>
      <c r="B141" s="13" t="s">
        <v>18</v>
      </c>
      <c r="C141" s="14" t="s">
        <v>29</v>
      </c>
      <c r="D141" s="14" t="s">
        <v>30</v>
      </c>
      <c r="E141" s="7">
        <v>18453</v>
      </c>
      <c r="F141" s="24"/>
      <c r="G141" s="8">
        <v>12473</v>
      </c>
      <c r="H141" s="8">
        <v>16449</v>
      </c>
      <c r="I141" s="8">
        <v>14421</v>
      </c>
      <c r="J141" s="14">
        <v>12747</v>
      </c>
      <c r="K141" s="24"/>
      <c r="L141" s="8">
        <v>14019</v>
      </c>
      <c r="M141" s="8">
        <v>16270</v>
      </c>
      <c r="N141" s="8">
        <v>14948</v>
      </c>
      <c r="O141" s="14"/>
      <c r="P141" s="24"/>
      <c r="Q141" s="8">
        <v>15477</v>
      </c>
      <c r="R141" s="8">
        <v>17347</v>
      </c>
      <c r="S141" s="8">
        <v>15783</v>
      </c>
      <c r="T141" s="14"/>
      <c r="U141" s="24"/>
      <c r="V141" s="8">
        <v>16526</v>
      </c>
      <c r="W141" s="8">
        <v>17936</v>
      </c>
      <c r="X141" s="8">
        <v>15725</v>
      </c>
      <c r="Y141" s="15"/>
      <c r="Z141" s="24"/>
    </row>
    <row r="142" spans="1:26" x14ac:dyDescent="0.2">
      <c r="A142" s="26"/>
      <c r="B142" s="13" t="s">
        <v>18</v>
      </c>
      <c r="C142" s="14" t="s">
        <v>31</v>
      </c>
      <c r="D142" s="14" t="s">
        <v>30</v>
      </c>
      <c r="E142" s="7">
        <v>6900</v>
      </c>
      <c r="F142" s="24"/>
      <c r="G142" s="8">
        <v>2311</v>
      </c>
      <c r="H142" s="8">
        <v>2100</v>
      </c>
      <c r="I142" s="8">
        <v>2100</v>
      </c>
      <c r="J142" s="14">
        <v>1939</v>
      </c>
      <c r="K142" s="24"/>
      <c r="L142" s="8">
        <v>2277</v>
      </c>
      <c r="M142" s="8">
        <v>2100</v>
      </c>
      <c r="N142" s="8">
        <v>2100</v>
      </c>
      <c r="O142" s="14"/>
      <c r="P142" s="24"/>
      <c r="Q142" s="8">
        <v>2244</v>
      </c>
      <c r="R142" s="8">
        <v>2100</v>
      </c>
      <c r="S142" s="8">
        <v>2100</v>
      </c>
      <c r="T142" s="14"/>
      <c r="U142" s="24"/>
      <c r="V142" s="8">
        <v>2209</v>
      </c>
      <c r="W142" s="8">
        <v>2100</v>
      </c>
      <c r="X142" s="8">
        <v>2100</v>
      </c>
      <c r="Y142" s="15"/>
      <c r="Z142" s="24"/>
    </row>
    <row r="143" spans="1:26" x14ac:dyDescent="0.2">
      <c r="A143" s="26"/>
      <c r="B143" s="13" t="s">
        <v>32</v>
      </c>
      <c r="C143" s="14" t="s">
        <v>33</v>
      </c>
      <c r="D143" s="14" t="s">
        <v>34</v>
      </c>
      <c r="E143" s="7">
        <v>3000</v>
      </c>
      <c r="F143" s="24"/>
      <c r="G143" s="8">
        <v>2574</v>
      </c>
      <c r="H143" s="8">
        <v>1291</v>
      </c>
      <c r="I143" s="8">
        <v>3214</v>
      </c>
      <c r="J143" s="14">
        <v>2007</v>
      </c>
      <c r="K143" s="24"/>
      <c r="L143" s="8">
        <v>2071</v>
      </c>
      <c r="M143" s="8">
        <v>2140</v>
      </c>
      <c r="N143" s="8">
        <v>2798</v>
      </c>
      <c r="O143" s="14"/>
      <c r="P143" s="24"/>
      <c r="Q143" s="8">
        <v>1564</v>
      </c>
      <c r="R143" s="8">
        <v>3151</v>
      </c>
      <c r="S143" s="8">
        <v>3075</v>
      </c>
      <c r="T143" s="14"/>
      <c r="U143" s="24"/>
      <c r="V143" s="8">
        <v>1314</v>
      </c>
      <c r="W143" s="8">
        <v>3651</v>
      </c>
      <c r="X143" s="8">
        <v>4265</v>
      </c>
      <c r="Y143" s="15"/>
      <c r="Z143" s="24"/>
    </row>
    <row r="144" spans="1:26" x14ac:dyDescent="0.2">
      <c r="A144" s="26"/>
      <c r="B144" s="13" t="s">
        <v>38</v>
      </c>
      <c r="C144" s="14" t="s">
        <v>39</v>
      </c>
      <c r="D144" s="14" t="s">
        <v>40</v>
      </c>
      <c r="E144" s="7">
        <v>500</v>
      </c>
      <c r="F144" s="24"/>
      <c r="G144" s="8">
        <v>276</v>
      </c>
      <c r="H144" s="8">
        <v>413</v>
      </c>
      <c r="I144" s="8">
        <v>429</v>
      </c>
      <c r="J144" s="14">
        <v>450</v>
      </c>
      <c r="K144" s="24"/>
      <c r="L144" s="8">
        <v>282</v>
      </c>
      <c r="M144" s="8">
        <v>285</v>
      </c>
      <c r="N144" s="8">
        <v>305</v>
      </c>
      <c r="O144" s="14"/>
      <c r="P144" s="24"/>
      <c r="Q144" s="8">
        <v>120</v>
      </c>
      <c r="R144" s="8">
        <v>208</v>
      </c>
      <c r="S144" s="8">
        <v>235</v>
      </c>
      <c r="T144" s="14"/>
      <c r="U144" s="24"/>
      <c r="V144" s="8">
        <v>481</v>
      </c>
      <c r="W144" s="8">
        <v>489</v>
      </c>
      <c r="X144" s="8">
        <v>359</v>
      </c>
      <c r="Y144" s="15"/>
      <c r="Z144" s="24"/>
    </row>
    <row r="145" spans="1:26" x14ac:dyDescent="0.2">
      <c r="A145" s="26"/>
      <c r="B145" s="13" t="s">
        <v>41</v>
      </c>
      <c r="C145" s="14" t="s">
        <v>42</v>
      </c>
      <c r="D145" s="14" t="s">
        <v>12</v>
      </c>
      <c r="E145" s="7">
        <v>48000</v>
      </c>
      <c r="F145" s="24"/>
      <c r="G145" s="8">
        <v>27951</v>
      </c>
      <c r="H145" s="8">
        <v>42676</v>
      </c>
      <c r="I145" s="8">
        <v>78179</v>
      </c>
      <c r="J145" s="14">
        <v>35218</v>
      </c>
      <c r="K145" s="24"/>
      <c r="L145" s="8">
        <v>32251</v>
      </c>
      <c r="M145" s="8">
        <v>48582</v>
      </c>
      <c r="N145" s="8">
        <v>65674</v>
      </c>
      <c r="O145" s="14"/>
      <c r="P145" s="24"/>
      <c r="Q145" s="8">
        <v>30842</v>
      </c>
      <c r="R145" s="8">
        <v>49956</v>
      </c>
      <c r="S145" s="8">
        <v>61655</v>
      </c>
      <c r="T145" s="14"/>
      <c r="U145" s="24"/>
      <c r="V145" s="8">
        <v>36486</v>
      </c>
      <c r="W145" s="8">
        <v>55099</v>
      </c>
      <c r="X145" s="8">
        <v>63532</v>
      </c>
      <c r="Y145" s="15"/>
      <c r="Z145" s="24"/>
    </row>
    <row r="146" spans="1:26" x14ac:dyDescent="0.2">
      <c r="A146" s="26"/>
      <c r="B146" s="13" t="s">
        <v>43</v>
      </c>
      <c r="C146" s="14" t="s">
        <v>44</v>
      </c>
      <c r="D146" s="14" t="s">
        <v>45</v>
      </c>
      <c r="E146" s="7">
        <v>5500</v>
      </c>
      <c r="F146" s="24"/>
      <c r="G146" s="8">
        <v>5160</v>
      </c>
      <c r="H146" s="8">
        <v>4791</v>
      </c>
      <c r="I146" s="8">
        <v>5397</v>
      </c>
      <c r="J146" s="14">
        <v>5363</v>
      </c>
      <c r="K146" s="24"/>
      <c r="L146" s="8">
        <v>4332</v>
      </c>
      <c r="M146" s="8">
        <v>4401</v>
      </c>
      <c r="N146" s="8">
        <v>4578</v>
      </c>
      <c r="O146" s="14"/>
      <c r="P146" s="24"/>
      <c r="Q146" s="8">
        <v>4119</v>
      </c>
      <c r="R146" s="8">
        <v>4523</v>
      </c>
      <c r="S146" s="8">
        <v>4512</v>
      </c>
      <c r="T146" s="14"/>
      <c r="U146" s="24"/>
      <c r="V146" s="8">
        <v>5034</v>
      </c>
      <c r="W146" s="8">
        <v>5321</v>
      </c>
      <c r="X146" s="8">
        <v>5499</v>
      </c>
      <c r="Y146" s="15"/>
      <c r="Z146" s="24"/>
    </row>
    <row r="147" spans="1:26" x14ac:dyDescent="0.2">
      <c r="A147" s="26"/>
      <c r="B147" s="13" t="s">
        <v>43</v>
      </c>
      <c r="C147" s="14" t="s">
        <v>46</v>
      </c>
      <c r="D147" s="14" t="s">
        <v>45</v>
      </c>
      <c r="E147" s="7">
        <v>46</v>
      </c>
      <c r="F147" s="24"/>
      <c r="G147" s="8">
        <v>1236</v>
      </c>
      <c r="H147" s="8">
        <v>72</v>
      </c>
      <c r="I147" s="8">
        <v>0</v>
      </c>
      <c r="J147" s="14">
        <v>0</v>
      </c>
      <c r="K147" s="24"/>
      <c r="L147" s="8">
        <v>1111</v>
      </c>
      <c r="M147" s="8">
        <v>0</v>
      </c>
      <c r="N147" s="8">
        <v>0</v>
      </c>
      <c r="O147" s="14"/>
      <c r="P147" s="24"/>
      <c r="Q147" s="8">
        <v>984</v>
      </c>
      <c r="R147" s="8">
        <v>0</v>
      </c>
      <c r="S147" s="8">
        <v>0</v>
      </c>
      <c r="T147" s="14"/>
      <c r="U147" s="24"/>
      <c r="V147" s="8">
        <v>860</v>
      </c>
      <c r="W147" s="8">
        <v>0</v>
      </c>
      <c r="X147" s="8">
        <v>0</v>
      </c>
      <c r="Y147" s="15"/>
      <c r="Z147" s="24"/>
    </row>
    <row r="148" spans="1:26" x14ac:dyDescent="0.2">
      <c r="A148" s="26"/>
      <c r="B148" s="13" t="s">
        <v>47</v>
      </c>
      <c r="C148" s="14" t="s">
        <v>48</v>
      </c>
      <c r="D148" s="14" t="s">
        <v>49</v>
      </c>
      <c r="E148" s="7">
        <v>4775</v>
      </c>
      <c r="F148" s="24"/>
      <c r="G148" s="8">
        <v>1447</v>
      </c>
      <c r="H148" s="8">
        <v>1366</v>
      </c>
      <c r="I148" s="8">
        <v>1156</v>
      </c>
      <c r="J148" s="14">
        <v>1039</v>
      </c>
      <c r="K148" s="24"/>
      <c r="L148" s="8">
        <v>1447</v>
      </c>
      <c r="M148" s="8">
        <v>1338</v>
      </c>
      <c r="N148" s="8">
        <v>1145</v>
      </c>
      <c r="O148" s="14"/>
      <c r="P148" s="24"/>
      <c r="Q148" s="8">
        <v>1447</v>
      </c>
      <c r="R148" s="8">
        <v>1312</v>
      </c>
      <c r="S148" s="8">
        <v>1136</v>
      </c>
      <c r="T148" s="14"/>
      <c r="U148" s="24"/>
      <c r="V148" s="8">
        <v>1447</v>
      </c>
      <c r="W148" s="8">
        <v>1290</v>
      </c>
      <c r="X148" s="8">
        <v>1125</v>
      </c>
      <c r="Y148" s="15"/>
      <c r="Z148" s="24"/>
    </row>
    <row r="149" spans="1:26" x14ac:dyDescent="0.2">
      <c r="A149" s="26"/>
      <c r="B149" s="13" t="s">
        <v>50</v>
      </c>
      <c r="C149" s="14" t="s">
        <v>51</v>
      </c>
      <c r="D149" s="14" t="s">
        <v>52</v>
      </c>
      <c r="E149" s="7">
        <v>513</v>
      </c>
      <c r="F149" s="24"/>
      <c r="G149" s="8">
        <v>851</v>
      </c>
      <c r="H149" s="8">
        <v>525</v>
      </c>
      <c r="I149" s="8">
        <v>234</v>
      </c>
      <c r="J149" s="14">
        <v>66</v>
      </c>
      <c r="K149" s="24"/>
      <c r="L149" s="8">
        <v>819</v>
      </c>
      <c r="M149" s="8">
        <v>501</v>
      </c>
      <c r="N149" s="8">
        <v>205</v>
      </c>
      <c r="O149" s="14"/>
      <c r="P149" s="24"/>
      <c r="Q149" s="8">
        <v>788</v>
      </c>
      <c r="R149" s="8">
        <v>479</v>
      </c>
      <c r="S149" s="8">
        <v>177</v>
      </c>
      <c r="T149" s="14"/>
      <c r="U149" s="24"/>
      <c r="V149" s="8">
        <v>758</v>
      </c>
      <c r="W149" s="8">
        <v>455</v>
      </c>
      <c r="X149" s="8">
        <v>148</v>
      </c>
      <c r="Y149" s="15"/>
      <c r="Z149" s="24"/>
    </row>
    <row r="150" spans="1:26" ht="13.5" thickBot="1" x14ac:dyDescent="0.25">
      <c r="A150" s="26"/>
      <c r="B150" s="13" t="s">
        <v>53</v>
      </c>
      <c r="C150" s="14" t="s">
        <v>54</v>
      </c>
      <c r="D150" s="14" t="s">
        <v>55</v>
      </c>
      <c r="E150" s="7">
        <v>18500</v>
      </c>
      <c r="F150" s="24"/>
      <c r="G150" s="8">
        <v>10289</v>
      </c>
      <c r="H150" s="8">
        <v>16313</v>
      </c>
      <c r="I150" s="8">
        <v>15330</v>
      </c>
      <c r="J150" s="14">
        <v>8930</v>
      </c>
      <c r="K150" s="24"/>
      <c r="L150" s="8">
        <v>10721</v>
      </c>
      <c r="M150" s="8">
        <v>16104</v>
      </c>
      <c r="N150" s="8">
        <v>15831</v>
      </c>
      <c r="O150" s="14"/>
      <c r="P150" s="24"/>
      <c r="Q150" s="8">
        <v>10658</v>
      </c>
      <c r="R150" s="8">
        <v>17744</v>
      </c>
      <c r="S150" s="8">
        <v>18717</v>
      </c>
      <c r="T150" s="14"/>
      <c r="U150" s="24"/>
      <c r="V150" s="8">
        <v>12363</v>
      </c>
      <c r="W150" s="8">
        <v>20577</v>
      </c>
      <c r="X150" s="8">
        <v>20194</v>
      </c>
      <c r="Y150" s="15"/>
      <c r="Z150" s="25"/>
    </row>
    <row r="151" spans="1:26" ht="6" customHeight="1" thickBot="1" x14ac:dyDescent="0.25">
      <c r="A151" s="26"/>
      <c r="B151" s="30"/>
      <c r="C151" s="33"/>
      <c r="D151" s="33"/>
      <c r="E151" s="33"/>
      <c r="F151" s="34"/>
      <c r="G151" s="35"/>
      <c r="H151" s="35"/>
      <c r="I151" s="35"/>
      <c r="J151" s="33"/>
      <c r="K151" s="34"/>
      <c r="L151" s="35"/>
      <c r="M151" s="35"/>
      <c r="N151" s="35"/>
      <c r="O151" s="33"/>
      <c r="P151" s="34"/>
      <c r="Q151" s="35"/>
      <c r="R151" s="35"/>
      <c r="S151" s="35"/>
      <c r="T151" s="33"/>
      <c r="U151" s="34"/>
      <c r="V151" s="35"/>
      <c r="W151" s="35"/>
      <c r="X151" s="35"/>
      <c r="Y151" s="36"/>
      <c r="Z151" s="24"/>
    </row>
    <row r="152" spans="1:26" ht="13.5" thickBot="1" x14ac:dyDescent="0.25">
      <c r="A152" s="26"/>
      <c r="B152" s="1" t="s">
        <v>85</v>
      </c>
      <c r="E152" s="7">
        <f>SUM(E128:E150)</f>
        <v>188098</v>
      </c>
      <c r="F152" s="26"/>
      <c r="G152" s="7">
        <f>SUM(G129:G150)</f>
        <v>124335</v>
      </c>
      <c r="H152" s="7">
        <f>SUM(H129:H150)</f>
        <v>158282</v>
      </c>
      <c r="I152" s="7">
        <f>SUM(I129:I150)</f>
        <v>194095</v>
      </c>
      <c r="J152" s="7">
        <f>SUM(J129:J150)</f>
        <v>135611</v>
      </c>
      <c r="K152" s="24"/>
      <c r="L152" s="7">
        <f>SUM(L129:L150)</f>
        <v>133287</v>
      </c>
      <c r="M152" s="7">
        <f>SUM(M129:M150)</f>
        <v>166482</v>
      </c>
      <c r="N152" s="7">
        <f>SUM(N129:N150)</f>
        <v>183524</v>
      </c>
      <c r="O152" s="2"/>
      <c r="P152" s="24"/>
      <c r="Q152" s="7">
        <f>SUM(Q129:Q150)</f>
        <v>140557</v>
      </c>
      <c r="R152" s="7">
        <f>SUM(R129:R150)</f>
        <v>176145</v>
      </c>
      <c r="S152" s="7">
        <f>SUM(S129:S150)</f>
        <v>185788</v>
      </c>
      <c r="T152" s="2"/>
      <c r="U152" s="24"/>
      <c r="V152" s="7">
        <f>SUM(V129:V150)</f>
        <v>156709</v>
      </c>
      <c r="W152" s="7">
        <f>SUM(W129:W150)</f>
        <v>191763</v>
      </c>
      <c r="X152" s="7">
        <f>SUM(X129:X150)</f>
        <v>193130</v>
      </c>
      <c r="Y152" s="2"/>
      <c r="Z152" s="24"/>
    </row>
    <row r="153" spans="1:26" ht="6" customHeight="1" thickBot="1" x14ac:dyDescent="0.25">
      <c r="A153" s="31"/>
      <c r="B153" s="30"/>
      <c r="C153" s="33"/>
      <c r="D153" s="33"/>
      <c r="E153" s="33"/>
      <c r="F153" s="34"/>
      <c r="G153" s="35"/>
      <c r="H153" s="35"/>
      <c r="I153" s="35"/>
      <c r="J153" s="33"/>
      <c r="K153" s="34"/>
      <c r="L153" s="35"/>
      <c r="M153" s="35"/>
      <c r="N153" s="35"/>
      <c r="O153" s="33"/>
      <c r="P153" s="34"/>
      <c r="Q153" s="35"/>
      <c r="R153" s="35"/>
      <c r="S153" s="35"/>
      <c r="T153" s="33"/>
      <c r="U153" s="34"/>
      <c r="V153" s="35"/>
      <c r="W153" s="35"/>
      <c r="X153" s="35"/>
      <c r="Y153" s="36"/>
      <c r="Z153" s="34"/>
    </row>
  </sheetData>
  <pageMargins left="0.75" right="0.39" top="0.55000000000000004" bottom="0.47" header="0.5" footer="0.5"/>
  <pageSetup scale="51" fitToHeight="2" orientation="landscape" verticalDpi="0" r:id="rId1"/>
  <headerFooter alignWithMargins="0">
    <oddHeader>&amp;CWorking Gas In Reservoir Facilities</oddHeader>
  </headerFooter>
  <rowBreaks count="1" manualBreakCount="1">
    <brk id="92" min="1" max="2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0"/>
  <sheetViews>
    <sheetView zoomScale="60" workbookViewId="0">
      <selection activeCell="J55" sqref="J55"/>
    </sheetView>
  </sheetViews>
  <sheetFormatPr defaultRowHeight="12.75" x14ac:dyDescent="0.2"/>
  <cols>
    <col min="1" max="1" width="1.7109375" style="1" customWidth="1"/>
    <col min="2" max="2" width="31.140625" style="1" bestFit="1" customWidth="1"/>
    <col min="3" max="3" width="24.140625" style="1" bestFit="1" customWidth="1"/>
    <col min="4" max="4" width="11.28515625" style="1" bestFit="1" customWidth="1"/>
    <col min="5" max="5" width="9.140625" style="1"/>
    <col min="6" max="6" width="1.7109375" style="1" customWidth="1"/>
    <col min="7" max="7" width="9.85546875" style="1" bestFit="1" customWidth="1"/>
    <col min="8" max="10" width="10.140625" style="1" bestFit="1" customWidth="1"/>
    <col min="11" max="11" width="1.7109375" style="1" customWidth="1"/>
    <col min="12" max="12" width="10.140625" style="1" bestFit="1" customWidth="1"/>
    <col min="13" max="15" width="10.42578125" style="1" bestFit="1" customWidth="1"/>
    <col min="16" max="16" width="1.7109375" style="1" customWidth="1"/>
    <col min="17" max="17" width="9.42578125" style="1" bestFit="1" customWidth="1"/>
    <col min="18" max="20" width="9.7109375" style="1" bestFit="1" customWidth="1"/>
    <col min="21" max="21" width="1.7109375" style="1" customWidth="1"/>
    <col min="22" max="22" width="9.85546875" style="1" bestFit="1" customWidth="1"/>
    <col min="23" max="25" width="10.140625" style="1" bestFit="1" customWidth="1"/>
    <col min="26" max="26" width="1.7109375" style="1" customWidth="1"/>
    <col min="27" max="16384" width="9.140625" style="1"/>
  </cols>
  <sheetData>
    <row r="1" spans="1:26" ht="17.25" customHeight="1" thickBot="1" x14ac:dyDescent="0.25">
      <c r="B1" s="38"/>
    </row>
    <row r="2" spans="1:26" ht="6" customHeight="1" thickBot="1" x14ac:dyDescent="0.25">
      <c r="A2" s="29"/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18"/>
    </row>
    <row r="3" spans="1:26" s="2" customFormat="1" ht="23.25" thickBot="1" x14ac:dyDescent="0.25">
      <c r="A3" s="23"/>
      <c r="B3" s="37" t="s">
        <v>0</v>
      </c>
      <c r="C3" s="3" t="s">
        <v>1</v>
      </c>
      <c r="D3" s="16" t="s">
        <v>2</v>
      </c>
      <c r="E3" s="16" t="s">
        <v>56</v>
      </c>
      <c r="F3" s="21"/>
      <c r="G3" s="5">
        <v>35521</v>
      </c>
      <c r="H3" s="4">
        <v>35886</v>
      </c>
      <c r="I3" s="5">
        <v>36251</v>
      </c>
      <c r="J3" s="4">
        <v>36617</v>
      </c>
      <c r="K3" s="18"/>
      <c r="L3" s="5">
        <v>35551</v>
      </c>
      <c r="M3" s="4">
        <v>35916</v>
      </c>
      <c r="N3" s="5">
        <v>36281</v>
      </c>
      <c r="O3" s="4">
        <v>36647</v>
      </c>
      <c r="P3" s="18"/>
      <c r="Q3" s="5">
        <v>35582</v>
      </c>
      <c r="R3" s="4">
        <v>35947</v>
      </c>
      <c r="S3" s="5">
        <v>36312</v>
      </c>
      <c r="T3" s="4">
        <v>36678</v>
      </c>
      <c r="U3" s="18"/>
      <c r="V3" s="5">
        <v>35612</v>
      </c>
      <c r="W3" s="5">
        <v>35977</v>
      </c>
      <c r="X3" s="5">
        <v>36342</v>
      </c>
      <c r="Y3" s="5">
        <v>36708</v>
      </c>
      <c r="Z3" s="18"/>
    </row>
    <row r="4" spans="1:26" s="2" customFormat="1" ht="6" customHeight="1" thickBot="1" x14ac:dyDescent="0.25">
      <c r="A4" s="24"/>
      <c r="B4" s="17"/>
      <c r="C4" s="40"/>
      <c r="D4" s="41"/>
      <c r="E4" s="21"/>
      <c r="F4" s="21"/>
      <c r="G4" s="43"/>
      <c r="H4" s="43"/>
      <c r="I4" s="43"/>
      <c r="J4" s="43"/>
      <c r="K4" s="18"/>
      <c r="L4" s="43"/>
      <c r="M4" s="43"/>
      <c r="N4" s="43"/>
      <c r="O4" s="43"/>
      <c r="P4" s="18"/>
      <c r="Q4" s="43"/>
      <c r="R4" s="43"/>
      <c r="S4" s="43"/>
      <c r="T4" s="43"/>
      <c r="U4" s="18"/>
      <c r="V4" s="43"/>
      <c r="W4" s="43"/>
      <c r="X4" s="43"/>
      <c r="Y4" s="44"/>
      <c r="Z4" s="28"/>
    </row>
    <row r="5" spans="1:26" x14ac:dyDescent="0.2">
      <c r="A5" s="26"/>
      <c r="B5" s="1" t="s">
        <v>3</v>
      </c>
      <c r="C5" s="2" t="s">
        <v>57</v>
      </c>
      <c r="D5" s="2" t="s">
        <v>5</v>
      </c>
      <c r="E5" s="7">
        <v>3000</v>
      </c>
      <c r="F5" s="24"/>
      <c r="G5" s="7">
        <v>1842</v>
      </c>
      <c r="H5" s="7">
        <v>1604</v>
      </c>
      <c r="I5" s="7">
        <v>893</v>
      </c>
      <c r="J5" s="7">
        <v>521</v>
      </c>
      <c r="K5" s="24"/>
      <c r="L5" s="7">
        <v>658</v>
      </c>
      <c r="M5" s="7">
        <v>2395</v>
      </c>
      <c r="N5" s="7">
        <v>1544</v>
      </c>
      <c r="O5" s="7">
        <v>1755</v>
      </c>
      <c r="P5" s="24"/>
      <c r="Q5" s="7">
        <v>1766</v>
      </c>
      <c r="R5" s="7">
        <v>1410</v>
      </c>
      <c r="S5" s="8">
        <v>1544</v>
      </c>
      <c r="T5" s="8">
        <v>1755</v>
      </c>
      <c r="U5" s="24"/>
      <c r="V5" s="7">
        <v>1759</v>
      </c>
      <c r="W5" s="7">
        <v>1668</v>
      </c>
      <c r="X5" s="42">
        <v>1945</v>
      </c>
      <c r="Y5" s="42">
        <v>1550</v>
      </c>
      <c r="Z5" s="23"/>
    </row>
    <row r="6" spans="1:26" x14ac:dyDescent="0.2">
      <c r="A6" s="26"/>
      <c r="B6" s="1" t="s">
        <v>60</v>
      </c>
      <c r="C6" s="2" t="s">
        <v>61</v>
      </c>
      <c r="D6" s="2" t="s">
        <v>62</v>
      </c>
      <c r="E6" s="7">
        <v>5200</v>
      </c>
      <c r="F6" s="24"/>
      <c r="G6" s="7">
        <v>1585</v>
      </c>
      <c r="H6" s="7">
        <v>3445</v>
      </c>
      <c r="I6" s="7">
        <v>2902</v>
      </c>
      <c r="J6" s="7">
        <v>2873</v>
      </c>
      <c r="K6" s="24"/>
      <c r="L6" s="7">
        <v>3027</v>
      </c>
      <c r="M6" s="7">
        <v>5587</v>
      </c>
      <c r="N6" s="7">
        <v>3257</v>
      </c>
      <c r="O6" s="7">
        <v>2425</v>
      </c>
      <c r="P6" s="24"/>
      <c r="Q6" s="7">
        <v>4313</v>
      </c>
      <c r="R6" s="7">
        <v>5889</v>
      </c>
      <c r="S6" s="8">
        <v>4392</v>
      </c>
      <c r="T6" s="8">
        <v>3294</v>
      </c>
      <c r="U6" s="24"/>
      <c r="V6" s="7">
        <v>4675</v>
      </c>
      <c r="W6" s="7">
        <v>5134</v>
      </c>
      <c r="X6" s="42">
        <v>5410</v>
      </c>
      <c r="Y6" s="42">
        <v>3099</v>
      </c>
      <c r="Z6" s="24"/>
    </row>
    <row r="7" spans="1:26" x14ac:dyDescent="0.2">
      <c r="A7" s="26"/>
      <c r="B7" s="1" t="s">
        <v>63</v>
      </c>
      <c r="C7" s="2" t="s">
        <v>64</v>
      </c>
      <c r="D7" s="2" t="s">
        <v>59</v>
      </c>
      <c r="E7" s="7">
        <v>2580</v>
      </c>
      <c r="F7" s="24"/>
      <c r="G7" s="7">
        <v>3469</v>
      </c>
      <c r="H7" s="7">
        <v>897</v>
      </c>
      <c r="I7" s="7">
        <v>2356</v>
      </c>
      <c r="J7" s="7">
        <v>2989</v>
      </c>
      <c r="K7" s="24"/>
      <c r="L7" s="7">
        <v>4036</v>
      </c>
      <c r="M7" s="7">
        <v>958</v>
      </c>
      <c r="N7" s="7">
        <v>3457</v>
      </c>
      <c r="O7" s="7">
        <v>3727</v>
      </c>
      <c r="P7" s="24"/>
      <c r="Q7" s="7">
        <v>4491</v>
      </c>
      <c r="R7" s="7">
        <v>1478</v>
      </c>
      <c r="S7" s="8">
        <v>4254</v>
      </c>
      <c r="T7" s="8">
        <v>3457</v>
      </c>
      <c r="U7" s="24"/>
      <c r="V7" s="7">
        <v>4318</v>
      </c>
      <c r="W7" s="7">
        <v>2697</v>
      </c>
      <c r="X7" s="42">
        <v>4197</v>
      </c>
      <c r="Y7" s="42">
        <v>3957</v>
      </c>
      <c r="Z7" s="24"/>
    </row>
    <row r="8" spans="1:26" x14ac:dyDescent="0.2">
      <c r="A8" s="26"/>
      <c r="B8" s="1" t="s">
        <v>66</v>
      </c>
      <c r="C8" s="2" t="s">
        <v>67</v>
      </c>
      <c r="D8" s="2" t="s">
        <v>68</v>
      </c>
      <c r="E8" s="7">
        <v>3659</v>
      </c>
      <c r="F8" s="24"/>
      <c r="G8" s="7">
        <v>846</v>
      </c>
      <c r="H8" s="7">
        <v>766</v>
      </c>
      <c r="I8" s="7">
        <v>2606</v>
      </c>
      <c r="J8" s="7">
        <v>1945</v>
      </c>
      <c r="K8" s="24"/>
      <c r="L8" s="7">
        <v>56</v>
      </c>
      <c r="M8" s="7">
        <v>2938</v>
      </c>
      <c r="N8" s="7">
        <v>1930</v>
      </c>
      <c r="O8" s="7">
        <v>1241</v>
      </c>
      <c r="P8" s="24"/>
      <c r="Q8" s="7">
        <v>108</v>
      </c>
      <c r="R8" s="7">
        <v>3734</v>
      </c>
      <c r="S8" s="8">
        <v>3757</v>
      </c>
      <c r="T8" s="8">
        <v>1125</v>
      </c>
      <c r="U8" s="24"/>
      <c r="V8" s="7">
        <v>339</v>
      </c>
      <c r="W8" s="7">
        <v>3088</v>
      </c>
      <c r="X8" s="42">
        <v>3268</v>
      </c>
      <c r="Y8" s="42">
        <v>1168</v>
      </c>
      <c r="Z8" s="24"/>
    </row>
    <row r="9" spans="1:26" x14ac:dyDescent="0.2">
      <c r="A9" s="26"/>
      <c r="B9" s="1" t="s">
        <v>18</v>
      </c>
      <c r="C9" s="2" t="s">
        <v>69</v>
      </c>
      <c r="D9" s="2" t="s">
        <v>70</v>
      </c>
      <c r="E9" s="8">
        <v>7100</v>
      </c>
      <c r="F9" s="24"/>
      <c r="G9" s="8">
        <v>4423</v>
      </c>
      <c r="H9" s="8">
        <v>4619</v>
      </c>
      <c r="I9" s="7">
        <v>4223</v>
      </c>
      <c r="J9" s="7">
        <v>4162</v>
      </c>
      <c r="K9" s="24"/>
      <c r="L9" s="7">
        <v>3570</v>
      </c>
      <c r="M9" s="7">
        <v>4901</v>
      </c>
      <c r="N9" s="8">
        <v>5487</v>
      </c>
      <c r="O9" s="8">
        <v>5849</v>
      </c>
      <c r="P9" s="24"/>
      <c r="Q9" s="7">
        <v>4155</v>
      </c>
      <c r="R9" s="7">
        <v>5362</v>
      </c>
      <c r="S9" s="8">
        <v>6019</v>
      </c>
      <c r="T9" s="8">
        <v>5034</v>
      </c>
      <c r="U9" s="24"/>
      <c r="V9" s="8">
        <v>4631</v>
      </c>
      <c r="W9" s="7">
        <v>5580</v>
      </c>
      <c r="X9" s="42">
        <v>6324</v>
      </c>
      <c r="Y9" s="42">
        <v>4933</v>
      </c>
      <c r="Z9" s="24"/>
    </row>
    <row r="10" spans="1:26" x14ac:dyDescent="0.2">
      <c r="A10" s="26"/>
      <c r="B10" s="1" t="s">
        <v>71</v>
      </c>
      <c r="C10" s="2" t="s">
        <v>72</v>
      </c>
      <c r="D10" s="2" t="s">
        <v>68</v>
      </c>
      <c r="E10" s="7">
        <v>10000</v>
      </c>
      <c r="F10" s="24"/>
      <c r="G10" s="7">
        <v>2477</v>
      </c>
      <c r="H10" s="7">
        <v>3364</v>
      </c>
      <c r="I10" s="7">
        <v>5151</v>
      </c>
      <c r="J10" s="7">
        <v>4802</v>
      </c>
      <c r="K10" s="24"/>
      <c r="L10" s="7">
        <v>2564</v>
      </c>
      <c r="M10" s="7">
        <v>6025</v>
      </c>
      <c r="N10" s="7">
        <v>5273</v>
      </c>
      <c r="O10" s="7">
        <v>4318</v>
      </c>
      <c r="P10" s="24"/>
      <c r="Q10" s="7">
        <v>3915</v>
      </c>
      <c r="R10" s="7">
        <v>4801</v>
      </c>
      <c r="S10" s="8">
        <v>6854</v>
      </c>
      <c r="T10" s="8">
        <v>4319</v>
      </c>
      <c r="U10" s="24"/>
      <c r="V10" s="7">
        <v>5520</v>
      </c>
      <c r="W10" s="7">
        <v>5779</v>
      </c>
      <c r="X10" s="42">
        <v>8155</v>
      </c>
      <c r="Y10" s="42">
        <v>6479</v>
      </c>
      <c r="Z10" s="24"/>
    </row>
    <row r="11" spans="1:26" x14ac:dyDescent="0.2">
      <c r="A11" s="26"/>
      <c r="B11" s="1" t="s">
        <v>79</v>
      </c>
      <c r="C11" s="2" t="s">
        <v>80</v>
      </c>
      <c r="D11" s="2" t="s">
        <v>81</v>
      </c>
      <c r="E11" s="7">
        <v>8299</v>
      </c>
      <c r="F11" s="24"/>
      <c r="G11" s="7">
        <v>2988</v>
      </c>
      <c r="H11" s="7">
        <v>1887</v>
      </c>
      <c r="I11" s="7">
        <v>2818</v>
      </c>
      <c r="J11" s="7">
        <v>1204</v>
      </c>
      <c r="K11" s="24"/>
      <c r="L11" s="7">
        <v>3051</v>
      </c>
      <c r="M11" s="7">
        <v>3101</v>
      </c>
      <c r="N11" s="7">
        <v>2199</v>
      </c>
      <c r="O11" s="7">
        <v>2250</v>
      </c>
      <c r="P11" s="24"/>
      <c r="Q11" s="7">
        <v>5122</v>
      </c>
      <c r="R11" s="7">
        <v>1412</v>
      </c>
      <c r="S11" s="8">
        <v>2445</v>
      </c>
      <c r="T11" s="8">
        <v>2250</v>
      </c>
      <c r="U11" s="24"/>
      <c r="V11" s="7">
        <v>5122</v>
      </c>
      <c r="W11" s="7">
        <v>1743</v>
      </c>
      <c r="X11" s="42">
        <v>2342</v>
      </c>
      <c r="Y11" s="42">
        <v>3693</v>
      </c>
      <c r="Z11" s="24"/>
    </row>
    <row r="12" spans="1:26" x14ac:dyDescent="0.2">
      <c r="A12" s="26"/>
      <c r="B12" s="1" t="s">
        <v>76</v>
      </c>
      <c r="C12" s="2" t="s">
        <v>77</v>
      </c>
      <c r="D12" s="2" t="s">
        <v>59</v>
      </c>
      <c r="E12" s="7">
        <v>1800</v>
      </c>
      <c r="F12" s="24"/>
      <c r="G12" s="7">
        <v>605</v>
      </c>
      <c r="H12" s="7">
        <v>718</v>
      </c>
      <c r="I12" s="7">
        <v>1005</v>
      </c>
      <c r="J12" s="7">
        <v>668</v>
      </c>
      <c r="K12" s="24"/>
      <c r="L12" s="7">
        <v>937</v>
      </c>
      <c r="M12" s="7">
        <v>1417</v>
      </c>
      <c r="N12" s="7">
        <v>1405</v>
      </c>
      <c r="O12" s="7">
        <v>643</v>
      </c>
      <c r="P12" s="24"/>
      <c r="Q12" s="7">
        <v>999</v>
      </c>
      <c r="R12" s="7">
        <v>806</v>
      </c>
      <c r="S12" s="8">
        <v>1822</v>
      </c>
      <c r="T12" s="8">
        <v>693</v>
      </c>
      <c r="U12" s="24"/>
      <c r="V12" s="7">
        <v>956</v>
      </c>
      <c r="W12" s="7">
        <v>828</v>
      </c>
      <c r="X12" s="42">
        <v>1786</v>
      </c>
      <c r="Y12" s="42">
        <v>697</v>
      </c>
      <c r="Z12" s="24"/>
    </row>
    <row r="13" spans="1:26" x14ac:dyDescent="0.2">
      <c r="A13" s="26"/>
      <c r="B13" s="1" t="s">
        <v>65</v>
      </c>
      <c r="C13" s="2" t="s">
        <v>61</v>
      </c>
      <c r="D13" s="2" t="s">
        <v>62</v>
      </c>
      <c r="E13" s="7">
        <v>8500</v>
      </c>
      <c r="F13" s="24"/>
      <c r="G13" s="7">
        <v>2810</v>
      </c>
      <c r="H13" s="7">
        <v>3370</v>
      </c>
      <c r="I13" s="7">
        <v>6852</v>
      </c>
      <c r="J13" s="7">
        <v>6859</v>
      </c>
      <c r="K13" s="24"/>
      <c r="L13" s="7">
        <v>3216</v>
      </c>
      <c r="M13" s="7">
        <v>4278</v>
      </c>
      <c r="N13" s="7">
        <v>6599</v>
      </c>
      <c r="O13" s="7">
        <v>6547</v>
      </c>
      <c r="P13" s="24"/>
      <c r="Q13" s="7">
        <v>3777</v>
      </c>
      <c r="R13" s="7">
        <v>3065</v>
      </c>
      <c r="S13" s="8">
        <v>6923</v>
      </c>
      <c r="T13" s="8">
        <v>6528</v>
      </c>
      <c r="U13" s="24"/>
      <c r="V13" s="7">
        <v>5692</v>
      </c>
      <c r="W13" s="7">
        <v>4376</v>
      </c>
      <c r="X13" s="42">
        <v>6862</v>
      </c>
      <c r="Y13" s="42">
        <v>6971</v>
      </c>
      <c r="Z13" s="24"/>
    </row>
    <row r="14" spans="1:26" x14ac:dyDescent="0.2">
      <c r="A14" s="26"/>
      <c r="B14" s="1" t="s">
        <v>58</v>
      </c>
      <c r="C14" s="2" t="s">
        <v>82</v>
      </c>
      <c r="D14" s="2" t="s">
        <v>59</v>
      </c>
      <c r="E14" s="7">
        <v>1700</v>
      </c>
      <c r="F14" s="24"/>
      <c r="G14" s="7">
        <v>481</v>
      </c>
      <c r="H14" s="7">
        <v>748</v>
      </c>
      <c r="I14" s="7">
        <v>1047</v>
      </c>
      <c r="J14" s="7">
        <v>1208</v>
      </c>
      <c r="K14" s="24"/>
      <c r="L14" s="7">
        <v>359</v>
      </c>
      <c r="M14" s="7">
        <v>0</v>
      </c>
      <c r="N14" s="7">
        <v>1157</v>
      </c>
      <c r="O14" s="7">
        <v>1208</v>
      </c>
      <c r="P14" s="24"/>
      <c r="Q14" s="7">
        <v>864</v>
      </c>
      <c r="R14" s="7">
        <v>1044</v>
      </c>
      <c r="S14" s="8">
        <v>1410</v>
      </c>
      <c r="T14" s="8">
        <v>1438</v>
      </c>
      <c r="U14" s="24"/>
      <c r="V14" s="7">
        <v>1261</v>
      </c>
      <c r="W14" s="7">
        <v>982</v>
      </c>
      <c r="X14" s="42">
        <v>1596</v>
      </c>
      <c r="Y14" s="42">
        <v>1481</v>
      </c>
      <c r="Z14" s="24"/>
    </row>
    <row r="15" spans="1:26" x14ac:dyDescent="0.2">
      <c r="A15" s="26"/>
      <c r="B15" s="1" t="s">
        <v>73</v>
      </c>
      <c r="C15" s="2" t="s">
        <v>74</v>
      </c>
      <c r="D15" s="2" t="s">
        <v>75</v>
      </c>
      <c r="E15" s="7">
        <v>6000</v>
      </c>
      <c r="F15" s="24"/>
      <c r="G15" s="7">
        <v>734</v>
      </c>
      <c r="H15" s="7">
        <v>794</v>
      </c>
      <c r="I15" s="7">
        <v>1866</v>
      </c>
      <c r="J15" s="7">
        <v>1146</v>
      </c>
      <c r="K15" s="24"/>
      <c r="L15" s="7">
        <v>892</v>
      </c>
      <c r="M15" s="7">
        <v>1364</v>
      </c>
      <c r="N15" s="7">
        <v>1852</v>
      </c>
      <c r="O15" s="7">
        <v>2046</v>
      </c>
      <c r="P15" s="24"/>
      <c r="Q15" s="7">
        <v>1752</v>
      </c>
      <c r="R15" s="7">
        <v>3332</v>
      </c>
      <c r="S15" s="8">
        <v>3258</v>
      </c>
      <c r="T15" s="8">
        <v>1254</v>
      </c>
      <c r="U15" s="24"/>
      <c r="V15" s="7">
        <v>2214</v>
      </c>
      <c r="W15" s="7">
        <v>2169</v>
      </c>
      <c r="X15" s="42">
        <v>3503</v>
      </c>
      <c r="Y15" s="42">
        <v>1769</v>
      </c>
      <c r="Z15" s="24"/>
    </row>
    <row r="16" spans="1:26" ht="13.5" thickBot="1" x14ac:dyDescent="0.25">
      <c r="A16" s="26"/>
      <c r="B16" s="1" t="s">
        <v>43</v>
      </c>
      <c r="C16" s="2" t="s">
        <v>78</v>
      </c>
      <c r="D16" s="2" t="s">
        <v>70</v>
      </c>
      <c r="E16" s="7">
        <v>8810</v>
      </c>
      <c r="F16" s="24"/>
      <c r="G16" s="7">
        <v>6760</v>
      </c>
      <c r="H16" s="7">
        <v>6820</v>
      </c>
      <c r="I16" s="7">
        <v>5552</v>
      </c>
      <c r="J16" s="7">
        <v>5332</v>
      </c>
      <c r="K16" s="24"/>
      <c r="L16" s="7">
        <v>7433</v>
      </c>
      <c r="M16" s="7">
        <v>7537</v>
      </c>
      <c r="N16" s="7">
        <v>6335</v>
      </c>
      <c r="O16" s="7">
        <v>6203</v>
      </c>
      <c r="P16" s="24"/>
      <c r="Q16" s="7">
        <v>8042</v>
      </c>
      <c r="R16" s="7">
        <v>7567</v>
      </c>
      <c r="S16" s="8">
        <v>8295</v>
      </c>
      <c r="T16" s="8">
        <v>6486</v>
      </c>
      <c r="U16" s="24"/>
      <c r="V16" s="7">
        <v>8285</v>
      </c>
      <c r="W16" s="7">
        <v>8393</v>
      </c>
      <c r="X16" s="42">
        <v>8521</v>
      </c>
      <c r="Y16" s="42">
        <v>6960</v>
      </c>
      <c r="Z16" s="24"/>
    </row>
    <row r="17" spans="1:26" ht="5.25" customHeight="1" thickBot="1" x14ac:dyDescent="0.25">
      <c r="A17" s="26"/>
      <c r="B17" s="30"/>
      <c r="C17" s="33"/>
      <c r="D17" s="33"/>
      <c r="E17" s="33"/>
      <c r="F17" s="34"/>
      <c r="G17" s="35"/>
      <c r="H17" s="35"/>
      <c r="I17" s="35"/>
      <c r="J17" s="35"/>
      <c r="K17" s="34"/>
      <c r="L17" s="35"/>
      <c r="M17" s="35"/>
      <c r="N17" s="35"/>
      <c r="O17" s="35"/>
      <c r="P17" s="34"/>
      <c r="Q17" s="35"/>
      <c r="R17" s="35"/>
      <c r="S17" s="35"/>
      <c r="T17" s="35"/>
      <c r="U17" s="34"/>
      <c r="V17" s="35"/>
      <c r="W17" s="35"/>
      <c r="X17" s="35"/>
      <c r="Y17" s="35"/>
      <c r="Z17" s="34"/>
    </row>
    <row r="18" spans="1:26" ht="13.5" thickBot="1" x14ac:dyDescent="0.25">
      <c r="A18" s="26"/>
      <c r="B18" s="1" t="s">
        <v>85</v>
      </c>
      <c r="E18" s="7">
        <f>SUM(E5:E16)</f>
        <v>66648</v>
      </c>
      <c r="F18" s="24"/>
      <c r="G18" s="7">
        <f>SUM(G5:G16)</f>
        <v>29020</v>
      </c>
      <c r="H18" s="7">
        <f>SUM(H5:H16)</f>
        <v>29032</v>
      </c>
      <c r="I18" s="7">
        <f>SUM(I5:I16)</f>
        <v>37271</v>
      </c>
      <c r="J18" s="7">
        <f>SUM(J5:J16)</f>
        <v>33709</v>
      </c>
      <c r="K18" s="24"/>
      <c r="L18" s="7">
        <f>SUM(L5:L16)</f>
        <v>29799</v>
      </c>
      <c r="M18" s="7">
        <f>SUM(M5:M16)</f>
        <v>40501</v>
      </c>
      <c r="N18" s="7">
        <f>SUM(N5:N16)</f>
        <v>40495</v>
      </c>
      <c r="O18" s="7">
        <f>SUM(O5:O16)</f>
        <v>38212</v>
      </c>
      <c r="P18" s="24"/>
      <c r="Q18" s="7">
        <f>SUM(Q5:Q16)</f>
        <v>39304</v>
      </c>
      <c r="R18" s="7">
        <f>SUM(R5:R16)</f>
        <v>39900</v>
      </c>
      <c r="S18" s="7">
        <f>SUM(S5:S16)</f>
        <v>50973</v>
      </c>
      <c r="T18" s="7">
        <f>SUM(T5:T16)</f>
        <v>37633</v>
      </c>
      <c r="U18" s="24"/>
      <c r="V18" s="7">
        <f>SUM(V5:V16)</f>
        <v>44772</v>
      </c>
      <c r="W18" s="7">
        <f>SUM(W5:W16)</f>
        <v>42437</v>
      </c>
      <c r="X18" s="7">
        <f>SUM(X5:X16)</f>
        <v>53909</v>
      </c>
      <c r="Y18" s="7">
        <f>SUM(Y5:Y16)</f>
        <v>42757</v>
      </c>
      <c r="Z18" s="24"/>
    </row>
    <row r="19" spans="1:26" ht="6.75" customHeight="1" thickBot="1" x14ac:dyDescent="0.25">
      <c r="A19" s="27"/>
      <c r="B19" s="30"/>
      <c r="C19" s="30"/>
      <c r="D19" s="30"/>
      <c r="E19" s="33"/>
      <c r="F19" s="34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4"/>
      <c r="R19" s="33"/>
      <c r="S19" s="33"/>
      <c r="T19" s="33"/>
      <c r="U19" s="33"/>
      <c r="V19" s="34"/>
      <c r="W19" s="33"/>
      <c r="X19" s="33"/>
      <c r="Y19" s="33"/>
      <c r="Z19" s="18"/>
    </row>
    <row r="22" spans="1:26" ht="13.5" thickBot="1" x14ac:dyDescent="0.25">
      <c r="B22" s="38"/>
    </row>
    <row r="23" spans="1:26" ht="6" customHeight="1" thickBot="1" x14ac:dyDescent="0.25">
      <c r="A23" s="29"/>
      <c r="B23" s="29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4"/>
    </row>
    <row r="24" spans="1:26" ht="23.25" thickBot="1" x14ac:dyDescent="0.25">
      <c r="A24" s="23"/>
      <c r="B24" s="37" t="s">
        <v>0</v>
      </c>
      <c r="C24" s="3" t="s">
        <v>1</v>
      </c>
      <c r="D24" s="16" t="s">
        <v>2</v>
      </c>
      <c r="E24" s="16" t="s">
        <v>56</v>
      </c>
      <c r="F24" s="21"/>
      <c r="G24" s="5">
        <v>35643</v>
      </c>
      <c r="H24" s="5">
        <v>36008</v>
      </c>
      <c r="I24" s="5">
        <v>36373</v>
      </c>
      <c r="J24" s="5">
        <v>36739</v>
      </c>
      <c r="K24" s="18"/>
      <c r="L24" s="5">
        <v>35674</v>
      </c>
      <c r="M24" s="5">
        <v>36039</v>
      </c>
      <c r="N24" s="5">
        <v>36404</v>
      </c>
      <c r="O24" s="5">
        <v>36770</v>
      </c>
      <c r="P24" s="18"/>
      <c r="Q24" s="5">
        <v>35704</v>
      </c>
      <c r="R24" s="5">
        <v>36069</v>
      </c>
      <c r="S24" s="5">
        <v>36434</v>
      </c>
      <c r="T24" s="5">
        <v>36800</v>
      </c>
      <c r="U24" s="18"/>
      <c r="V24" s="5">
        <v>35735</v>
      </c>
      <c r="W24" s="5">
        <v>36100</v>
      </c>
      <c r="X24" s="5">
        <v>36465</v>
      </c>
      <c r="Y24" s="5">
        <v>36831</v>
      </c>
      <c r="Z24" s="18"/>
    </row>
    <row r="25" spans="1:26" ht="6" customHeight="1" thickBot="1" x14ac:dyDescent="0.25">
      <c r="A25" s="24"/>
      <c r="B25" s="17"/>
      <c r="C25" s="40"/>
      <c r="D25" s="41"/>
      <c r="E25" s="21"/>
      <c r="F25" s="21"/>
      <c r="G25" s="43"/>
      <c r="H25" s="43"/>
      <c r="I25" s="43"/>
      <c r="J25" s="43"/>
      <c r="K25" s="18"/>
      <c r="L25" s="43"/>
      <c r="M25" s="43"/>
      <c r="N25" s="43"/>
      <c r="O25" s="43"/>
      <c r="P25" s="18"/>
      <c r="Q25" s="43"/>
      <c r="R25" s="43"/>
      <c r="S25" s="43"/>
      <c r="T25" s="43"/>
      <c r="U25" s="18"/>
      <c r="V25" s="43"/>
      <c r="W25" s="43"/>
      <c r="X25" s="43"/>
      <c r="Y25" s="44"/>
      <c r="Z25" s="28"/>
    </row>
    <row r="26" spans="1:26" x14ac:dyDescent="0.2">
      <c r="A26" s="26"/>
      <c r="B26" s="1" t="s">
        <v>3</v>
      </c>
      <c r="C26" s="2" t="s">
        <v>57</v>
      </c>
      <c r="D26" s="2" t="s">
        <v>5</v>
      </c>
      <c r="E26" s="7">
        <v>3000</v>
      </c>
      <c r="F26" s="24"/>
      <c r="G26" s="7">
        <v>415</v>
      </c>
      <c r="H26" s="7">
        <v>1364</v>
      </c>
      <c r="I26" s="42">
        <v>371</v>
      </c>
      <c r="J26" s="14">
        <v>1502</v>
      </c>
      <c r="K26" s="24"/>
      <c r="L26" s="7">
        <v>458</v>
      </c>
      <c r="M26" s="7">
        <v>1656</v>
      </c>
      <c r="N26" s="42">
        <v>1139</v>
      </c>
      <c r="O26" s="14"/>
      <c r="P26" s="24"/>
      <c r="Q26" s="7">
        <v>1772</v>
      </c>
      <c r="R26" s="7">
        <v>1482</v>
      </c>
      <c r="S26" s="42">
        <v>1334</v>
      </c>
      <c r="T26" s="14"/>
      <c r="U26" s="24"/>
      <c r="V26" s="7">
        <v>1665</v>
      </c>
      <c r="W26" s="7">
        <v>2014</v>
      </c>
      <c r="X26" s="42">
        <v>2050</v>
      </c>
      <c r="Y26" s="15"/>
      <c r="Z26" s="23"/>
    </row>
    <row r="27" spans="1:26" x14ac:dyDescent="0.2">
      <c r="A27" s="26"/>
      <c r="B27" s="1" t="s">
        <v>60</v>
      </c>
      <c r="C27" s="2" t="s">
        <v>61</v>
      </c>
      <c r="D27" s="2" t="s">
        <v>62</v>
      </c>
      <c r="E27" s="7">
        <v>5200</v>
      </c>
      <c r="F27" s="24"/>
      <c r="G27" s="7">
        <v>4084</v>
      </c>
      <c r="H27" s="7">
        <v>5825</v>
      </c>
      <c r="I27" s="42">
        <v>5511</v>
      </c>
      <c r="J27" s="14">
        <v>3450</v>
      </c>
      <c r="K27" s="24"/>
      <c r="L27" s="7">
        <v>3867</v>
      </c>
      <c r="M27" s="7">
        <v>7460</v>
      </c>
      <c r="N27" s="42">
        <v>6295</v>
      </c>
      <c r="O27" s="14"/>
      <c r="P27" s="24"/>
      <c r="Q27" s="7">
        <v>5573</v>
      </c>
      <c r="R27" s="7">
        <v>5117</v>
      </c>
      <c r="S27" s="42">
        <v>7753</v>
      </c>
      <c r="T27" s="14"/>
      <c r="U27" s="24"/>
      <c r="V27" s="7">
        <v>7142</v>
      </c>
      <c r="W27" s="7">
        <v>7948</v>
      </c>
      <c r="X27" s="42">
        <v>7748</v>
      </c>
      <c r="Y27" s="15"/>
      <c r="Z27" s="24"/>
    </row>
    <row r="28" spans="1:26" x14ac:dyDescent="0.2">
      <c r="A28" s="26"/>
      <c r="B28" s="1" t="s">
        <v>63</v>
      </c>
      <c r="C28" s="2" t="s">
        <v>64</v>
      </c>
      <c r="D28" s="2" t="s">
        <v>59</v>
      </c>
      <c r="E28" s="7">
        <v>2580</v>
      </c>
      <c r="F28" s="24"/>
      <c r="G28" s="7">
        <v>4514</v>
      </c>
      <c r="H28" s="7">
        <v>2581</v>
      </c>
      <c r="I28" s="42">
        <v>4134</v>
      </c>
      <c r="J28" s="14">
        <v>3822</v>
      </c>
      <c r="K28" s="24"/>
      <c r="L28" s="7">
        <v>4254</v>
      </c>
      <c r="M28" s="7">
        <v>3120</v>
      </c>
      <c r="N28" s="42">
        <v>4147</v>
      </c>
      <c r="O28" s="14"/>
      <c r="P28" s="24"/>
      <c r="Q28" s="7">
        <v>4410</v>
      </c>
      <c r="R28" s="7">
        <v>3277</v>
      </c>
      <c r="S28" s="42">
        <v>4227</v>
      </c>
      <c r="T28" s="14"/>
      <c r="U28" s="24"/>
      <c r="V28" s="7">
        <v>4741</v>
      </c>
      <c r="W28" s="7">
        <v>4297</v>
      </c>
      <c r="X28" s="42">
        <v>4326</v>
      </c>
      <c r="Y28" s="15"/>
      <c r="Z28" s="24"/>
    </row>
    <row r="29" spans="1:26" x14ac:dyDescent="0.2">
      <c r="A29" s="26"/>
      <c r="B29" s="1" t="s">
        <v>66</v>
      </c>
      <c r="C29" s="2" t="s">
        <v>67</v>
      </c>
      <c r="D29" s="2" t="s">
        <v>68</v>
      </c>
      <c r="E29" s="7">
        <v>3659</v>
      </c>
      <c r="F29" s="24"/>
      <c r="G29" s="7">
        <v>568</v>
      </c>
      <c r="H29" s="7">
        <v>3370</v>
      </c>
      <c r="I29" s="42">
        <v>2953</v>
      </c>
      <c r="J29" s="14">
        <v>3498</v>
      </c>
      <c r="K29" s="24"/>
      <c r="L29" s="7">
        <v>904</v>
      </c>
      <c r="M29" s="7">
        <v>3746</v>
      </c>
      <c r="N29" s="42">
        <v>1945</v>
      </c>
      <c r="O29" s="14"/>
      <c r="P29" s="24"/>
      <c r="Q29" s="7">
        <v>902</v>
      </c>
      <c r="R29" s="7">
        <v>2862</v>
      </c>
      <c r="S29" s="42">
        <v>4235</v>
      </c>
      <c r="T29" s="14"/>
      <c r="U29" s="24"/>
      <c r="V29" s="7">
        <v>737</v>
      </c>
      <c r="W29" s="8">
        <v>3979</v>
      </c>
      <c r="X29" s="42">
        <v>3906</v>
      </c>
      <c r="Y29" s="15"/>
      <c r="Z29" s="24"/>
    </row>
    <row r="30" spans="1:26" x14ac:dyDescent="0.2">
      <c r="A30" s="26"/>
      <c r="B30" s="1" t="s">
        <v>18</v>
      </c>
      <c r="C30" s="2" t="s">
        <v>69</v>
      </c>
      <c r="D30" s="2" t="s">
        <v>70</v>
      </c>
      <c r="E30" s="8">
        <v>7100</v>
      </c>
      <c r="F30" s="24"/>
      <c r="G30" s="7">
        <v>4643</v>
      </c>
      <c r="H30" s="7">
        <v>6150</v>
      </c>
      <c r="I30" s="42">
        <v>6294</v>
      </c>
      <c r="J30" s="14">
        <v>5818</v>
      </c>
      <c r="K30" s="24"/>
      <c r="L30" s="7">
        <v>5345</v>
      </c>
      <c r="M30" s="7">
        <v>6165</v>
      </c>
      <c r="N30" s="42">
        <v>6697</v>
      </c>
      <c r="O30" s="14"/>
      <c r="P30" s="24"/>
      <c r="Q30" s="8">
        <v>6117</v>
      </c>
      <c r="R30" s="8">
        <v>6258</v>
      </c>
      <c r="S30" s="42">
        <v>6294</v>
      </c>
      <c r="T30" s="14"/>
      <c r="U30" s="24"/>
      <c r="V30" s="8">
        <v>6256</v>
      </c>
      <c r="W30" s="7">
        <v>6710</v>
      </c>
      <c r="X30" s="42">
        <v>6575</v>
      </c>
      <c r="Y30" s="15"/>
      <c r="Z30" s="24"/>
    </row>
    <row r="31" spans="1:26" x14ac:dyDescent="0.2">
      <c r="A31" s="26"/>
      <c r="B31" s="1" t="s">
        <v>71</v>
      </c>
      <c r="C31" s="2" t="s">
        <v>72</v>
      </c>
      <c r="D31" s="2" t="s">
        <v>68</v>
      </c>
      <c r="E31" s="7">
        <v>10000</v>
      </c>
      <c r="F31" s="24"/>
      <c r="G31" s="7">
        <v>3765</v>
      </c>
      <c r="H31" s="7">
        <v>7813</v>
      </c>
      <c r="I31" s="42">
        <v>7085</v>
      </c>
      <c r="J31" s="14">
        <v>7763</v>
      </c>
      <c r="K31" s="24"/>
      <c r="L31" s="7">
        <v>3379</v>
      </c>
      <c r="M31" s="7">
        <v>8664</v>
      </c>
      <c r="N31" s="42">
        <v>7613</v>
      </c>
      <c r="O31" s="14"/>
      <c r="P31" s="24"/>
      <c r="Q31" s="7">
        <v>4509</v>
      </c>
      <c r="R31" s="7">
        <v>6585</v>
      </c>
      <c r="S31" s="42">
        <v>9770</v>
      </c>
      <c r="T31" s="14"/>
      <c r="U31" s="24"/>
      <c r="V31" s="7">
        <v>6701</v>
      </c>
      <c r="W31" s="7">
        <v>9347</v>
      </c>
      <c r="X31" s="42">
        <v>10656</v>
      </c>
      <c r="Y31" s="15"/>
      <c r="Z31" s="24"/>
    </row>
    <row r="32" spans="1:26" x14ac:dyDescent="0.2">
      <c r="A32" s="26"/>
      <c r="B32" s="1" t="s">
        <v>79</v>
      </c>
      <c r="C32" s="2" t="s">
        <v>80</v>
      </c>
      <c r="D32" s="2" t="s">
        <v>81</v>
      </c>
      <c r="E32" s="7">
        <v>8299</v>
      </c>
      <c r="F32" s="24"/>
      <c r="G32" s="7">
        <v>2707</v>
      </c>
      <c r="H32" s="7">
        <v>2268</v>
      </c>
      <c r="I32" s="42">
        <v>2857</v>
      </c>
      <c r="J32" s="14">
        <v>3625</v>
      </c>
      <c r="K32" s="24"/>
      <c r="L32" s="7">
        <v>1986</v>
      </c>
      <c r="M32" s="7">
        <v>2637</v>
      </c>
      <c r="N32" s="42">
        <v>3480</v>
      </c>
      <c r="O32" s="14"/>
      <c r="P32" s="24"/>
      <c r="Q32" s="7">
        <v>4212</v>
      </c>
      <c r="R32" s="7">
        <v>3104</v>
      </c>
      <c r="S32" s="42">
        <v>4245</v>
      </c>
      <c r="T32" s="14"/>
      <c r="U32" s="24"/>
      <c r="V32" s="7">
        <v>5270</v>
      </c>
      <c r="W32" s="7">
        <v>5287</v>
      </c>
      <c r="X32" s="42">
        <v>4631</v>
      </c>
      <c r="Y32" s="15"/>
      <c r="Z32" s="24"/>
    </row>
    <row r="33" spans="1:26" x14ac:dyDescent="0.2">
      <c r="A33" s="26"/>
      <c r="B33" s="1" t="s">
        <v>76</v>
      </c>
      <c r="C33" s="2" t="s">
        <v>77</v>
      </c>
      <c r="D33" s="2" t="s">
        <v>59</v>
      </c>
      <c r="E33" s="7">
        <v>1800</v>
      </c>
      <c r="F33" s="24"/>
      <c r="G33" s="7">
        <v>885</v>
      </c>
      <c r="H33" s="7">
        <v>826</v>
      </c>
      <c r="I33" s="42">
        <v>1962</v>
      </c>
      <c r="J33" s="14">
        <v>498</v>
      </c>
      <c r="K33" s="24"/>
      <c r="L33" s="7">
        <v>806</v>
      </c>
      <c r="M33" s="7">
        <v>376</v>
      </c>
      <c r="N33" s="42">
        <v>2010</v>
      </c>
      <c r="O33" s="14"/>
      <c r="P33" s="24"/>
      <c r="Q33" s="7">
        <v>1027</v>
      </c>
      <c r="R33" s="7">
        <v>1136</v>
      </c>
      <c r="S33" s="42">
        <v>1968</v>
      </c>
      <c r="T33" s="14"/>
      <c r="U33" s="24"/>
      <c r="V33" s="7">
        <v>1328</v>
      </c>
      <c r="W33" s="7">
        <v>1622</v>
      </c>
      <c r="X33" s="42">
        <v>2049</v>
      </c>
      <c r="Y33" s="15"/>
      <c r="Z33" s="24"/>
    </row>
    <row r="34" spans="1:26" x14ac:dyDescent="0.2">
      <c r="A34" s="26"/>
      <c r="B34" s="1" t="s">
        <v>65</v>
      </c>
      <c r="C34" s="2" t="s">
        <v>61</v>
      </c>
      <c r="D34" s="2" t="s">
        <v>62</v>
      </c>
      <c r="E34" s="7">
        <v>8500</v>
      </c>
      <c r="F34" s="24"/>
      <c r="G34" s="7">
        <v>2569</v>
      </c>
      <c r="H34" s="7">
        <v>3740</v>
      </c>
      <c r="I34" s="42">
        <v>6555</v>
      </c>
      <c r="J34" s="14">
        <v>6891</v>
      </c>
      <c r="K34" s="24"/>
      <c r="L34" s="7">
        <v>1472</v>
      </c>
      <c r="M34" s="7">
        <v>4765</v>
      </c>
      <c r="N34" s="42">
        <v>6818</v>
      </c>
      <c r="O34" s="14"/>
      <c r="P34" s="24"/>
      <c r="Q34" s="7">
        <v>706</v>
      </c>
      <c r="R34" s="7">
        <v>5487</v>
      </c>
      <c r="S34" s="42">
        <v>6873</v>
      </c>
      <c r="T34" s="14"/>
      <c r="U34" s="24"/>
      <c r="V34" s="7">
        <v>2416</v>
      </c>
      <c r="W34" s="7">
        <v>6758</v>
      </c>
      <c r="X34" s="42">
        <v>6940</v>
      </c>
      <c r="Y34" s="15"/>
      <c r="Z34" s="24"/>
    </row>
    <row r="35" spans="1:26" x14ac:dyDescent="0.2">
      <c r="A35" s="26"/>
      <c r="B35" s="1" t="s">
        <v>58</v>
      </c>
      <c r="C35" s="2" t="s">
        <v>82</v>
      </c>
      <c r="D35" s="2" t="s">
        <v>59</v>
      </c>
      <c r="E35" s="7">
        <v>1700</v>
      </c>
      <c r="F35" s="24"/>
      <c r="G35" s="7">
        <v>905</v>
      </c>
      <c r="H35" s="7">
        <v>1134</v>
      </c>
      <c r="I35" s="42">
        <v>1425</v>
      </c>
      <c r="J35" s="14">
        <v>1497</v>
      </c>
      <c r="K35" s="24"/>
      <c r="L35" s="7">
        <v>773</v>
      </c>
      <c r="M35" s="7">
        <v>1213</v>
      </c>
      <c r="N35" s="42">
        <v>1312</v>
      </c>
      <c r="O35" s="14"/>
      <c r="P35" s="24"/>
      <c r="Q35" s="7">
        <v>395</v>
      </c>
      <c r="R35" s="7">
        <v>1335</v>
      </c>
      <c r="S35" s="42">
        <v>1316</v>
      </c>
      <c r="T35" s="14"/>
      <c r="U35" s="24"/>
      <c r="V35" s="7">
        <v>530</v>
      </c>
      <c r="W35" s="7">
        <v>1469</v>
      </c>
      <c r="X35" s="42">
        <v>1372</v>
      </c>
      <c r="Y35" s="15"/>
      <c r="Z35" s="24"/>
    </row>
    <row r="36" spans="1:26" x14ac:dyDescent="0.2">
      <c r="A36" s="26"/>
      <c r="B36" s="1" t="s">
        <v>73</v>
      </c>
      <c r="C36" s="2" t="s">
        <v>74</v>
      </c>
      <c r="D36" s="2" t="s">
        <v>75</v>
      </c>
      <c r="E36" s="7">
        <v>6000</v>
      </c>
      <c r="F36" s="24"/>
      <c r="G36" s="7">
        <v>606</v>
      </c>
      <c r="H36" s="7">
        <v>2715</v>
      </c>
      <c r="I36" s="42">
        <v>3490</v>
      </c>
      <c r="J36" s="14">
        <v>2589</v>
      </c>
      <c r="K36" s="24"/>
      <c r="L36" s="7">
        <v>2738</v>
      </c>
      <c r="M36" s="7">
        <v>2801</v>
      </c>
      <c r="N36" s="42">
        <v>2617</v>
      </c>
      <c r="O36" s="14"/>
      <c r="P36" s="24"/>
      <c r="Q36" s="7">
        <v>3774</v>
      </c>
      <c r="R36" s="7">
        <v>2415</v>
      </c>
      <c r="S36" s="42">
        <v>4327</v>
      </c>
      <c r="T36" s="14"/>
      <c r="U36" s="24"/>
      <c r="V36" s="7">
        <v>3505</v>
      </c>
      <c r="W36" s="7">
        <v>4199</v>
      </c>
      <c r="X36" s="42">
        <v>4128</v>
      </c>
      <c r="Y36" s="15"/>
      <c r="Z36" s="24"/>
    </row>
    <row r="37" spans="1:26" ht="13.5" thickBot="1" x14ac:dyDescent="0.25">
      <c r="A37" s="26"/>
      <c r="B37" s="1" t="s">
        <v>43</v>
      </c>
      <c r="C37" s="2" t="s">
        <v>78</v>
      </c>
      <c r="D37" s="2" t="s">
        <v>70</v>
      </c>
      <c r="E37" s="7">
        <v>8810</v>
      </c>
      <c r="F37" s="24"/>
      <c r="G37" s="7">
        <v>6952</v>
      </c>
      <c r="H37" s="7">
        <v>8051</v>
      </c>
      <c r="I37" s="42">
        <v>7077</v>
      </c>
      <c r="J37" s="14">
        <v>6767</v>
      </c>
      <c r="K37" s="24"/>
      <c r="L37" s="7">
        <v>5691</v>
      </c>
      <c r="M37" s="7">
        <v>6589</v>
      </c>
      <c r="N37" s="42">
        <v>7127</v>
      </c>
      <c r="O37" s="14"/>
      <c r="P37" s="24"/>
      <c r="Q37" s="7">
        <v>5060</v>
      </c>
      <c r="R37" s="7">
        <v>5565</v>
      </c>
      <c r="S37" s="42">
        <v>7064</v>
      </c>
      <c r="T37" s="14"/>
      <c r="U37" s="24"/>
      <c r="V37" s="7">
        <v>7333</v>
      </c>
      <c r="W37" s="7">
        <v>7681</v>
      </c>
      <c r="X37" s="42">
        <v>9002</v>
      </c>
      <c r="Y37" s="15"/>
      <c r="Z37" s="24"/>
    </row>
    <row r="38" spans="1:26" ht="6" customHeight="1" thickBot="1" x14ac:dyDescent="0.25">
      <c r="A38" s="26"/>
      <c r="B38" s="30"/>
      <c r="C38" s="33"/>
      <c r="D38" s="33"/>
      <c r="E38" s="33"/>
      <c r="F38" s="34"/>
      <c r="G38" s="35"/>
      <c r="H38" s="35"/>
      <c r="I38" s="35"/>
      <c r="J38" s="33"/>
      <c r="K38" s="34"/>
      <c r="L38" s="35"/>
      <c r="M38" s="35"/>
      <c r="N38" s="35"/>
      <c r="O38" s="33"/>
      <c r="P38" s="34"/>
      <c r="Q38" s="35"/>
      <c r="R38" s="35"/>
      <c r="S38" s="35"/>
      <c r="T38" s="33"/>
      <c r="U38" s="34"/>
      <c r="V38" s="35"/>
      <c r="W38" s="35"/>
      <c r="X38" s="35"/>
      <c r="Y38" s="36"/>
      <c r="Z38" s="24"/>
    </row>
    <row r="39" spans="1:26" ht="13.5" thickBot="1" x14ac:dyDescent="0.25">
      <c r="A39" s="26"/>
      <c r="B39" s="1" t="s">
        <v>85</v>
      </c>
      <c r="E39" s="7">
        <f>SUM(E26:E37)</f>
        <v>66648</v>
      </c>
      <c r="F39" s="24"/>
      <c r="G39" s="7">
        <f>SUM(G26:G37)</f>
        <v>32613</v>
      </c>
      <c r="H39" s="7">
        <f>SUM(H26:H37)</f>
        <v>45837</v>
      </c>
      <c r="I39" s="7">
        <f>SUM(I26:I37)</f>
        <v>49714</v>
      </c>
      <c r="J39" s="7">
        <f>SUM(J26:J37)</f>
        <v>47720</v>
      </c>
      <c r="K39" s="24"/>
      <c r="L39" s="7">
        <f>SUM(L26:L37)</f>
        <v>31673</v>
      </c>
      <c r="M39" s="7">
        <f>SUM(M26:M37)</f>
        <v>49192</v>
      </c>
      <c r="N39" s="7">
        <f>SUM(N26:N37)</f>
        <v>51200</v>
      </c>
      <c r="O39" s="2"/>
      <c r="P39" s="24"/>
      <c r="Q39" s="7">
        <f>SUM(Q26:Q37)</f>
        <v>38457</v>
      </c>
      <c r="R39" s="7">
        <f>SUM(R26:R37)</f>
        <v>44623</v>
      </c>
      <c r="S39" s="7">
        <f>SUM(S26:S37)</f>
        <v>59406</v>
      </c>
      <c r="T39" s="2"/>
      <c r="U39" s="24"/>
      <c r="V39" s="7">
        <f>SUM(V26:V37)</f>
        <v>47624</v>
      </c>
      <c r="W39" s="7">
        <f>SUM(W26:W37)</f>
        <v>61311</v>
      </c>
      <c r="X39" s="7">
        <f>SUM(X26:X37)</f>
        <v>63383</v>
      </c>
      <c r="Y39" s="2"/>
      <c r="Z39" s="24"/>
    </row>
    <row r="40" spans="1:26" ht="6" customHeight="1" thickBot="1" x14ac:dyDescent="0.25">
      <c r="A40" s="27"/>
      <c r="B40" s="30"/>
      <c r="C40" s="30"/>
      <c r="D40" s="30"/>
      <c r="E40" s="30"/>
      <c r="F40" s="31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1"/>
    </row>
  </sheetData>
  <pageMargins left="0.75" right="0.75" top="1" bottom="1" header="0.5" footer="0.5"/>
  <pageSetup scale="50" orientation="landscape" verticalDpi="0" r:id="rId1"/>
  <headerFooter alignWithMargins="0">
    <oddHeader>&amp;CWorking Gas in Salt Dome Facilities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53"/>
  <sheetViews>
    <sheetView topLeftCell="A103" zoomScale="60" workbookViewId="0">
      <selection activeCell="S141" sqref="S141"/>
    </sheetView>
  </sheetViews>
  <sheetFormatPr defaultRowHeight="12.75" x14ac:dyDescent="0.2"/>
  <cols>
    <col min="1" max="1" width="1.7109375" style="1" customWidth="1"/>
    <col min="2" max="2" width="32" style="1" bestFit="1" customWidth="1"/>
    <col min="3" max="3" width="17.28515625" style="1" customWidth="1"/>
    <col min="4" max="5" width="12.140625" style="1" customWidth="1"/>
    <col min="6" max="6" width="1.7109375" style="1" customWidth="1"/>
    <col min="7" max="10" width="10.7109375" style="1" customWidth="1"/>
    <col min="11" max="11" width="1.7109375" style="1" customWidth="1"/>
    <col min="12" max="12" width="10.140625" style="1" customWidth="1"/>
    <col min="13" max="15" width="11.28515625" style="1" customWidth="1"/>
    <col min="16" max="16" width="1.5703125" style="1" customWidth="1"/>
    <col min="17" max="17" width="11.28515625" style="1" customWidth="1"/>
    <col min="18" max="18" width="9.42578125" style="1" customWidth="1"/>
    <col min="19" max="20" width="10.7109375" style="1" customWidth="1"/>
    <col min="21" max="21" width="1.7109375" style="1" customWidth="1"/>
    <col min="22" max="23" width="10.7109375" style="1" customWidth="1"/>
    <col min="24" max="24" width="9.85546875" style="1" customWidth="1"/>
    <col min="25" max="25" width="10.140625" style="1" customWidth="1"/>
    <col min="26" max="26" width="1.5703125" style="1" customWidth="1"/>
    <col min="27" max="29" width="10.140625" style="1" customWidth="1"/>
    <col min="30" max="30" width="1.7109375" style="1" customWidth="1"/>
    <col min="31" max="35" width="11" style="1" customWidth="1"/>
    <col min="36" max="36" width="1.7109375" style="1" customWidth="1"/>
    <col min="37" max="41" width="11" style="1" customWidth="1"/>
    <col min="42" max="42" width="1.7109375" style="1" customWidth="1"/>
    <col min="43" max="47" width="10.7109375" style="1" customWidth="1"/>
    <col min="48" max="48" width="1.7109375" style="1" customWidth="1"/>
    <col min="49" max="49" width="10.140625" style="1" customWidth="1"/>
    <col min="50" max="50" width="9.85546875" style="1" customWidth="1"/>
    <col min="51" max="53" width="10.140625" style="1" customWidth="1"/>
    <col min="54" max="54" width="1.7109375" style="1" customWidth="1"/>
    <col min="55" max="16384" width="9.140625" style="1"/>
  </cols>
  <sheetData>
    <row r="1" spans="1:26" ht="17.25" customHeight="1" thickBot="1" x14ac:dyDescent="0.25">
      <c r="B1" s="38" t="s">
        <v>83</v>
      </c>
    </row>
    <row r="2" spans="1:26" ht="6" customHeight="1" thickBot="1" x14ac:dyDescent="0.25">
      <c r="A2" s="29"/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18"/>
    </row>
    <row r="3" spans="1:26" s="2" customFormat="1" ht="23.25" thickBot="1" x14ac:dyDescent="0.25">
      <c r="A3" s="23"/>
      <c r="B3" s="37" t="s">
        <v>0</v>
      </c>
      <c r="C3" s="3" t="s">
        <v>1</v>
      </c>
      <c r="D3" s="16" t="s">
        <v>2</v>
      </c>
      <c r="E3" s="16" t="s">
        <v>56</v>
      </c>
      <c r="F3" s="21"/>
      <c r="G3" s="5">
        <v>35521</v>
      </c>
      <c r="H3" s="4">
        <v>35886</v>
      </c>
      <c r="I3" s="5">
        <v>36251</v>
      </c>
      <c r="J3" s="4">
        <v>36617</v>
      </c>
      <c r="K3" s="18"/>
      <c r="L3" s="5">
        <v>35551</v>
      </c>
      <c r="M3" s="4">
        <v>35916</v>
      </c>
      <c r="N3" s="5">
        <v>36281</v>
      </c>
      <c r="O3" s="4">
        <v>36647</v>
      </c>
      <c r="P3" s="18"/>
      <c r="Q3" s="5">
        <v>35582</v>
      </c>
      <c r="R3" s="4">
        <v>35947</v>
      </c>
      <c r="S3" s="5">
        <v>36312</v>
      </c>
      <c r="T3" s="4">
        <v>36678</v>
      </c>
      <c r="U3" s="18"/>
      <c r="V3" s="5">
        <v>35612</v>
      </c>
      <c r="W3" s="5">
        <v>35977</v>
      </c>
      <c r="X3" s="5">
        <v>36342</v>
      </c>
      <c r="Y3" s="5">
        <v>36708</v>
      </c>
      <c r="Z3" s="18"/>
    </row>
    <row r="4" spans="1:26" s="2" customFormat="1" ht="6" customHeight="1" thickBot="1" x14ac:dyDescent="0.25">
      <c r="A4" s="24"/>
      <c r="B4" s="19"/>
      <c r="C4" s="19"/>
      <c r="D4" s="19"/>
      <c r="E4" s="21"/>
      <c r="F4" s="22"/>
      <c r="G4" s="20"/>
      <c r="H4" s="20"/>
      <c r="I4" s="20"/>
      <c r="J4" s="20"/>
      <c r="K4" s="28"/>
      <c r="L4" s="20"/>
      <c r="M4" s="20"/>
      <c r="N4" s="20"/>
      <c r="O4" s="20"/>
      <c r="P4" s="28"/>
      <c r="Q4" s="20"/>
      <c r="R4" s="20"/>
      <c r="S4" s="20"/>
      <c r="T4" s="20"/>
      <c r="U4" s="28"/>
      <c r="V4" s="20"/>
      <c r="W4" s="20"/>
      <c r="X4" s="20"/>
      <c r="Y4" s="20"/>
      <c r="Z4" s="28"/>
    </row>
    <row r="5" spans="1:26" x14ac:dyDescent="0.2">
      <c r="A5" s="26"/>
      <c r="B5" s="9" t="s">
        <v>3</v>
      </c>
      <c r="C5" s="10" t="s">
        <v>4</v>
      </c>
      <c r="D5" s="10" t="s">
        <v>5</v>
      </c>
      <c r="E5" s="7">
        <v>5500</v>
      </c>
      <c r="F5" s="23"/>
      <c r="G5" s="45">
        <f>+Resevoirs!G5/'Reservoirs %'!$E5</f>
        <v>0.32454545454545453</v>
      </c>
      <c r="H5" s="45">
        <f>+Resevoirs!H5/'Reservoirs %'!$E5</f>
        <v>0.29236363636363638</v>
      </c>
      <c r="I5" s="45">
        <f>+Resevoirs!I5/'Reservoirs %'!$E5</f>
        <v>0.3330909090909091</v>
      </c>
      <c r="J5" s="45">
        <f>+Resevoirs!J5/'Reservoirs %'!$E5</f>
        <v>0.33527272727272728</v>
      </c>
      <c r="K5" s="23"/>
      <c r="L5" s="45">
        <f>+Resevoirs!L5/'Reservoirs %'!$E5</f>
        <v>0.31145454545454543</v>
      </c>
      <c r="M5" s="45">
        <f>+Resevoirs!M5/'Reservoirs %'!$E5</f>
        <v>0.36418181818181816</v>
      </c>
      <c r="N5" s="45">
        <f>+Resevoirs!N5/'Reservoirs %'!$E5</f>
        <v>0.31545454545454543</v>
      </c>
      <c r="O5" s="45">
        <f>+Resevoirs!O5/'Reservoirs %'!$E5</f>
        <v>0.3418181818181818</v>
      </c>
      <c r="P5" s="23"/>
      <c r="Q5" s="45">
        <f>+Resevoirs!Q5/'Reservoirs %'!$E5</f>
        <v>0.36109090909090907</v>
      </c>
      <c r="R5" s="45">
        <f>+Resevoirs!R5/'Reservoirs %'!$E5</f>
        <v>0.40145454545454545</v>
      </c>
      <c r="S5" s="45">
        <f>+Resevoirs!S5/'Reservoirs %'!$E5</f>
        <v>0.31545454545454543</v>
      </c>
      <c r="T5" s="45">
        <f>+Resevoirs!T5/'Reservoirs %'!$E5</f>
        <v>0.3418181818181818</v>
      </c>
      <c r="U5" s="23"/>
      <c r="V5" s="45">
        <f>+Resevoirs!V5/'Reservoirs %'!$E5</f>
        <v>0.40945454545454546</v>
      </c>
      <c r="W5" s="45">
        <f>+Resevoirs!W5/'Reservoirs %'!$E5</f>
        <v>0.41109090909090912</v>
      </c>
      <c r="X5" s="45">
        <f>+Resevoirs!X5/'Reservoirs %'!$E5</f>
        <v>0.38509090909090909</v>
      </c>
      <c r="Y5" s="45">
        <f>+Resevoirs!Y5/'Reservoirs %'!$E5</f>
        <v>0.3418181818181818</v>
      </c>
      <c r="Z5" s="23"/>
    </row>
    <row r="6" spans="1:26" x14ac:dyDescent="0.2">
      <c r="A6" s="26"/>
      <c r="B6" s="13" t="s">
        <v>3</v>
      </c>
      <c r="C6" s="14" t="s">
        <v>6</v>
      </c>
      <c r="D6" s="14" t="s">
        <v>5</v>
      </c>
      <c r="E6" s="7">
        <v>8000</v>
      </c>
      <c r="F6" s="24"/>
      <c r="G6" s="46">
        <f>+Resevoirs!G6/'Reservoirs %'!$E6</f>
        <v>0.48712499999999997</v>
      </c>
      <c r="H6" s="46">
        <f>+Resevoirs!H6/'Reservoirs %'!$E6</f>
        <v>0.51524999999999999</v>
      </c>
      <c r="I6" s="46">
        <f>+Resevoirs!I6/'Reservoirs %'!$E6</f>
        <v>0.48949999999999999</v>
      </c>
      <c r="J6" s="46">
        <f>+Resevoirs!J6/'Reservoirs %'!$E6</f>
        <v>0.49199999999999999</v>
      </c>
      <c r="K6" s="24"/>
      <c r="L6" s="46">
        <f>+Resevoirs!L6/'Reservoirs %'!$E6</f>
        <v>0.46587499999999998</v>
      </c>
      <c r="M6" s="46">
        <f>+Resevoirs!M6/'Reservoirs %'!$E6</f>
        <v>0.66337500000000005</v>
      </c>
      <c r="N6" s="46">
        <f>+Resevoirs!N6/'Reservoirs %'!$E6</f>
        <v>0.47949999999999998</v>
      </c>
      <c r="O6" s="46">
        <f>+Resevoirs!O6/'Reservoirs %'!$E6</f>
        <v>0.51187499999999997</v>
      </c>
      <c r="P6" s="24"/>
      <c r="Q6" s="46">
        <f>+Resevoirs!Q6/'Reservoirs %'!$E6</f>
        <v>0.60175000000000001</v>
      </c>
      <c r="R6" s="46">
        <f>+Resevoirs!R6/'Reservoirs %'!$E6</f>
        <v>0.68574999999999997</v>
      </c>
      <c r="S6" s="46">
        <f>+Resevoirs!S6/'Reservoirs %'!$E6</f>
        <v>0.47949999999999998</v>
      </c>
      <c r="T6" s="46">
        <f>+Resevoirs!T6/'Reservoirs %'!$E6</f>
        <v>0.51187499999999997</v>
      </c>
      <c r="U6" s="24"/>
      <c r="V6" s="46">
        <f>+Resevoirs!V6/'Reservoirs %'!$E6</f>
        <v>0.66900000000000004</v>
      </c>
      <c r="W6" s="46">
        <f>+Resevoirs!W6/'Reservoirs %'!$E6</f>
        <v>0.69387500000000002</v>
      </c>
      <c r="X6" s="46">
        <f>+Resevoirs!X6/'Reservoirs %'!$E6</f>
        <v>0.63724999999999998</v>
      </c>
      <c r="Y6" s="46">
        <f>+Resevoirs!Y6/'Reservoirs %'!$E6</f>
        <v>0.40987499999999999</v>
      </c>
      <c r="Z6" s="24"/>
    </row>
    <row r="7" spans="1:26" x14ac:dyDescent="0.2">
      <c r="A7" s="26"/>
      <c r="B7" s="13" t="s">
        <v>7</v>
      </c>
      <c r="C7" s="14" t="s">
        <v>8</v>
      </c>
      <c r="D7" s="14" t="s">
        <v>9</v>
      </c>
      <c r="E7" s="7">
        <v>100</v>
      </c>
      <c r="F7" s="24"/>
      <c r="G7" s="46">
        <f>+Resevoirs!G7/'Reservoirs %'!$E7</f>
        <v>0.28999999999999998</v>
      </c>
      <c r="H7" s="46">
        <f>+Resevoirs!H7/'Reservoirs %'!$E7</f>
        <v>0.28999999999999998</v>
      </c>
      <c r="I7" s="46">
        <f>+Resevoirs!I7/'Reservoirs %'!$E7</f>
        <v>0.28999999999999998</v>
      </c>
      <c r="J7" s="46">
        <f>+Resevoirs!J7/'Reservoirs %'!$E7</f>
        <v>0.28999999999999998</v>
      </c>
      <c r="K7" s="24"/>
      <c r="L7" s="46">
        <f>+Resevoirs!L7/'Reservoirs %'!$E7</f>
        <v>0.28999999999999998</v>
      </c>
      <c r="M7" s="46">
        <f>+Resevoirs!M7/'Reservoirs %'!$E7</f>
        <v>0.28999999999999998</v>
      </c>
      <c r="N7" s="46">
        <f>+Resevoirs!N7/'Reservoirs %'!$E7</f>
        <v>0.28999999999999998</v>
      </c>
      <c r="O7" s="46">
        <f>+Resevoirs!O7/'Reservoirs %'!$E7</f>
        <v>0.28999999999999998</v>
      </c>
      <c r="P7" s="24"/>
      <c r="Q7" s="46">
        <f>+Resevoirs!Q7/'Reservoirs %'!$E7</f>
        <v>0.28999999999999998</v>
      </c>
      <c r="R7" s="46">
        <f>+Resevoirs!R7/'Reservoirs %'!$E7</f>
        <v>0.28999999999999998</v>
      </c>
      <c r="S7" s="46">
        <f>+Resevoirs!S7/'Reservoirs %'!$E7</f>
        <v>0.28999999999999998</v>
      </c>
      <c r="T7" s="46">
        <f>+Resevoirs!T7/'Reservoirs %'!$E7</f>
        <v>0.28999999999999998</v>
      </c>
      <c r="U7" s="24"/>
      <c r="V7" s="46">
        <f>+Resevoirs!V7/'Reservoirs %'!$E7</f>
        <v>0.28999999999999998</v>
      </c>
      <c r="W7" s="46">
        <f>+Resevoirs!W7/'Reservoirs %'!$E7</f>
        <v>0.28999999999999998</v>
      </c>
      <c r="X7" s="46">
        <f>+Resevoirs!X7/'Reservoirs %'!$E7</f>
        <v>0.28999999999999998</v>
      </c>
      <c r="Y7" s="46">
        <f>+Resevoirs!Y7/'Reservoirs %'!$E7</f>
        <v>0.28999999999999998</v>
      </c>
      <c r="Z7" s="24"/>
    </row>
    <row r="8" spans="1:26" x14ac:dyDescent="0.2">
      <c r="A8" s="26"/>
      <c r="B8" s="13" t="s">
        <v>10</v>
      </c>
      <c r="C8" s="14" t="s">
        <v>11</v>
      </c>
      <c r="D8" s="14" t="s">
        <v>12</v>
      </c>
      <c r="E8" s="7">
        <v>1000</v>
      </c>
      <c r="F8" s="24"/>
      <c r="G8" s="46">
        <f>+Resevoirs!G8/'Reservoirs %'!$E8</f>
        <v>1.1479999999999999</v>
      </c>
      <c r="H8" s="46">
        <f>+Resevoirs!H8/'Reservoirs %'!$E8</f>
        <v>1.216</v>
      </c>
      <c r="I8" s="46">
        <f>+Resevoirs!I8/'Reservoirs %'!$E8</f>
        <v>1.306</v>
      </c>
      <c r="J8" s="46">
        <f>+Resevoirs!J8/'Reservoirs %'!$E8</f>
        <v>0</v>
      </c>
      <c r="K8" s="24"/>
      <c r="L8" s="46">
        <f>+Resevoirs!L8/'Reservoirs %'!$E8</f>
        <v>1.07</v>
      </c>
      <c r="M8" s="46">
        <f>+Resevoirs!M8/'Reservoirs %'!$E8</f>
        <v>1.296</v>
      </c>
      <c r="N8" s="46">
        <f>+Resevoirs!N8/'Reservoirs %'!$E8</f>
        <v>1.306</v>
      </c>
      <c r="O8" s="46">
        <f>+Resevoirs!O8/'Reservoirs %'!$E8</f>
        <v>0</v>
      </c>
      <c r="P8" s="24"/>
      <c r="Q8" s="46">
        <f>+Resevoirs!Q8/'Reservoirs %'!$E8</f>
        <v>1.206</v>
      </c>
      <c r="R8" s="46">
        <f>+Resevoirs!R8/'Reservoirs %'!$E8</f>
        <v>1.296</v>
      </c>
      <c r="S8" s="46">
        <f>+Resevoirs!S8/'Reservoirs %'!$E8</f>
        <v>1.266</v>
      </c>
      <c r="T8" s="46">
        <f>+Resevoirs!T8/'Reservoirs %'!$E8</f>
        <v>0</v>
      </c>
      <c r="U8" s="24"/>
      <c r="V8" s="46">
        <f>+Resevoirs!V8/'Reservoirs %'!$E8</f>
        <v>1.3169999999999999</v>
      </c>
      <c r="W8" s="46">
        <f>+Resevoirs!W8/'Reservoirs %'!$E8</f>
        <v>1.2989999999999999</v>
      </c>
      <c r="X8" s="46">
        <f>+Resevoirs!X8/'Reservoirs %'!$E8</f>
        <v>1.2470000000000001</v>
      </c>
      <c r="Y8" s="46">
        <f>+Resevoirs!Y8/'Reservoirs %'!$E8</f>
        <v>0</v>
      </c>
      <c r="Z8" s="24"/>
    </row>
    <row r="9" spans="1:26" x14ac:dyDescent="0.2">
      <c r="A9" s="26"/>
      <c r="B9" s="13" t="s">
        <v>13</v>
      </c>
      <c r="C9" s="14" t="s">
        <v>14</v>
      </c>
      <c r="D9" s="14" t="s">
        <v>12</v>
      </c>
      <c r="E9" s="7">
        <v>45000</v>
      </c>
      <c r="F9" s="24"/>
      <c r="G9" s="46">
        <f>+Resevoirs!G9/'Reservoirs %'!$E9</f>
        <v>0.24679999999999999</v>
      </c>
      <c r="H9" s="46">
        <f>+Resevoirs!H9/'Reservoirs %'!$E9</f>
        <v>0.44111111111111112</v>
      </c>
      <c r="I9" s="46">
        <f>+Resevoirs!I9/'Reservoirs %'!$E9</f>
        <v>0.79433333333333334</v>
      </c>
      <c r="J9" s="46">
        <f>+Resevoirs!J9/'Reservoirs %'!$E9</f>
        <v>0.84817777777777781</v>
      </c>
      <c r="K9" s="24"/>
      <c r="L9" s="46">
        <f>+Resevoirs!L9/'Reservoirs %'!$E9</f>
        <v>0.41255555555555556</v>
      </c>
      <c r="M9" s="46">
        <f>+Resevoirs!M9/'Reservoirs %'!$E9</f>
        <v>0.63242222222222222</v>
      </c>
      <c r="N9" s="46">
        <f>+Resevoirs!N9/'Reservoirs %'!$E9</f>
        <v>0.8928666666666667</v>
      </c>
      <c r="O9" s="46">
        <f>+Resevoirs!O9/'Reservoirs %'!$E9</f>
        <v>0.95182222222222224</v>
      </c>
      <c r="P9" s="24"/>
      <c r="Q9" s="46">
        <f>+Resevoirs!Q9/'Reservoirs %'!$E9</f>
        <v>0.60082222222222226</v>
      </c>
      <c r="R9" s="46">
        <f>+Resevoirs!R9/'Reservoirs %'!$E9</f>
        <v>0.81904444444444446</v>
      </c>
      <c r="S9" s="46">
        <f>+Resevoirs!S9/'Reservoirs %'!$E9</f>
        <v>0.98044444444444445</v>
      </c>
      <c r="T9" s="46">
        <f>+Resevoirs!T9/'Reservoirs %'!$E9</f>
        <v>1.0156888888888889</v>
      </c>
      <c r="U9" s="24"/>
      <c r="V9" s="46">
        <f>+Resevoirs!V9/'Reservoirs %'!$E9</f>
        <v>0.67066666666666663</v>
      </c>
      <c r="W9" s="46">
        <f>+Resevoirs!W9/'Reservoirs %'!$E9</f>
        <v>0.91271111111111114</v>
      </c>
      <c r="X9" s="46">
        <f>+Resevoirs!X9/'Reservoirs %'!$E9</f>
        <v>1.0343555555555555</v>
      </c>
      <c r="Y9" s="46">
        <f>+Resevoirs!Y9/'Reservoirs %'!$E9</f>
        <v>1.051911111111111</v>
      </c>
      <c r="Z9" s="24"/>
    </row>
    <row r="10" spans="1:26" x14ac:dyDescent="0.2">
      <c r="A10" s="26"/>
      <c r="B10" s="13" t="s">
        <v>15</v>
      </c>
      <c r="C10" s="14" t="s">
        <v>16</v>
      </c>
      <c r="D10" s="14" t="s">
        <v>17</v>
      </c>
      <c r="E10" s="7">
        <v>766</v>
      </c>
      <c r="F10" s="24"/>
      <c r="G10" s="46">
        <f>+Resevoirs!G10/'Reservoirs %'!$E10</f>
        <v>3.3080939947780679</v>
      </c>
      <c r="H10" s="46">
        <f>+Resevoirs!H10/'Reservoirs %'!$E10</f>
        <v>1.4229765013054829</v>
      </c>
      <c r="I10" s="46">
        <f>+Resevoirs!I10/'Reservoirs %'!$E10</f>
        <v>0.45039164490861616</v>
      </c>
      <c r="J10" s="46">
        <f>+Resevoirs!J10/'Reservoirs %'!$E10</f>
        <v>0</v>
      </c>
      <c r="K10" s="24"/>
      <c r="L10" s="46">
        <f>+Resevoirs!L10/'Reservoirs %'!$E10</f>
        <v>3.1488250652741514</v>
      </c>
      <c r="M10" s="46">
        <f>+Resevoirs!M10/'Reservoirs %'!$E10</f>
        <v>1.3263707571801566</v>
      </c>
      <c r="N10" s="46">
        <f>+Resevoirs!N10/'Reservoirs %'!$E10</f>
        <v>0.33812010443864232</v>
      </c>
      <c r="O10" s="46">
        <f>+Resevoirs!O10/'Reservoirs %'!$E10</f>
        <v>0</v>
      </c>
      <c r="P10" s="24"/>
      <c r="Q10" s="46">
        <f>+Resevoirs!Q10/'Reservoirs %'!$E10</f>
        <v>2.8929503916449084</v>
      </c>
      <c r="R10" s="46">
        <f>+Resevoirs!R10/'Reservoirs %'!$E10</f>
        <v>1.2167101827676241</v>
      </c>
      <c r="S10" s="46">
        <f>+Resevoirs!S10/'Reservoirs %'!$E10</f>
        <v>0.37728459530026109</v>
      </c>
      <c r="T10" s="46">
        <f>+Resevoirs!T10/'Reservoirs %'!$E10</f>
        <v>0</v>
      </c>
      <c r="U10" s="24"/>
      <c r="V10" s="46">
        <f>+Resevoirs!V10/'Reservoirs %'!$E10</f>
        <v>2.6853785900783289</v>
      </c>
      <c r="W10" s="46">
        <f>+Resevoirs!W10/'Reservoirs %'!$E10</f>
        <v>1.3263707571801566</v>
      </c>
      <c r="X10" s="46">
        <f>+Resevoirs!X10/'Reservoirs %'!$E10</f>
        <v>0.24151436031331594</v>
      </c>
      <c r="Y10" s="46">
        <f>+Resevoirs!Y10/'Reservoirs %'!$E10</f>
        <v>0</v>
      </c>
      <c r="Z10" s="24"/>
    </row>
    <row r="11" spans="1:26" x14ac:dyDescent="0.2">
      <c r="A11" s="26"/>
      <c r="B11" s="13" t="s">
        <v>18</v>
      </c>
      <c r="C11" s="14" t="s">
        <v>19</v>
      </c>
      <c r="D11" s="14" t="s">
        <v>20</v>
      </c>
      <c r="E11" s="7">
        <v>80</v>
      </c>
      <c r="F11" s="24"/>
      <c r="G11" s="46">
        <f>+Resevoirs!G11/'Reservoirs %'!$E11</f>
        <v>1</v>
      </c>
      <c r="H11" s="46">
        <f>+Resevoirs!H11/'Reservoirs %'!$E11</f>
        <v>1</v>
      </c>
      <c r="I11" s="46">
        <f>+Resevoirs!I11/'Reservoirs %'!$E11</f>
        <v>1</v>
      </c>
      <c r="J11" s="46">
        <f>+Resevoirs!J11/'Reservoirs %'!$E11</f>
        <v>1</v>
      </c>
      <c r="K11" s="24"/>
      <c r="L11" s="46">
        <f>+Resevoirs!L11/'Reservoirs %'!$E11</f>
        <v>1</v>
      </c>
      <c r="M11" s="46">
        <f>+Resevoirs!M11/'Reservoirs %'!$E11</f>
        <v>1</v>
      </c>
      <c r="N11" s="46">
        <f>+Resevoirs!N11/'Reservoirs %'!$E11</f>
        <v>1</v>
      </c>
      <c r="O11" s="46">
        <f>+Resevoirs!O11/'Reservoirs %'!$E11</f>
        <v>1</v>
      </c>
      <c r="P11" s="24"/>
      <c r="Q11" s="46">
        <f>+Resevoirs!Q11/'Reservoirs %'!$E11</f>
        <v>1</v>
      </c>
      <c r="R11" s="46">
        <f>+Resevoirs!R11/'Reservoirs %'!$E11</f>
        <v>1</v>
      </c>
      <c r="S11" s="46">
        <f>+Resevoirs!S11/'Reservoirs %'!$E11</f>
        <v>1</v>
      </c>
      <c r="T11" s="46">
        <f>+Resevoirs!T11/'Reservoirs %'!$E11</f>
        <v>1</v>
      </c>
      <c r="U11" s="24"/>
      <c r="V11" s="46">
        <f>+Resevoirs!V11/'Reservoirs %'!$E11</f>
        <v>1</v>
      </c>
      <c r="W11" s="46">
        <f>+Resevoirs!W11/'Reservoirs %'!$E11</f>
        <v>1</v>
      </c>
      <c r="X11" s="46">
        <f>+Resevoirs!X11/'Reservoirs %'!$E11</f>
        <v>1</v>
      </c>
      <c r="Y11" s="46">
        <f>+Resevoirs!Y11/'Reservoirs %'!$E11</f>
        <v>1</v>
      </c>
      <c r="Z11" s="24"/>
    </row>
    <row r="12" spans="1:26" x14ac:dyDescent="0.2">
      <c r="A12" s="26"/>
      <c r="B12" s="13" t="s">
        <v>18</v>
      </c>
      <c r="C12" s="14" t="s">
        <v>21</v>
      </c>
      <c r="D12" s="14" t="s">
        <v>22</v>
      </c>
      <c r="E12" s="7">
        <v>8615</v>
      </c>
      <c r="F12" s="24"/>
      <c r="G12" s="46">
        <f>+Resevoirs!G12/'Reservoirs %'!$E12</f>
        <v>0.62576900754497966</v>
      </c>
      <c r="H12" s="46">
        <f>+Resevoirs!H12/'Reservoirs %'!$E12</f>
        <v>0.61810795124782358</v>
      </c>
      <c r="I12" s="46">
        <f>+Resevoirs!I12/'Reservoirs %'!$E12</f>
        <v>0.5542658154381892</v>
      </c>
      <c r="J12" s="46">
        <f>+Resevoirs!J12/'Reservoirs %'!$E12</f>
        <v>0.66314567614625652</v>
      </c>
      <c r="K12" s="24"/>
      <c r="L12" s="46">
        <f>+Resevoirs!L12/'Reservoirs %'!$E12</f>
        <v>0.62472431804991291</v>
      </c>
      <c r="M12" s="46">
        <f>+Resevoirs!M12/'Reservoirs %'!$E12</f>
        <v>0.26987811955890889</v>
      </c>
      <c r="N12" s="46">
        <f>+Resevoirs!N12/'Reservoirs %'!$E12</f>
        <v>0.55368543238537438</v>
      </c>
      <c r="O12" s="46">
        <f>+Resevoirs!O12/'Reservoirs %'!$E12</f>
        <v>0.69181659895531056</v>
      </c>
      <c r="P12" s="24"/>
      <c r="Q12" s="46">
        <f>+Resevoirs!Q12/'Reservoirs %'!$E12</f>
        <v>0.63818920487521769</v>
      </c>
      <c r="R12" s="46">
        <f>+Resevoirs!R12/'Reservoirs %'!$E12</f>
        <v>0.62727800348229834</v>
      </c>
      <c r="S12" s="46">
        <f>+Resevoirs!S12/'Reservoirs %'!$E12</f>
        <v>0.58711549622751014</v>
      </c>
      <c r="T12" s="46">
        <f>+Resevoirs!T12/'Reservoirs %'!$E12</f>
        <v>0.68810214741729536</v>
      </c>
      <c r="U12" s="24"/>
      <c r="V12" s="46">
        <f>+Resevoirs!V12/'Reservoirs %'!$E12</f>
        <v>0.63818920487521769</v>
      </c>
      <c r="W12" s="46">
        <f>+Resevoirs!W12/'Reservoirs %'!$E12</f>
        <v>0.62739408009286124</v>
      </c>
      <c r="X12" s="46">
        <f>+Resevoirs!X12/'Reservoirs %'!$E12</f>
        <v>0.68090539756239121</v>
      </c>
      <c r="Y12" s="46">
        <f>+Resevoirs!Y12/'Reservoirs %'!$E12</f>
        <v>0.67591410330818336</v>
      </c>
      <c r="Z12" s="24"/>
    </row>
    <row r="13" spans="1:26" x14ac:dyDescent="0.2">
      <c r="A13" s="26"/>
      <c r="B13" s="13" t="s">
        <v>18</v>
      </c>
      <c r="C13" s="14" t="s">
        <v>23</v>
      </c>
      <c r="D13" s="14" t="s">
        <v>20</v>
      </c>
      <c r="E13" s="7">
        <v>3425</v>
      </c>
      <c r="F13" s="24"/>
      <c r="G13" s="46">
        <f>+Resevoirs!G13/'Reservoirs %'!$E13</f>
        <v>0.78802919708029195</v>
      </c>
      <c r="H13" s="46">
        <f>+Resevoirs!H13/'Reservoirs %'!$E13</f>
        <v>0.71270072992700728</v>
      </c>
      <c r="I13" s="46">
        <f>+Resevoirs!I13/'Reservoirs %'!$E13</f>
        <v>0.45197080291970804</v>
      </c>
      <c r="J13" s="46">
        <f>+Resevoirs!J13/'Reservoirs %'!$E13</f>
        <v>0.78598540145985396</v>
      </c>
      <c r="K13" s="24"/>
      <c r="L13" s="46">
        <f>+Resevoirs!L13/'Reservoirs %'!$E13</f>
        <v>0.74627737226277369</v>
      </c>
      <c r="M13" s="46">
        <f>+Resevoirs!M13/'Reservoirs %'!$E13</f>
        <v>0.8595620437956204</v>
      </c>
      <c r="N13" s="46">
        <f>+Resevoirs!N13/'Reservoirs %'!$E13</f>
        <v>0.4910948905109489</v>
      </c>
      <c r="O13" s="46">
        <f>+Resevoirs!O13/'Reservoirs %'!$E13</f>
        <v>0.80087591240875911</v>
      </c>
      <c r="P13" s="24"/>
      <c r="Q13" s="46">
        <f>+Resevoirs!Q13/'Reservoirs %'!$E13</f>
        <v>0.76700729927007294</v>
      </c>
      <c r="R13" s="46">
        <f>+Resevoirs!R13/'Reservoirs %'!$E13</f>
        <v>0.92846715328467155</v>
      </c>
      <c r="S13" s="46">
        <f>+Resevoirs!S13/'Reservoirs %'!$E13</f>
        <v>0.76029197080291966</v>
      </c>
      <c r="T13" s="46">
        <f>+Resevoirs!T13/'Reservoirs %'!$E13</f>
        <v>0.85605839416058394</v>
      </c>
      <c r="U13" s="24"/>
      <c r="V13" s="46">
        <f>+Resevoirs!V13/'Reservoirs %'!$E13</f>
        <v>0.81401459854014602</v>
      </c>
      <c r="W13" s="46">
        <f>+Resevoirs!W13/'Reservoirs %'!$E13</f>
        <v>0.94452554744525552</v>
      </c>
      <c r="X13" s="46">
        <f>+Resevoirs!X13/'Reservoirs %'!$E13</f>
        <v>0.92350364963503651</v>
      </c>
      <c r="Y13" s="46">
        <f>+Resevoirs!Y13/'Reservoirs %'!$E13</f>
        <v>0.93226277372262778</v>
      </c>
      <c r="Z13" s="24"/>
    </row>
    <row r="14" spans="1:26" x14ac:dyDescent="0.2">
      <c r="A14" s="26"/>
      <c r="B14" s="13" t="s">
        <v>18</v>
      </c>
      <c r="C14" s="14" t="s">
        <v>24</v>
      </c>
      <c r="D14" s="14" t="s">
        <v>25</v>
      </c>
      <c r="E14" s="7">
        <v>2825</v>
      </c>
      <c r="F14" s="24"/>
      <c r="G14" s="46">
        <f>+Resevoirs!G14/'Reservoirs %'!$E14</f>
        <v>1.3511504424778762</v>
      </c>
      <c r="H14" s="46">
        <f>+Resevoirs!H14/'Reservoirs %'!$E14</f>
        <v>1.3345132743362831</v>
      </c>
      <c r="I14" s="46">
        <f>+Resevoirs!I14/'Reservoirs %'!$E14</f>
        <v>1.1823008849557521</v>
      </c>
      <c r="J14" s="46">
        <f>+Resevoirs!J14/'Reservoirs %'!$E14</f>
        <v>1.3794690265486726</v>
      </c>
      <c r="K14" s="24"/>
      <c r="L14" s="46">
        <f>+Resevoirs!L14/'Reservoirs %'!$E14</f>
        <v>1.3646017699115045</v>
      </c>
      <c r="M14" s="46">
        <f>+Resevoirs!M14/'Reservoirs %'!$E14</f>
        <v>1.3879646017699114</v>
      </c>
      <c r="N14" s="46">
        <f>+Resevoirs!N14/'Reservoirs %'!$E14</f>
        <v>1.1454867256637169</v>
      </c>
      <c r="O14" s="46">
        <f>+Resevoirs!O14/'Reservoirs %'!$E14</f>
        <v>1.4304424778761062</v>
      </c>
      <c r="P14" s="24"/>
      <c r="Q14" s="46">
        <f>+Resevoirs!Q14/'Reservoirs %'!$E14</f>
        <v>1.3738053097345133</v>
      </c>
      <c r="R14" s="46">
        <f>+Resevoirs!R14/'Reservoirs %'!$E14</f>
        <v>1.4084955752212389</v>
      </c>
      <c r="S14" s="46">
        <f>+Resevoirs!S14/'Reservoirs %'!$E14</f>
        <v>1.2297345132743362</v>
      </c>
      <c r="T14" s="46">
        <f>+Resevoirs!T14/'Reservoirs %'!$E14</f>
        <v>1.3861946902654867</v>
      </c>
      <c r="U14" s="24"/>
      <c r="V14" s="46">
        <f>+Resevoirs!V14/'Reservoirs %'!$E14</f>
        <v>1.415929203539823</v>
      </c>
      <c r="W14" s="46">
        <f>+Resevoirs!W14/'Reservoirs %'!$E14</f>
        <v>1.4060176991150442</v>
      </c>
      <c r="X14" s="46">
        <f>+Resevoirs!X14/'Reservoirs %'!$E14</f>
        <v>1.2906194690265487</v>
      </c>
      <c r="Y14" s="46">
        <f>+Resevoirs!Y14/'Reservoirs %'!$E14</f>
        <v>1.3964601769911504</v>
      </c>
      <c r="Z14" s="24"/>
    </row>
    <row r="15" spans="1:26" x14ac:dyDescent="0.2">
      <c r="A15" s="26"/>
      <c r="B15" s="13" t="s">
        <v>18</v>
      </c>
      <c r="C15" s="14" t="s">
        <v>26</v>
      </c>
      <c r="D15" s="14" t="s">
        <v>20</v>
      </c>
      <c r="E15" s="7">
        <v>5290</v>
      </c>
      <c r="F15" s="24"/>
      <c r="G15" s="46">
        <f>+Resevoirs!G15/'Reservoirs %'!$E15</f>
        <v>0.90850661625708884</v>
      </c>
      <c r="H15" s="46">
        <f>+Resevoirs!H15/'Reservoirs %'!$E15</f>
        <v>0.74461247637051042</v>
      </c>
      <c r="I15" s="46">
        <f>+Resevoirs!I15/'Reservoirs %'!$E15</f>
        <v>0.66862003780718338</v>
      </c>
      <c r="J15" s="46">
        <f>+Resevoirs!J15/'Reservoirs %'!$E15</f>
        <v>0.50207939508506616</v>
      </c>
      <c r="K15" s="24"/>
      <c r="L15" s="46">
        <f>+Resevoirs!L15/'Reservoirs %'!$E15</f>
        <v>1.0117202268431003</v>
      </c>
      <c r="M15" s="46">
        <f>+Resevoirs!M15/'Reservoirs %'!$E15</f>
        <v>0.79546313799621926</v>
      </c>
      <c r="N15" s="46">
        <f>+Resevoirs!N15/'Reservoirs %'!$E15</f>
        <v>0.67107750472589789</v>
      </c>
      <c r="O15" s="46">
        <f>+Resevoirs!O15/'Reservoirs %'!$E15</f>
        <v>0.61758034026465025</v>
      </c>
      <c r="P15" s="24"/>
      <c r="Q15" s="46">
        <f>+Resevoirs!Q15/'Reservoirs %'!$E15</f>
        <v>1.1020793950850662</v>
      </c>
      <c r="R15" s="46">
        <f>+Resevoirs!R15/'Reservoirs %'!$E15</f>
        <v>0.85406427221172021</v>
      </c>
      <c r="S15" s="46">
        <f>+Resevoirs!S15/'Reservoirs %'!$E15</f>
        <v>0.7551984877126654</v>
      </c>
      <c r="T15" s="46">
        <f>+Resevoirs!T15/'Reservoirs %'!$E15</f>
        <v>0.60132325141776932</v>
      </c>
      <c r="U15" s="24"/>
      <c r="V15" s="46">
        <f>+Resevoirs!V15/'Reservoirs %'!$E15</f>
        <v>1.1272211720226843</v>
      </c>
      <c r="W15" s="46">
        <f>+Resevoirs!W15/'Reservoirs %'!$E15</f>
        <v>0.88090737240075612</v>
      </c>
      <c r="X15" s="46">
        <f>+Resevoirs!X15/'Reservoirs %'!$E15</f>
        <v>0.86086956521739133</v>
      </c>
      <c r="Y15" s="46">
        <f>+Resevoirs!Y15/'Reservoirs %'!$E15</f>
        <v>0.56200378071833645</v>
      </c>
      <c r="Z15" s="24"/>
    </row>
    <row r="16" spans="1:26" x14ac:dyDescent="0.2">
      <c r="A16" s="26"/>
      <c r="B16" s="13" t="s">
        <v>18</v>
      </c>
      <c r="C16" s="14" t="s">
        <v>27</v>
      </c>
      <c r="D16" s="14" t="s">
        <v>28</v>
      </c>
      <c r="E16" s="7">
        <v>1310</v>
      </c>
      <c r="F16" s="24"/>
      <c r="G16" s="46">
        <f>+Resevoirs!G16/'Reservoirs %'!$E16</f>
        <v>0.49160305343511451</v>
      </c>
      <c r="H16" s="46">
        <f>+Resevoirs!H16/'Reservoirs %'!$E16</f>
        <v>0.48396946564885496</v>
      </c>
      <c r="I16" s="46">
        <f>+Resevoirs!I16/'Reservoirs %'!$E16</f>
        <v>0.41832061068702292</v>
      </c>
      <c r="J16" s="46">
        <f>+Resevoirs!J16/'Reservoirs %'!$E16</f>
        <v>0.39083969465648855</v>
      </c>
      <c r="K16" s="24"/>
      <c r="L16" s="46">
        <f>+Resevoirs!L16/'Reservoirs %'!$E16</f>
        <v>0.49083969465648852</v>
      </c>
      <c r="M16" s="46">
        <f>+Resevoirs!M16/'Reservoirs %'!$E16</f>
        <v>0.48320610687022902</v>
      </c>
      <c r="N16" s="46">
        <f>+Resevoirs!N16/'Reservoirs %'!$E16</f>
        <v>0.41755725190839693</v>
      </c>
      <c r="O16" s="46">
        <f>+Resevoirs!O16/'Reservoirs %'!$E16</f>
        <v>0.39007633587786261</v>
      </c>
      <c r="P16" s="24"/>
      <c r="Q16" s="46">
        <f>+Resevoirs!Q16/'Reservoirs %'!$E16</f>
        <v>0.49694656488549616</v>
      </c>
      <c r="R16" s="46">
        <f>+Resevoirs!R16/'Reservoirs %'!$E16</f>
        <v>0.47709923664122139</v>
      </c>
      <c r="S16" s="46">
        <f>+Resevoirs!S16/'Reservoirs %'!$E16</f>
        <v>0.47709923664122139</v>
      </c>
      <c r="T16" s="46">
        <f>+Resevoirs!T16/'Reservoirs %'!$E16</f>
        <v>0.38931297709923662</v>
      </c>
      <c r="U16" s="24"/>
      <c r="V16" s="46">
        <f>+Resevoirs!V16/'Reservoirs %'!$E16</f>
        <v>0.49160305343511451</v>
      </c>
      <c r="W16" s="46">
        <f>+Resevoirs!W16/'Reservoirs %'!$E16</f>
        <v>0.4763358778625954</v>
      </c>
      <c r="X16" s="46">
        <f>+Resevoirs!X16/'Reservoirs %'!$E16</f>
        <v>0.4763358778625954</v>
      </c>
      <c r="Y16" s="46">
        <f>+Resevoirs!Y16/'Reservoirs %'!$E16</f>
        <v>0.38549618320610685</v>
      </c>
      <c r="Z16" s="24"/>
    </row>
    <row r="17" spans="1:26" x14ac:dyDescent="0.2">
      <c r="A17" s="26"/>
      <c r="B17" s="13" t="s">
        <v>18</v>
      </c>
      <c r="C17" s="14" t="s">
        <v>29</v>
      </c>
      <c r="D17" s="14" t="s">
        <v>30</v>
      </c>
      <c r="E17" s="7">
        <v>18453</v>
      </c>
      <c r="F17" s="24"/>
      <c r="G17" s="46">
        <f>+Resevoirs!G17/'Reservoirs %'!$E17</f>
        <v>0.68628407305045247</v>
      </c>
      <c r="H17" s="46">
        <f>+Resevoirs!H17/'Reservoirs %'!$E17</f>
        <v>0.62298813201105507</v>
      </c>
      <c r="I17" s="46">
        <f>+Resevoirs!I17/'Reservoirs %'!$E17</f>
        <v>0.56803771744431797</v>
      </c>
      <c r="J17" s="46">
        <f>+Resevoirs!J17/'Reservoirs %'!$E17</f>
        <v>0.5465777922289059</v>
      </c>
      <c r="K17" s="24"/>
      <c r="L17" s="46">
        <f>+Resevoirs!L17/'Reservoirs %'!$E17</f>
        <v>0.62450550046062969</v>
      </c>
      <c r="M17" s="46">
        <f>+Resevoirs!M17/'Reservoirs %'!$E17</f>
        <v>0.69853140410773318</v>
      </c>
      <c r="N17" s="46">
        <f>+Resevoirs!N17/'Reservoirs %'!$E17</f>
        <v>0.58055600715330835</v>
      </c>
      <c r="O17" s="46">
        <f>+Resevoirs!O17/'Reservoirs %'!$E17</f>
        <v>0.54652360049856397</v>
      </c>
      <c r="P17" s="24"/>
      <c r="Q17" s="46">
        <f>+Resevoirs!Q17/'Reservoirs %'!$E17</f>
        <v>0.61334200401018801</v>
      </c>
      <c r="R17" s="46">
        <f>+Resevoirs!R17/'Reservoirs %'!$E17</f>
        <v>0.77786809732834772</v>
      </c>
      <c r="S17" s="46">
        <f>+Resevoirs!S17/'Reservoirs %'!$E17</f>
        <v>0.67306129084701671</v>
      </c>
      <c r="T17" s="46">
        <f>+Resevoirs!T17/'Reservoirs %'!$E17</f>
        <v>0.60954858288625158</v>
      </c>
      <c r="U17" s="24"/>
      <c r="V17" s="46">
        <f>+Resevoirs!V17/'Reservoirs %'!$E17</f>
        <v>0.65485286945212162</v>
      </c>
      <c r="W17" s="46">
        <f>+Resevoirs!W17/'Reservoirs %'!$E17</f>
        <v>0.80566845499376794</v>
      </c>
      <c r="X17" s="46">
        <f>+Resevoirs!X17/'Reservoirs %'!$E17</f>
        <v>0.73933777705522141</v>
      </c>
      <c r="Y17" s="46">
        <f>+Resevoirs!Y17/'Reservoirs %'!$E17</f>
        <v>0.66498672302606621</v>
      </c>
      <c r="Z17" s="24"/>
    </row>
    <row r="18" spans="1:26" x14ac:dyDescent="0.2">
      <c r="A18" s="26"/>
      <c r="B18" s="13" t="s">
        <v>18</v>
      </c>
      <c r="C18" s="14" t="s">
        <v>31</v>
      </c>
      <c r="D18" s="14" t="s">
        <v>30</v>
      </c>
      <c r="E18" s="7">
        <v>6900</v>
      </c>
      <c r="F18" s="24"/>
      <c r="G18" s="46">
        <f>+Resevoirs!G18/'Reservoirs %'!$E18</f>
        <v>0.35463768115942029</v>
      </c>
      <c r="H18" s="46">
        <f>+Resevoirs!H18/'Reservoirs %'!$E18</f>
        <v>0.30434782608695654</v>
      </c>
      <c r="I18" s="46">
        <f>+Resevoirs!I18/'Reservoirs %'!$E18</f>
        <v>0.30434782608695654</v>
      </c>
      <c r="J18" s="46">
        <f>+Resevoirs!J18/'Reservoirs %'!$E18</f>
        <v>0.30434782608695654</v>
      </c>
      <c r="K18" s="24"/>
      <c r="L18" s="46">
        <f>+Resevoirs!L18/'Reservoirs %'!$E18</f>
        <v>0.34913043478260869</v>
      </c>
      <c r="M18" s="46">
        <f>+Resevoirs!M18/'Reservoirs %'!$E18</f>
        <v>0.30434782608695654</v>
      </c>
      <c r="N18" s="46">
        <f>+Resevoirs!N18/'Reservoirs %'!$E18</f>
        <v>0.30434782608695654</v>
      </c>
      <c r="O18" s="46">
        <f>+Resevoirs!O18/'Reservoirs %'!$E18</f>
        <v>0.29594202898550726</v>
      </c>
      <c r="P18" s="24"/>
      <c r="Q18" s="46">
        <f>+Resevoirs!Q18/'Reservoirs %'!$E18</f>
        <v>0.34391304347826085</v>
      </c>
      <c r="R18" s="46">
        <f>+Resevoirs!R18/'Reservoirs %'!$E18</f>
        <v>0.30434782608695654</v>
      </c>
      <c r="S18" s="46">
        <f>+Resevoirs!S18/'Reservoirs %'!$E18</f>
        <v>0.30434782608695654</v>
      </c>
      <c r="T18" s="46">
        <f>+Resevoirs!T18/'Reservoirs %'!$E18</f>
        <v>0.2915942028985507</v>
      </c>
      <c r="U18" s="24"/>
      <c r="V18" s="46">
        <f>+Resevoirs!V18/'Reservoirs %'!$E18</f>
        <v>0.33927536231884059</v>
      </c>
      <c r="W18" s="46">
        <f>+Resevoirs!W18/'Reservoirs %'!$E18</f>
        <v>0.30434782608695654</v>
      </c>
      <c r="X18" s="46">
        <f>+Resevoirs!X18/'Reservoirs %'!$E18</f>
        <v>0.30434782608695654</v>
      </c>
      <c r="Y18" s="46">
        <f>+Resevoirs!Y18/'Reservoirs %'!$E18</f>
        <v>0.28811594202898549</v>
      </c>
      <c r="Z18" s="24"/>
    </row>
    <row r="19" spans="1:26" x14ac:dyDescent="0.2">
      <c r="A19" s="26"/>
      <c r="B19" s="13" t="s">
        <v>32</v>
      </c>
      <c r="C19" s="14" t="s">
        <v>33</v>
      </c>
      <c r="D19" s="14" t="s">
        <v>34</v>
      </c>
      <c r="E19" s="7">
        <v>3000</v>
      </c>
      <c r="F19" s="24"/>
      <c r="G19" s="46">
        <f>+Resevoirs!G19/'Reservoirs %'!$E19</f>
        <v>0.85399999999999998</v>
      </c>
      <c r="H19" s="46">
        <f>+Resevoirs!H19/'Reservoirs %'!$E19</f>
        <v>0.36833333333333335</v>
      </c>
      <c r="I19" s="46">
        <f>+Resevoirs!I19/'Reservoirs %'!$E19</f>
        <v>1.0349999999999999</v>
      </c>
      <c r="J19" s="46">
        <f>+Resevoirs!J19/'Reservoirs %'!$E19</f>
        <v>0.63700000000000001</v>
      </c>
      <c r="K19" s="24"/>
      <c r="L19" s="46">
        <f>+Resevoirs!L19/'Reservoirs %'!$E19</f>
        <v>1.3053333333333332</v>
      </c>
      <c r="M19" s="46">
        <f>+Resevoirs!M19/'Reservoirs %'!$E19</f>
        <v>0.40699999999999997</v>
      </c>
      <c r="N19" s="46">
        <f>+Resevoirs!N19/'Reservoirs %'!$E19</f>
        <v>0.89366666666666672</v>
      </c>
      <c r="O19" s="46">
        <f>+Resevoirs!O19/'Reservoirs %'!$E19</f>
        <v>0.56633333333333336</v>
      </c>
      <c r="P19" s="24"/>
      <c r="Q19" s="46">
        <f>+Resevoirs!Q19/'Reservoirs %'!$E19</f>
        <v>1.2053333333333334</v>
      </c>
      <c r="R19" s="46">
        <f>+Resevoirs!R19/'Reservoirs %'!$E19</f>
        <v>0.48633333333333334</v>
      </c>
      <c r="S19" s="46">
        <f>+Resevoirs!S19/'Reservoirs %'!$E19</f>
        <v>0.83433333333333337</v>
      </c>
      <c r="T19" s="46">
        <f>+Resevoirs!T19/'Reservoirs %'!$E19</f>
        <v>0.47266666666666668</v>
      </c>
      <c r="U19" s="24"/>
      <c r="V19" s="46">
        <f>+Resevoirs!V19/'Reservoirs %'!$E19</f>
        <v>1.0443333333333333</v>
      </c>
      <c r="W19" s="46">
        <f>+Resevoirs!W19/'Reservoirs %'!$E19</f>
        <v>0.44600000000000001</v>
      </c>
      <c r="X19" s="46">
        <f>+Resevoirs!X19/'Reservoirs %'!$E19</f>
        <v>0.995</v>
      </c>
      <c r="Y19" s="46">
        <f>+Resevoirs!Y19/'Reservoirs %'!$E19</f>
        <v>0.52166666666666661</v>
      </c>
      <c r="Z19" s="24"/>
    </row>
    <row r="20" spans="1:26" x14ac:dyDescent="0.2">
      <c r="A20" s="26"/>
      <c r="B20" s="13" t="s">
        <v>35</v>
      </c>
      <c r="C20" s="14" t="s">
        <v>36</v>
      </c>
      <c r="D20" s="14" t="s">
        <v>37</v>
      </c>
      <c r="E20" s="7">
        <v>69000</v>
      </c>
      <c r="F20" s="24"/>
      <c r="G20" s="46">
        <f>+Resevoirs!G20/'Reservoirs %'!$E20</f>
        <v>0.21778260869565216</v>
      </c>
      <c r="H20" s="46">
        <f>+Resevoirs!H20/'Reservoirs %'!$E20</f>
        <v>0.38611594202898553</v>
      </c>
      <c r="I20" s="46">
        <f>+Resevoirs!I20/'Reservoirs %'!$E20</f>
        <v>0.64252173913043475</v>
      </c>
      <c r="J20" s="46">
        <f>+Resevoirs!J20/'Reservoirs %'!$E20</f>
        <v>0.17730434782608695</v>
      </c>
      <c r="K20" s="24"/>
      <c r="L20" s="46">
        <f>+Resevoirs!L20/'Reservoirs %'!$E20</f>
        <v>0.2737246376811594</v>
      </c>
      <c r="M20" s="46">
        <f>+Resevoirs!M20/'Reservoirs %'!$E20</f>
        <v>0.53992753623188405</v>
      </c>
      <c r="N20" s="46">
        <f>+Resevoirs!N20/'Reservoirs %'!$E20</f>
        <v>0.65513043478260868</v>
      </c>
      <c r="O20" s="46">
        <f>+Resevoirs!O20/'Reservoirs %'!$E20</f>
        <v>0.16663768115942029</v>
      </c>
      <c r="P20" s="24"/>
      <c r="Q20" s="46">
        <f>+Resevoirs!Q20/'Reservoirs %'!$E20</f>
        <v>0.34862318840579709</v>
      </c>
      <c r="R20" s="46">
        <f>+Resevoirs!R20/'Reservoirs %'!$E20</f>
        <v>0.67885507246376808</v>
      </c>
      <c r="S20" s="46">
        <f>+Resevoirs!S20/'Reservoirs %'!$E20</f>
        <v>0.74759420289855072</v>
      </c>
      <c r="T20" s="46">
        <f>+Resevoirs!T20/'Reservoirs %'!$E20</f>
        <v>0.25310144927536232</v>
      </c>
      <c r="U20" s="24"/>
      <c r="V20" s="46">
        <f>+Resevoirs!V20/'Reservoirs %'!$E20</f>
        <v>0.42026086956521741</v>
      </c>
      <c r="W20" s="46">
        <f>+Resevoirs!W20/'Reservoirs %'!$E20</f>
        <v>0.82611594202898553</v>
      </c>
      <c r="X20" s="46">
        <f>+Resevoirs!X20/'Reservoirs %'!$E20</f>
        <v>0.84640579710144925</v>
      </c>
      <c r="Y20" s="46">
        <f>+Resevoirs!Y20/'Reservoirs %'!$E20</f>
        <v>0.33562318840579708</v>
      </c>
      <c r="Z20" s="24"/>
    </row>
    <row r="21" spans="1:26" x14ac:dyDescent="0.2">
      <c r="A21" s="26"/>
      <c r="B21" s="13" t="s">
        <v>38</v>
      </c>
      <c r="C21" s="14" t="s">
        <v>39</v>
      </c>
      <c r="D21" s="14" t="s">
        <v>40</v>
      </c>
      <c r="E21" s="7">
        <v>500</v>
      </c>
      <c r="F21" s="24"/>
      <c r="G21" s="46">
        <f>+Resevoirs!G21/'Reservoirs %'!$E21</f>
        <v>0.628</v>
      </c>
      <c r="H21" s="46">
        <f>+Resevoirs!H21/'Reservoirs %'!$E21</f>
        <v>0.72399999999999998</v>
      </c>
      <c r="I21" s="46">
        <f>+Resevoirs!I21/'Reservoirs %'!$E21</f>
        <v>0.67400000000000004</v>
      </c>
      <c r="J21" s="46">
        <f>+Resevoirs!J21/'Reservoirs %'!$E21</f>
        <v>0.55400000000000005</v>
      </c>
      <c r="K21" s="24"/>
      <c r="L21" s="46">
        <f>+Resevoirs!L21/'Reservoirs %'!$E21</f>
        <v>0.876</v>
      </c>
      <c r="M21" s="46">
        <f>+Resevoirs!M21/'Reservoirs %'!$E21</f>
        <v>1.1459999999999999</v>
      </c>
      <c r="N21" s="46">
        <f>+Resevoirs!N21/'Reservoirs %'!$E21</f>
        <v>0.876</v>
      </c>
      <c r="O21" s="46">
        <f>+Resevoirs!O21/'Reservoirs %'!$E21</f>
        <v>0.80200000000000005</v>
      </c>
      <c r="P21" s="24"/>
      <c r="Q21" s="46">
        <f>+Resevoirs!Q21/'Reservoirs %'!$E21</f>
        <v>0.72599999999999998</v>
      </c>
      <c r="R21" s="46">
        <f>+Resevoirs!R21/'Reservoirs %'!$E21</f>
        <v>1.1220000000000001</v>
      </c>
      <c r="S21" s="46">
        <f>+Resevoirs!S21/'Reservoirs %'!$E21</f>
        <v>1.306</v>
      </c>
      <c r="T21" s="46">
        <f>+Resevoirs!T21/'Reservoirs %'!$E21</f>
        <v>1.042</v>
      </c>
      <c r="U21" s="24"/>
      <c r="V21" s="46">
        <f>+Resevoirs!V21/'Reservoirs %'!$E21</f>
        <v>0.96599999999999997</v>
      </c>
      <c r="W21" s="46">
        <f>+Resevoirs!W21/'Reservoirs %'!$E21</f>
        <v>1.1120000000000001</v>
      </c>
      <c r="X21" s="46">
        <f>+Resevoirs!X21/'Reservoirs %'!$E21</f>
        <v>1.24</v>
      </c>
      <c r="Y21" s="46">
        <f>+Resevoirs!Y21/'Reservoirs %'!$E21</f>
        <v>1.0660000000000001</v>
      </c>
      <c r="Z21" s="24"/>
    </row>
    <row r="22" spans="1:26" x14ac:dyDescent="0.2">
      <c r="A22" s="26"/>
      <c r="B22" s="13" t="s">
        <v>41</v>
      </c>
      <c r="C22" s="14" t="s">
        <v>42</v>
      </c>
      <c r="D22" s="14" t="s">
        <v>12</v>
      </c>
      <c r="E22" s="7">
        <v>48000</v>
      </c>
      <c r="F22" s="24"/>
      <c r="G22" s="46">
        <f>+Resevoirs!G22/'Reservoirs %'!$E22</f>
        <v>0.13533333333333333</v>
      </c>
      <c r="H22" s="46">
        <f>+Resevoirs!H22/'Reservoirs %'!$E22</f>
        <v>0.44522916666666668</v>
      </c>
      <c r="I22" s="46">
        <f>+Resevoirs!I22/'Reservoirs %'!$E22</f>
        <v>1.1619166666666667</v>
      </c>
      <c r="J22" s="46">
        <f>+Resevoirs!J22/'Reservoirs %'!$E22</f>
        <v>1.08775</v>
      </c>
      <c r="K22" s="24"/>
      <c r="L22" s="46">
        <f>+Resevoirs!L22/'Reservoirs %'!$E22</f>
        <v>0.21843750000000001</v>
      </c>
      <c r="M22" s="46">
        <f>+Resevoirs!M22/'Reservoirs %'!$E22</f>
        <v>0.54991666666666672</v>
      </c>
      <c r="N22" s="46">
        <f>+Resevoirs!N22/'Reservoirs %'!$E22</f>
        <v>1.3096458333333334</v>
      </c>
      <c r="O22" s="46">
        <f>+Resevoirs!O22/'Reservoirs %'!$E22</f>
        <v>1.08775</v>
      </c>
      <c r="P22" s="24"/>
      <c r="Q22" s="46">
        <f>+Resevoirs!Q22/'Reservoirs %'!$E22</f>
        <v>0.32154166666666667</v>
      </c>
      <c r="R22" s="46">
        <f>+Resevoirs!R22/'Reservoirs %'!$E22</f>
        <v>0.67231249999999998</v>
      </c>
      <c r="S22" s="46">
        <f>+Resevoirs!S22/'Reservoirs %'!$E22</f>
        <v>1.3854375000000001</v>
      </c>
      <c r="T22" s="46">
        <f>+Resevoirs!T22/'Reservoirs %'!$E22</f>
        <v>1.1353541666666667</v>
      </c>
      <c r="U22" s="24"/>
      <c r="V22" s="46">
        <f>+Resevoirs!V22/'Reservoirs %'!$E22</f>
        <v>0.44716666666666666</v>
      </c>
      <c r="W22" s="46">
        <f>+Resevoirs!W22/'Reservoirs %'!$E22</f>
        <v>0.7930625</v>
      </c>
      <c r="X22" s="46">
        <f>+Resevoirs!X22/'Reservoirs %'!$E22</f>
        <v>1.5261666666666667</v>
      </c>
      <c r="Y22" s="46">
        <f>+Resevoirs!Y22/'Reservoirs %'!$E22</f>
        <v>0.877</v>
      </c>
      <c r="Z22" s="24"/>
    </row>
    <row r="23" spans="1:26" x14ac:dyDescent="0.2">
      <c r="A23" s="26"/>
      <c r="B23" s="13" t="s">
        <v>43</v>
      </c>
      <c r="C23" s="14" t="s">
        <v>44</v>
      </c>
      <c r="D23" s="14" t="s">
        <v>45</v>
      </c>
      <c r="E23" s="7">
        <v>5500</v>
      </c>
      <c r="F23" s="24"/>
      <c r="G23" s="46">
        <f>+Resevoirs!G23/'Reservoirs %'!$E23</f>
        <v>0.89054545454545453</v>
      </c>
      <c r="H23" s="46">
        <f>+Resevoirs!H23/'Reservoirs %'!$E23</f>
        <v>0.84090909090909094</v>
      </c>
      <c r="I23" s="46">
        <f>+Resevoirs!I23/'Reservoirs %'!$E23</f>
        <v>4.5636363636363635E-2</v>
      </c>
      <c r="J23" s="46">
        <f>+Resevoirs!J23/'Reservoirs %'!$E23</f>
        <v>1.0729090909090908</v>
      </c>
      <c r="K23" s="24"/>
      <c r="L23" s="46">
        <f>+Resevoirs!L23/'Reservoirs %'!$E23</f>
        <v>1.028909090909091</v>
      </c>
      <c r="M23" s="46">
        <f>+Resevoirs!M23/'Reservoirs %'!$E23</f>
        <v>0.95854545454545459</v>
      </c>
      <c r="N23" s="46">
        <f>+Resevoirs!N23/'Reservoirs %'!$E23</f>
        <v>1.0750909090909091</v>
      </c>
      <c r="O23" s="46">
        <f>+Resevoirs!O23/'Reservoirs %'!$E23</f>
        <v>1.0594545454545454</v>
      </c>
      <c r="P23" s="24"/>
      <c r="Q23" s="46">
        <f>+Resevoirs!Q23/'Reservoirs %'!$E23</f>
        <v>1.1192727272727272</v>
      </c>
      <c r="R23" s="46">
        <f>+Resevoirs!R23/'Reservoirs %'!$E23</f>
        <v>0.98309090909090913</v>
      </c>
      <c r="S23" s="46">
        <f>+Resevoirs!S23/'Reservoirs %'!$E23</f>
        <v>1.1570909090909092</v>
      </c>
      <c r="T23" s="46">
        <f>+Resevoirs!T23/'Reservoirs %'!$E23</f>
        <v>1.030909090909091</v>
      </c>
      <c r="U23" s="24"/>
      <c r="V23" s="46">
        <f>+Resevoirs!V23/'Reservoirs %'!$E23</f>
        <v>1.0712727272727274</v>
      </c>
      <c r="W23" s="46">
        <f>+Resevoirs!W23/'Reservoirs %'!$E23</f>
        <v>0.94545454545454544</v>
      </c>
      <c r="X23" s="46">
        <f>+Resevoirs!X23/'Reservoirs %'!$E23</f>
        <v>1.1661818181818182</v>
      </c>
      <c r="Y23" s="46">
        <f>+Resevoirs!Y23/'Reservoirs %'!$E23</f>
        <v>1.0734545454545454</v>
      </c>
      <c r="Z23" s="24"/>
    </row>
    <row r="24" spans="1:26" x14ac:dyDescent="0.2">
      <c r="A24" s="26"/>
      <c r="B24" s="13" t="s">
        <v>43</v>
      </c>
      <c r="C24" s="14" t="s">
        <v>46</v>
      </c>
      <c r="D24" s="14" t="s">
        <v>45</v>
      </c>
      <c r="E24" s="7">
        <v>46</v>
      </c>
      <c r="F24" s="24"/>
      <c r="G24" s="46">
        <f>+Resevoirs!G24/'Reservoirs %'!$E24</f>
        <v>42.673913043478258</v>
      </c>
      <c r="H24" s="46">
        <f>+Resevoirs!H24/'Reservoirs %'!$E24</f>
        <v>8.9347826086956523</v>
      </c>
      <c r="I24" s="46">
        <f>+Resevoirs!I24/'Reservoirs %'!$E24</f>
        <v>0</v>
      </c>
      <c r="J24" s="46">
        <f>+Resevoirs!J24/'Reservoirs %'!$E24</f>
        <v>0</v>
      </c>
      <c r="K24" s="24"/>
      <c r="L24" s="46">
        <f>+Resevoirs!L24/'Reservoirs %'!$E24</f>
        <v>37.956521739130437</v>
      </c>
      <c r="M24" s="46">
        <f>+Resevoirs!M24/'Reservoirs %'!$E24</f>
        <v>6.9347826086956523</v>
      </c>
      <c r="N24" s="46">
        <f>+Resevoirs!N24/'Reservoirs %'!$E24</f>
        <v>0</v>
      </c>
      <c r="O24" s="46">
        <f>+Resevoirs!O24/'Reservoirs %'!$E24</f>
        <v>0</v>
      </c>
      <c r="P24" s="24"/>
      <c r="Q24" s="46">
        <f>+Resevoirs!Q24/'Reservoirs %'!$E24</f>
        <v>33.521739130434781</v>
      </c>
      <c r="R24" s="46">
        <f>+Resevoirs!R24/'Reservoirs %'!$E24</f>
        <v>5.1304347826086953</v>
      </c>
      <c r="S24" s="46">
        <f>+Resevoirs!S24/'Reservoirs %'!$E24</f>
        <v>0</v>
      </c>
      <c r="T24" s="46">
        <f>+Resevoirs!T24/'Reservoirs %'!$E24</f>
        <v>0</v>
      </c>
      <c r="U24" s="24"/>
      <c r="V24" s="46">
        <f>+Resevoirs!V24/'Reservoirs %'!$E24</f>
        <v>29.978260869565219</v>
      </c>
      <c r="W24" s="46">
        <f>+Resevoirs!W24/'Reservoirs %'!$E24</f>
        <v>3.4782608695652173</v>
      </c>
      <c r="X24" s="46">
        <f>+Resevoirs!X24/'Reservoirs %'!$E24</f>
        <v>0</v>
      </c>
      <c r="Y24" s="46">
        <f>+Resevoirs!Y24/'Reservoirs %'!$E24</f>
        <v>0</v>
      </c>
      <c r="Z24" s="24"/>
    </row>
    <row r="25" spans="1:26" x14ac:dyDescent="0.2">
      <c r="A25" s="26"/>
      <c r="B25" s="13" t="s">
        <v>47</v>
      </c>
      <c r="C25" s="14" t="s">
        <v>48</v>
      </c>
      <c r="D25" s="14" t="s">
        <v>49</v>
      </c>
      <c r="E25" s="7">
        <v>4775</v>
      </c>
      <c r="F25" s="24"/>
      <c r="G25" s="46">
        <f>+Resevoirs!G25/'Reservoirs %'!$E25</f>
        <v>0.30303664921465967</v>
      </c>
      <c r="H25" s="46">
        <f>+Resevoirs!H25/'Reservoirs %'!$E25</f>
        <v>0.30303664921465967</v>
      </c>
      <c r="I25" s="46">
        <f>+Resevoirs!I25/'Reservoirs %'!$E25</f>
        <v>0.25214659685863872</v>
      </c>
      <c r="J25" s="46">
        <f>+Resevoirs!J25/'Reservoirs %'!$E25</f>
        <v>0.22596858638743456</v>
      </c>
      <c r="K25" s="24"/>
      <c r="L25" s="46">
        <f>+Resevoirs!L25/'Reservoirs %'!$E25</f>
        <v>0.30303664921465967</v>
      </c>
      <c r="M25" s="46">
        <f>+Resevoirs!M25/'Reservoirs %'!$E25</f>
        <v>0.30303664921465967</v>
      </c>
      <c r="N25" s="46">
        <f>+Resevoirs!N25/'Reservoirs %'!$E25</f>
        <v>0.24942408376963351</v>
      </c>
      <c r="O25" s="46">
        <f>+Resevoirs!O25/'Reservoirs %'!$E25</f>
        <v>0.22429319371727749</v>
      </c>
      <c r="P25" s="24"/>
      <c r="Q25" s="46">
        <f>+Resevoirs!Q25/'Reservoirs %'!$E25</f>
        <v>0.30303664921465967</v>
      </c>
      <c r="R25" s="46">
        <f>+Resevoirs!R25/'Reservoirs %'!$E25</f>
        <v>0.29759162303664921</v>
      </c>
      <c r="S25" s="46">
        <f>+Resevoirs!S25/'Reservoirs %'!$E25</f>
        <v>0.24670157068062828</v>
      </c>
      <c r="T25" s="46">
        <f>+Resevoirs!T25/'Reservoirs %'!$E25</f>
        <v>0.22240837696335078</v>
      </c>
      <c r="U25" s="24"/>
      <c r="V25" s="46">
        <f>+Resevoirs!V25/'Reservoirs %'!$E25</f>
        <v>0.30303664921465967</v>
      </c>
      <c r="W25" s="46">
        <f>+Resevoirs!W25/'Reservoirs %'!$E25</f>
        <v>0.29172774869109946</v>
      </c>
      <c r="X25" s="46">
        <f>+Resevoirs!X25/'Reservoirs %'!$E25</f>
        <v>0.24418848167539267</v>
      </c>
      <c r="Y25" s="46">
        <f>+Resevoirs!Y25/'Reservoirs %'!$E25</f>
        <v>0.22010471204188481</v>
      </c>
      <c r="Z25" s="24"/>
    </row>
    <row r="26" spans="1:26" x14ac:dyDescent="0.2">
      <c r="A26" s="26"/>
      <c r="B26" s="13" t="s">
        <v>50</v>
      </c>
      <c r="C26" s="14" t="s">
        <v>51</v>
      </c>
      <c r="D26" s="14" t="s">
        <v>52</v>
      </c>
      <c r="E26" s="7">
        <v>513</v>
      </c>
      <c r="F26" s="24"/>
      <c r="G26" s="46">
        <f>+Resevoirs!G26/'Reservoirs %'!$E26</f>
        <v>5.4639376218323585</v>
      </c>
      <c r="H26" s="46">
        <f>+Resevoirs!H26/'Reservoirs %'!$E26</f>
        <v>1.2144249512670566</v>
      </c>
      <c r="I26" s="46">
        <f>+Resevoirs!I26/'Reservoirs %'!$E26</f>
        <v>0.6764132553606238</v>
      </c>
      <c r="J26" s="46">
        <f>+Resevoirs!J26/'Reservoirs %'!$E26</f>
        <v>0.26315789473684209</v>
      </c>
      <c r="K26" s="24"/>
      <c r="L26" s="46">
        <f>+Resevoirs!L26/'Reservoirs %'!$E26</f>
        <v>5.4210526315789478</v>
      </c>
      <c r="M26" s="46">
        <f>+Resevoirs!M26/'Reservoirs %'!$E26</f>
        <v>1.1676413255360625</v>
      </c>
      <c r="N26" s="46">
        <f>+Resevoirs!N26/'Reservoirs %'!$E26</f>
        <v>0.63547758284600386</v>
      </c>
      <c r="O26" s="46">
        <f>+Resevoirs!O26/'Reservoirs %'!$E26</f>
        <v>0.26315789473684209</v>
      </c>
      <c r="P26" s="24"/>
      <c r="Q26" s="46">
        <f>+Resevoirs!Q26/'Reservoirs %'!$E26</f>
        <v>5.3528265107212478</v>
      </c>
      <c r="R26" s="46">
        <f>+Resevoirs!R26/'Reservoirs %'!$E26</f>
        <v>1.1169590643274854</v>
      </c>
      <c r="S26" s="46">
        <f>+Resevoirs!S26/'Reservoirs %'!$E26</f>
        <v>0.59454191033138404</v>
      </c>
      <c r="T26" s="46">
        <f>+Resevoirs!T26/'Reservoirs %'!$E26</f>
        <v>0.19493177387914229</v>
      </c>
      <c r="U26" s="24"/>
      <c r="V26" s="46">
        <f>+Resevoirs!V26/'Reservoirs %'!$E26</f>
        <v>1.7212475633528266</v>
      </c>
      <c r="W26" s="46">
        <f>+Resevoirs!W26/'Reservoirs %'!$E26</f>
        <v>1.0721247563352827</v>
      </c>
      <c r="X26" s="46">
        <f>+Resevoirs!X26/'Reservoirs %'!$E26</f>
        <v>0.55555555555555558</v>
      </c>
      <c r="Y26" s="46">
        <f>+Resevoirs!Y26/'Reservoirs %'!$E26</f>
        <v>0.1617933723196881</v>
      </c>
      <c r="Z26" s="24"/>
    </row>
    <row r="27" spans="1:26" ht="13.5" thickBot="1" x14ac:dyDescent="0.25">
      <c r="A27" s="26"/>
      <c r="B27" s="13" t="s">
        <v>53</v>
      </c>
      <c r="C27" s="14" t="s">
        <v>54</v>
      </c>
      <c r="D27" s="14" t="s">
        <v>55</v>
      </c>
      <c r="E27" s="7">
        <v>18500</v>
      </c>
      <c r="F27" s="24"/>
      <c r="G27" s="46">
        <f>+Resevoirs!G27/'Reservoirs %'!$E27</f>
        <v>0.34059459459459457</v>
      </c>
      <c r="H27" s="46">
        <f>+Resevoirs!H27/'Reservoirs %'!$E27</f>
        <v>0.51859459459459456</v>
      </c>
      <c r="I27" s="46">
        <f>+Resevoirs!I27/'Reservoirs %'!$E27</f>
        <v>0.62</v>
      </c>
      <c r="J27" s="46">
        <f>+Resevoirs!J27/'Reservoirs %'!$E27</f>
        <v>0.41156756756756757</v>
      </c>
      <c r="K27" s="24"/>
      <c r="L27" s="46">
        <f>+Resevoirs!L27/'Reservoirs %'!$E27</f>
        <v>0.51254054054054055</v>
      </c>
      <c r="M27" s="46">
        <f>+Resevoirs!M27/'Reservoirs %'!$E27</f>
        <v>0.79367567567567565</v>
      </c>
      <c r="N27" s="46">
        <f>+Resevoirs!N27/'Reservoirs %'!$E27</f>
        <v>0.65027027027027029</v>
      </c>
      <c r="O27" s="46">
        <f>+Resevoirs!O27/'Reservoirs %'!$E27</f>
        <v>0.41156756756756757</v>
      </c>
      <c r="P27" s="24"/>
      <c r="Q27" s="46">
        <f>+Resevoirs!Q27/'Reservoirs %'!$E27</f>
        <v>0.70643243243243248</v>
      </c>
      <c r="R27" s="46">
        <f>+Resevoirs!R27/'Reservoirs %'!$E27</f>
        <v>0.96113513513513515</v>
      </c>
      <c r="S27" s="46">
        <f>+Resevoirs!S27/'Reservoirs %'!$E27</f>
        <v>0.73286486486486491</v>
      </c>
      <c r="T27" s="46">
        <f>+Resevoirs!T27/'Reservoirs %'!$E27</f>
        <v>0.61216216216216213</v>
      </c>
      <c r="U27" s="24"/>
      <c r="V27" s="46">
        <f>+Resevoirs!V27/'Reservoirs %'!$E27</f>
        <v>0.71643243243243249</v>
      </c>
      <c r="W27" s="46">
        <f>+Resevoirs!W27/'Reservoirs %'!$E27</f>
        <v>0.97140540540540543</v>
      </c>
      <c r="X27" s="46">
        <f>+Resevoirs!X27/'Reservoirs %'!$E27</f>
        <v>0.86491891891891892</v>
      </c>
      <c r="Y27" s="46">
        <f>+Resevoirs!Y27/'Reservoirs %'!$E27</f>
        <v>0.61059459459459464</v>
      </c>
      <c r="Z27" s="24"/>
    </row>
    <row r="28" spans="1:26" ht="5.25" customHeight="1" thickBot="1" x14ac:dyDescent="0.25">
      <c r="A28" s="26"/>
      <c r="B28" s="30"/>
      <c r="C28" s="33"/>
      <c r="D28" s="33"/>
      <c r="E28" s="33"/>
      <c r="F28" s="34"/>
      <c r="G28" s="35"/>
      <c r="H28" s="35"/>
      <c r="I28" s="35"/>
      <c r="J28" s="35"/>
      <c r="K28" s="34"/>
      <c r="L28" s="35"/>
      <c r="M28" s="35"/>
      <c r="N28" s="35"/>
      <c r="O28" s="35"/>
      <c r="P28" s="34"/>
      <c r="Q28" s="35"/>
      <c r="R28" s="35"/>
      <c r="S28" s="35"/>
      <c r="T28" s="35"/>
      <c r="U28" s="34"/>
      <c r="V28" s="35"/>
      <c r="W28" s="35"/>
      <c r="X28" s="35"/>
      <c r="Y28" s="35"/>
      <c r="Z28" s="34"/>
    </row>
    <row r="29" spans="1:26" ht="13.5" thickBot="1" x14ac:dyDescent="0.25">
      <c r="A29" s="26"/>
      <c r="B29" s="1" t="s">
        <v>85</v>
      </c>
      <c r="E29" s="7">
        <f>SUM(E5:E27)</f>
        <v>257098</v>
      </c>
      <c r="F29" s="26"/>
      <c r="G29" s="47">
        <f>+Resevoirs!G29/'Reservoirs %'!$E29</f>
        <v>0.36895658464865538</v>
      </c>
      <c r="H29" s="47">
        <f>+Resevoirs!H29/'Reservoirs %'!$E29</f>
        <v>0.48183960979859819</v>
      </c>
      <c r="I29" s="47">
        <f>+Resevoirs!I29/'Reservoirs %'!$E29</f>
        <v>0.72502703249344613</v>
      </c>
      <c r="J29" s="47">
        <f>+Resevoirs!J29/'Reservoirs %'!$E29</f>
        <v>0.59539941967654353</v>
      </c>
      <c r="K29" s="24"/>
      <c r="L29" s="47">
        <f>+Resevoirs!L29/'Reservoirs %'!$E29</f>
        <v>0.44402523551330619</v>
      </c>
      <c r="M29" s="47">
        <f>+Resevoirs!M29/'Reservoirs %'!$E29</f>
        <v>0.60278959774093921</v>
      </c>
      <c r="N29" s="47">
        <f>+Resevoirs!N29/'Reservoirs %'!$E29</f>
        <v>0.79606998109670246</v>
      </c>
      <c r="O29" s="47">
        <f>+Resevoirs!O29/'Reservoirs %'!$E29</f>
        <v>0.61463722004838617</v>
      </c>
      <c r="P29" s="24"/>
      <c r="Q29" s="47">
        <f>+Resevoirs!Q29/'Reservoirs %'!$E29</f>
        <v>0.53665917276680486</v>
      </c>
      <c r="R29" s="47">
        <f>+Resevoirs!R29/'Reservoirs %'!$E29</f>
        <v>0.72967506553921069</v>
      </c>
      <c r="S29" s="47">
        <f>+Resevoirs!S29/'Reservoirs %'!$E29</f>
        <v>0.87234050828866816</v>
      </c>
      <c r="T29" s="47">
        <f>+Resevoirs!T29/'Reservoirs %'!$E29</f>
        <v>0.67512777228916598</v>
      </c>
      <c r="U29" s="24"/>
      <c r="V29" s="47">
        <f>+Resevoirs!V29/'Reservoirs %'!$E29</f>
        <v>0.58933947366373907</v>
      </c>
      <c r="W29" s="47">
        <f>+Resevoirs!W29/'Reservoirs %'!$E29</f>
        <v>0.81061696318135501</v>
      </c>
      <c r="X29" s="47">
        <f>+Resevoirs!X29/'Reservoirs %'!$E29</f>
        <v>0.96472162366101644</v>
      </c>
      <c r="Y29" s="47">
        <f>+Resevoirs!Y29/'Reservoirs %'!$E29</f>
        <v>0.65729021618215622</v>
      </c>
      <c r="Z29" s="24"/>
    </row>
    <row r="30" spans="1:26" ht="6.75" customHeight="1" thickBot="1" x14ac:dyDescent="0.25">
      <c r="A30" s="27"/>
      <c r="B30" s="30"/>
      <c r="C30" s="30"/>
      <c r="D30" s="30"/>
      <c r="E30" s="30"/>
      <c r="F30" s="31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1"/>
      <c r="R30" s="30"/>
      <c r="S30" s="30"/>
      <c r="T30" s="30"/>
      <c r="U30" s="30"/>
      <c r="V30" s="31"/>
      <c r="W30" s="30"/>
      <c r="X30" s="30"/>
      <c r="Y30" s="30"/>
      <c r="Z30" s="18"/>
    </row>
    <row r="31" spans="1:26" x14ac:dyDescent="0.2"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</row>
    <row r="33" spans="1:26" ht="13.5" thickBot="1" x14ac:dyDescent="0.25">
      <c r="B33" s="38" t="s">
        <v>83</v>
      </c>
    </row>
    <row r="34" spans="1:26" ht="6" customHeight="1" thickBot="1" x14ac:dyDescent="0.25">
      <c r="A34" s="29"/>
      <c r="B34" s="29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4"/>
    </row>
    <row r="35" spans="1:26" ht="23.25" thickBot="1" x14ac:dyDescent="0.25">
      <c r="A35" s="23"/>
      <c r="B35" s="37" t="s">
        <v>0</v>
      </c>
      <c r="C35" s="3" t="s">
        <v>1</v>
      </c>
      <c r="D35" s="16" t="s">
        <v>2</v>
      </c>
      <c r="E35" s="16" t="s">
        <v>56</v>
      </c>
      <c r="F35" s="21"/>
      <c r="G35" s="5">
        <v>35643</v>
      </c>
      <c r="H35" s="5">
        <v>36008</v>
      </c>
      <c r="I35" s="5">
        <v>36373</v>
      </c>
      <c r="J35" s="5">
        <v>36739</v>
      </c>
      <c r="K35" s="18"/>
      <c r="L35" s="5">
        <v>35674</v>
      </c>
      <c r="M35" s="5">
        <v>36039</v>
      </c>
      <c r="N35" s="5">
        <v>36404</v>
      </c>
      <c r="O35" s="5">
        <v>36770</v>
      </c>
      <c r="P35" s="18"/>
      <c r="Q35" s="5">
        <v>35704</v>
      </c>
      <c r="R35" s="5">
        <v>36069</v>
      </c>
      <c r="S35" s="5">
        <v>36434</v>
      </c>
      <c r="T35" s="5">
        <v>36800</v>
      </c>
      <c r="U35" s="18"/>
      <c r="V35" s="5">
        <v>35735</v>
      </c>
      <c r="W35" s="5">
        <v>36100</v>
      </c>
      <c r="X35" s="5">
        <v>36465</v>
      </c>
      <c r="Y35" s="5">
        <v>36831</v>
      </c>
      <c r="Z35" s="18"/>
    </row>
    <row r="36" spans="1:26" ht="6" customHeight="1" thickBot="1" x14ac:dyDescent="0.25">
      <c r="A36" s="24"/>
      <c r="B36" s="19"/>
      <c r="C36" s="19"/>
      <c r="D36" s="19"/>
      <c r="E36" s="21"/>
      <c r="F36" s="22"/>
      <c r="G36" s="20"/>
      <c r="H36" s="20"/>
      <c r="I36" s="20"/>
      <c r="J36" s="20"/>
      <c r="K36" s="28"/>
      <c r="L36" s="20"/>
      <c r="M36" s="20"/>
      <c r="N36" s="20"/>
      <c r="O36" s="20"/>
      <c r="P36" s="28"/>
      <c r="Q36" s="20"/>
      <c r="R36" s="20"/>
      <c r="S36" s="20"/>
      <c r="T36" s="20"/>
      <c r="U36" s="28"/>
      <c r="V36" s="20"/>
      <c r="W36" s="20"/>
      <c r="X36" s="20"/>
      <c r="Y36" s="20"/>
      <c r="Z36" s="28"/>
    </row>
    <row r="37" spans="1:26" x14ac:dyDescent="0.2">
      <c r="A37" s="26"/>
      <c r="B37" s="9" t="s">
        <v>3</v>
      </c>
      <c r="C37" s="10" t="s">
        <v>4</v>
      </c>
      <c r="D37" s="10" t="s">
        <v>5</v>
      </c>
      <c r="E37" s="7">
        <v>5500</v>
      </c>
      <c r="F37" s="23"/>
      <c r="G37" s="45">
        <f>+Resevoirs!G37/'Reservoirs %'!$E37</f>
        <v>0.38272727272727275</v>
      </c>
      <c r="H37" s="45">
        <f>+Resevoirs!H37/'Reservoirs %'!$E37</f>
        <v>0.39454545454545453</v>
      </c>
      <c r="I37" s="45">
        <f>+Resevoirs!I37/'Reservoirs %'!$E37</f>
        <v>0.37345454545454543</v>
      </c>
      <c r="J37" s="45">
        <f>+Resevoirs!J37/'Reservoirs %'!$E37</f>
        <v>0.35145454545454546</v>
      </c>
      <c r="K37" s="23"/>
      <c r="L37" s="45">
        <f>+Resevoirs!L37/'Reservoirs %'!$E37</f>
        <v>0.3930909090909091</v>
      </c>
      <c r="M37" s="45">
        <f>+Resevoirs!M37/'Reservoirs %'!$E37</f>
        <v>0.43</v>
      </c>
      <c r="N37" s="45">
        <f>+Resevoirs!N37/'Reservoirs %'!$E37</f>
        <v>0.35854545454545456</v>
      </c>
      <c r="O37" s="45">
        <f>+Resevoirs!O37/'Reservoirs %'!$E37</f>
        <v>0</v>
      </c>
      <c r="P37" s="23"/>
      <c r="Q37" s="45">
        <f>+Resevoirs!Q37/'Reservoirs %'!$E37</f>
        <v>0.42799999999999999</v>
      </c>
      <c r="R37" s="45">
        <f>+Resevoirs!R37/'Reservoirs %'!$E37</f>
        <v>0.46600000000000003</v>
      </c>
      <c r="S37" s="45">
        <f>+Resevoirs!S37/'Reservoirs %'!$E37</f>
        <v>0.34490909090909089</v>
      </c>
      <c r="T37" s="45">
        <f>+Resevoirs!T37/'Reservoirs %'!$E37</f>
        <v>0</v>
      </c>
      <c r="U37" s="23"/>
      <c r="V37" s="45">
        <f>+Resevoirs!V37/'Reservoirs %'!$E37</f>
        <v>0.49727272727272726</v>
      </c>
      <c r="W37" s="45">
        <f>+Resevoirs!W37/'Reservoirs %'!$E37</f>
        <v>0.48745454545454547</v>
      </c>
      <c r="X37" s="45">
        <f>+Resevoirs!X37/'Reservoirs %'!$E37</f>
        <v>0.33290909090909093</v>
      </c>
      <c r="Y37" s="45">
        <f>+Resevoirs!Y37/'Reservoirs %'!$E37</f>
        <v>0</v>
      </c>
      <c r="Z37" s="23"/>
    </row>
    <row r="38" spans="1:26" x14ac:dyDescent="0.2">
      <c r="A38" s="26"/>
      <c r="B38" s="13" t="s">
        <v>3</v>
      </c>
      <c r="C38" s="14" t="s">
        <v>6</v>
      </c>
      <c r="D38" s="14" t="s">
        <v>5</v>
      </c>
      <c r="E38" s="7">
        <v>8000</v>
      </c>
      <c r="F38" s="24"/>
      <c r="G38" s="46">
        <f>+Resevoirs!G38/'Reservoirs %'!$E38</f>
        <v>0.56787500000000002</v>
      </c>
      <c r="H38" s="46">
        <f>+Resevoirs!H38/'Reservoirs %'!$E38</f>
        <v>0.637625</v>
      </c>
      <c r="I38" s="46">
        <f>+Resevoirs!I38/'Reservoirs %'!$E38</f>
        <v>0.61824999999999997</v>
      </c>
      <c r="J38" s="46">
        <f>+Resevoirs!J38/'Reservoirs %'!$E38</f>
        <v>0.41725000000000001</v>
      </c>
      <c r="K38" s="24"/>
      <c r="L38" s="46">
        <f>+Resevoirs!L38/'Reservoirs %'!$E38</f>
        <v>0.60699999999999998</v>
      </c>
      <c r="M38" s="46">
        <f>+Resevoirs!M38/'Reservoirs %'!$E38</f>
        <v>0.71350000000000002</v>
      </c>
      <c r="N38" s="46">
        <f>+Resevoirs!N38/'Reservoirs %'!$E38</f>
        <v>0.58975</v>
      </c>
      <c r="O38" s="46">
        <f>+Resevoirs!O38/'Reservoirs %'!$E38</f>
        <v>0</v>
      </c>
      <c r="P38" s="24"/>
      <c r="Q38" s="46">
        <f>+Resevoirs!Q38/'Reservoirs %'!$E38</f>
        <v>0.675875</v>
      </c>
      <c r="R38" s="46">
        <f>+Resevoirs!R38/'Reservoirs %'!$E38</f>
        <v>0.78700000000000003</v>
      </c>
      <c r="S38" s="46">
        <f>+Resevoirs!S38/'Reservoirs %'!$E38</f>
        <v>0.57450000000000001</v>
      </c>
      <c r="T38" s="46">
        <f>+Resevoirs!T38/'Reservoirs %'!$E38</f>
        <v>0</v>
      </c>
      <c r="U38" s="24"/>
      <c r="V38" s="46">
        <f>+Resevoirs!V38/'Reservoirs %'!$E38</f>
        <v>0.79212499999999997</v>
      </c>
      <c r="W38" s="46">
        <f>+Resevoirs!W38/'Reservoirs %'!$E38</f>
        <v>0.82137499999999997</v>
      </c>
      <c r="X38" s="46">
        <f>+Resevoirs!X38/'Reservoirs %'!$E38</f>
        <v>0.52862500000000001</v>
      </c>
      <c r="Y38" s="46">
        <f>+Resevoirs!Y38/'Reservoirs %'!$E38</f>
        <v>0</v>
      </c>
      <c r="Z38" s="24"/>
    </row>
    <row r="39" spans="1:26" x14ac:dyDescent="0.2">
      <c r="A39" s="26"/>
      <c r="B39" s="13" t="s">
        <v>7</v>
      </c>
      <c r="C39" s="14" t="s">
        <v>8</v>
      </c>
      <c r="D39" s="14" t="s">
        <v>9</v>
      </c>
      <c r="E39" s="7">
        <v>100</v>
      </c>
      <c r="F39" s="24"/>
      <c r="G39" s="46">
        <f>+Resevoirs!G39/'Reservoirs %'!$E39</f>
        <v>0.28999999999999998</v>
      </c>
      <c r="H39" s="46">
        <f>+Resevoirs!H39/'Reservoirs %'!$E39</f>
        <v>0.28999999999999998</v>
      </c>
      <c r="I39" s="46">
        <f>+Resevoirs!I39/'Reservoirs %'!$E39</f>
        <v>0.28999999999999998</v>
      </c>
      <c r="J39" s="46">
        <f>+Resevoirs!J39/'Reservoirs %'!$E39</f>
        <v>0.28999999999999998</v>
      </c>
      <c r="K39" s="24"/>
      <c r="L39" s="46">
        <f>+Resevoirs!L39/'Reservoirs %'!$E39</f>
        <v>0.28999999999999998</v>
      </c>
      <c r="M39" s="46">
        <f>+Resevoirs!M39/'Reservoirs %'!$E39</f>
        <v>0.28999999999999998</v>
      </c>
      <c r="N39" s="46">
        <f>+Resevoirs!N39/'Reservoirs %'!$E39</f>
        <v>0.28999999999999998</v>
      </c>
      <c r="O39" s="46">
        <f>+Resevoirs!O39/'Reservoirs %'!$E39</f>
        <v>0</v>
      </c>
      <c r="P39" s="24"/>
      <c r="Q39" s="46">
        <f>+Resevoirs!Q39/'Reservoirs %'!$E39</f>
        <v>0.28999999999999998</v>
      </c>
      <c r="R39" s="46">
        <f>+Resevoirs!R39/'Reservoirs %'!$E39</f>
        <v>0.28999999999999998</v>
      </c>
      <c r="S39" s="46">
        <f>+Resevoirs!S39/'Reservoirs %'!$E39</f>
        <v>0.28999999999999998</v>
      </c>
      <c r="T39" s="46">
        <f>+Resevoirs!T39/'Reservoirs %'!$E39</f>
        <v>0</v>
      </c>
      <c r="U39" s="24"/>
      <c r="V39" s="46">
        <f>+Resevoirs!V39/'Reservoirs %'!$E39</f>
        <v>0.28999999999999998</v>
      </c>
      <c r="W39" s="46">
        <f>+Resevoirs!W39/'Reservoirs %'!$E39</f>
        <v>0.28999999999999998</v>
      </c>
      <c r="X39" s="46">
        <f>+Resevoirs!X39/'Reservoirs %'!$E39</f>
        <v>0.28999999999999998</v>
      </c>
      <c r="Y39" s="46">
        <f>+Resevoirs!Y39/'Reservoirs %'!$E39</f>
        <v>0</v>
      </c>
      <c r="Z39" s="24"/>
    </row>
    <row r="40" spans="1:26" x14ac:dyDescent="0.2">
      <c r="A40" s="26"/>
      <c r="B40" s="13" t="s">
        <v>10</v>
      </c>
      <c r="C40" s="14" t="s">
        <v>11</v>
      </c>
      <c r="D40" s="14" t="s">
        <v>12</v>
      </c>
      <c r="E40" s="7">
        <v>1000</v>
      </c>
      <c r="F40" s="24"/>
      <c r="G40" s="46">
        <f>+Resevoirs!G40/'Reservoirs %'!$E40</f>
        <v>1.2729999999999999</v>
      </c>
      <c r="H40" s="46">
        <f>+Resevoirs!H40/'Reservoirs %'!$E40</f>
        <v>1.3</v>
      </c>
      <c r="I40" s="46">
        <f>+Resevoirs!I40/'Reservoirs %'!$E40</f>
        <v>1.2470000000000001</v>
      </c>
      <c r="J40" s="46">
        <f>+Resevoirs!J40/'Reservoirs %'!$E40</f>
        <v>0</v>
      </c>
      <c r="K40" s="24"/>
      <c r="L40" s="46">
        <f>+Resevoirs!L40/'Reservoirs %'!$E40</f>
        <v>1.177</v>
      </c>
      <c r="M40" s="46">
        <f>+Resevoirs!M40/'Reservoirs %'!$E40</f>
        <v>1.3</v>
      </c>
      <c r="N40" s="46">
        <f>+Resevoirs!N40/'Reservoirs %'!$E40</f>
        <v>1.2470000000000001</v>
      </c>
      <c r="O40" s="46">
        <f>+Resevoirs!O40/'Reservoirs %'!$E40</f>
        <v>0</v>
      </c>
      <c r="P40" s="24"/>
      <c r="Q40" s="46">
        <f>+Resevoirs!Q40/'Reservoirs %'!$E40</f>
        <v>1.2330000000000001</v>
      </c>
      <c r="R40" s="46">
        <f>+Resevoirs!R40/'Reservoirs %'!$E40</f>
        <v>1.3</v>
      </c>
      <c r="S40" s="46">
        <f>+Resevoirs!S40/'Reservoirs %'!$E40</f>
        <v>1.2470000000000001</v>
      </c>
      <c r="T40" s="46">
        <f>+Resevoirs!T40/'Reservoirs %'!$E40</f>
        <v>0</v>
      </c>
      <c r="U40" s="24"/>
      <c r="V40" s="46">
        <f>+Resevoirs!V40/'Reservoirs %'!$E40</f>
        <v>1.3779999999999999</v>
      </c>
      <c r="W40" s="46">
        <f>+Resevoirs!W40/'Reservoirs %'!$E40</f>
        <v>1.3140000000000001</v>
      </c>
      <c r="X40" s="46">
        <f>+Resevoirs!X40/'Reservoirs %'!$E40</f>
        <v>1.2470000000000001</v>
      </c>
      <c r="Y40" s="46">
        <f>+Resevoirs!Y40/'Reservoirs %'!$E40</f>
        <v>0</v>
      </c>
      <c r="Z40" s="24"/>
    </row>
    <row r="41" spans="1:26" x14ac:dyDescent="0.2">
      <c r="A41" s="26"/>
      <c r="B41" s="13" t="s">
        <v>13</v>
      </c>
      <c r="C41" s="14" t="s">
        <v>14</v>
      </c>
      <c r="D41" s="14" t="s">
        <v>12</v>
      </c>
      <c r="E41" s="7">
        <v>45000</v>
      </c>
      <c r="F41" s="24"/>
      <c r="G41" s="46">
        <f>+Resevoirs!G41/'Reservoirs %'!$E41</f>
        <v>0.68046666666666666</v>
      </c>
      <c r="H41" s="46">
        <f>+Resevoirs!H41/'Reservoirs %'!$E41</f>
        <v>0.97328888888888887</v>
      </c>
      <c r="I41" s="46">
        <f>+Resevoirs!I41/'Reservoirs %'!$E41</f>
        <v>1.0297333333333334</v>
      </c>
      <c r="J41" s="46">
        <f>+Resevoirs!J41/'Reservoirs %'!$E41</f>
        <v>1.0185555555555557</v>
      </c>
      <c r="K41" s="24"/>
      <c r="L41" s="46">
        <f>+Resevoirs!L41/'Reservoirs %'!$E41</f>
        <v>0.73719999999999997</v>
      </c>
      <c r="M41" s="46">
        <f>+Resevoirs!M41/'Reservoirs %'!$E41</f>
        <v>0.99651111111111113</v>
      </c>
      <c r="N41" s="46">
        <f>+Resevoirs!N41/'Reservoirs %'!$E41</f>
        <v>1.075911111111111</v>
      </c>
      <c r="O41" s="46">
        <f>+Resevoirs!O41/'Reservoirs %'!$E41</f>
        <v>0</v>
      </c>
      <c r="P41" s="24"/>
      <c r="Q41" s="46">
        <f>+Resevoirs!Q41/'Reservoirs %'!$E41</f>
        <v>0.88473333333333337</v>
      </c>
      <c r="R41" s="46">
        <f>+Resevoirs!R41/'Reservoirs %'!$E41</f>
        <v>1.0618000000000001</v>
      </c>
      <c r="S41" s="46">
        <f>+Resevoirs!S41/'Reservoirs %'!$E41</f>
        <v>1.1025555555555555</v>
      </c>
      <c r="T41" s="46">
        <f>+Resevoirs!T41/'Reservoirs %'!$E41</f>
        <v>0</v>
      </c>
      <c r="U41" s="24"/>
      <c r="V41" s="46">
        <f>+Resevoirs!V41/'Reservoirs %'!$E41</f>
        <v>1.0014888888888889</v>
      </c>
      <c r="W41" s="46">
        <f>+Resevoirs!W41/'Reservoirs %'!$E41</f>
        <v>1.1519555555555556</v>
      </c>
      <c r="X41" s="46">
        <f>+Resevoirs!X41/'Reservoirs %'!$E41</f>
        <v>1.1533777777777778</v>
      </c>
      <c r="Y41" s="46">
        <f>+Resevoirs!Y41/'Reservoirs %'!$E41</f>
        <v>0</v>
      </c>
      <c r="Z41" s="24"/>
    </row>
    <row r="42" spans="1:26" x14ac:dyDescent="0.2">
      <c r="A42" s="26"/>
      <c r="B42" s="13" t="s">
        <v>15</v>
      </c>
      <c r="C42" s="14" t="s">
        <v>16</v>
      </c>
      <c r="D42" s="14" t="s">
        <v>17</v>
      </c>
      <c r="E42" s="7">
        <v>766</v>
      </c>
      <c r="F42" s="24"/>
      <c r="G42" s="46">
        <f>+Resevoirs!G42/'Reservoirs %'!$E42</f>
        <v>2.5130548302872064</v>
      </c>
      <c r="H42" s="46">
        <f>+Resevoirs!H42/'Reservoirs %'!$E42</f>
        <v>1.0274151436031331</v>
      </c>
      <c r="I42" s="46">
        <f>+Resevoirs!I42/'Reservoirs %'!$E42</f>
        <v>0.18146214099216709</v>
      </c>
      <c r="J42" s="46">
        <f>+Resevoirs!J42/'Reservoirs %'!$E42</f>
        <v>0</v>
      </c>
      <c r="K42" s="24"/>
      <c r="L42" s="46">
        <f>+Resevoirs!L42/'Reservoirs %'!$E42</f>
        <v>2.3485639686684072</v>
      </c>
      <c r="M42" s="46">
        <f>+Resevoirs!M42/'Reservoirs %'!$E42</f>
        <v>0.96736292428198434</v>
      </c>
      <c r="N42" s="46">
        <f>+Resevoirs!N42/'Reservoirs %'!$E42</f>
        <v>0.12140992167101827</v>
      </c>
      <c r="O42" s="46">
        <f>+Resevoirs!O42/'Reservoirs %'!$E42</f>
        <v>0</v>
      </c>
      <c r="P42" s="24"/>
      <c r="Q42" s="46">
        <f>+Resevoirs!Q42/'Reservoirs %'!$E42</f>
        <v>2.1971279373368144</v>
      </c>
      <c r="R42" s="46">
        <f>+Resevoirs!R42/'Reservoirs %'!$E42</f>
        <v>0.87597911227154046</v>
      </c>
      <c r="S42" s="46">
        <f>+Resevoirs!S42/'Reservoirs %'!$E42</f>
        <v>8.2245430809399472E-2</v>
      </c>
      <c r="T42" s="46">
        <f>+Resevoirs!T42/'Reservoirs %'!$E42</f>
        <v>0</v>
      </c>
      <c r="U42" s="24"/>
      <c r="V42" s="46">
        <f>+Resevoirs!V42/'Reservoirs %'!$E42</f>
        <v>2.048302872062663</v>
      </c>
      <c r="W42" s="46">
        <f>+Resevoirs!W42/'Reservoirs %'!$E42</f>
        <v>0.80417754569190603</v>
      </c>
      <c r="X42" s="46">
        <f>+Resevoirs!X42/'Reservoirs %'!$E42</f>
        <v>3.6553524804177548E-2</v>
      </c>
      <c r="Y42" s="46">
        <f>+Resevoirs!Y42/'Reservoirs %'!$E42</f>
        <v>0</v>
      </c>
      <c r="Z42" s="24"/>
    </row>
    <row r="43" spans="1:26" x14ac:dyDescent="0.2">
      <c r="A43" s="26"/>
      <c r="B43" s="13" t="s">
        <v>18</v>
      </c>
      <c r="C43" s="14" t="s">
        <v>19</v>
      </c>
      <c r="D43" s="14" t="s">
        <v>20</v>
      </c>
      <c r="E43" s="7">
        <v>80</v>
      </c>
      <c r="F43" s="24"/>
      <c r="G43" s="46">
        <f>+Resevoirs!G43/'Reservoirs %'!$E43</f>
        <v>1</v>
      </c>
      <c r="H43" s="46">
        <f>+Resevoirs!H43/'Reservoirs %'!$E43</f>
        <v>1</v>
      </c>
      <c r="I43" s="46">
        <f>+Resevoirs!I43/'Reservoirs %'!$E43</f>
        <v>1</v>
      </c>
      <c r="J43" s="46">
        <f>+Resevoirs!J43/'Reservoirs %'!$E43</f>
        <v>1</v>
      </c>
      <c r="K43" s="24"/>
      <c r="L43" s="46">
        <f>+Resevoirs!L43/'Reservoirs %'!$E43</f>
        <v>1</v>
      </c>
      <c r="M43" s="46">
        <f>+Resevoirs!M43/'Reservoirs %'!$E43</f>
        <v>1</v>
      </c>
      <c r="N43" s="46">
        <f>+Resevoirs!N43/'Reservoirs %'!$E43</f>
        <v>1</v>
      </c>
      <c r="O43" s="46">
        <f>+Resevoirs!O43/'Reservoirs %'!$E43</f>
        <v>0</v>
      </c>
      <c r="P43" s="24"/>
      <c r="Q43" s="46">
        <f>+Resevoirs!Q43/'Reservoirs %'!$E43</f>
        <v>1</v>
      </c>
      <c r="R43" s="46">
        <f>+Resevoirs!R43/'Reservoirs %'!$E43</f>
        <v>1</v>
      </c>
      <c r="S43" s="46">
        <f>+Resevoirs!S43/'Reservoirs %'!$E43</f>
        <v>1</v>
      </c>
      <c r="T43" s="46">
        <f>+Resevoirs!T43/'Reservoirs %'!$E43</f>
        <v>0</v>
      </c>
      <c r="U43" s="24"/>
      <c r="V43" s="46">
        <f>+Resevoirs!V43/'Reservoirs %'!$E43</f>
        <v>1</v>
      </c>
      <c r="W43" s="46">
        <f>+Resevoirs!W43/'Reservoirs %'!$E43</f>
        <v>1</v>
      </c>
      <c r="X43" s="46">
        <f>+Resevoirs!X43/'Reservoirs %'!$E43</f>
        <v>1</v>
      </c>
      <c r="Y43" s="46">
        <f>+Resevoirs!Y43/'Reservoirs %'!$E43</f>
        <v>0</v>
      </c>
      <c r="Z43" s="24"/>
    </row>
    <row r="44" spans="1:26" x14ac:dyDescent="0.2">
      <c r="A44" s="26"/>
      <c r="B44" s="13" t="s">
        <v>18</v>
      </c>
      <c r="C44" s="14" t="s">
        <v>21</v>
      </c>
      <c r="D44" s="14" t="s">
        <v>22</v>
      </c>
      <c r="E44" s="7">
        <v>8615</v>
      </c>
      <c r="F44" s="24"/>
      <c r="G44" s="46">
        <f>+Resevoirs!G44/'Reservoirs %'!$E44</f>
        <v>0.63807312826465468</v>
      </c>
      <c r="H44" s="46">
        <f>+Resevoirs!H44/'Reservoirs %'!$E44</f>
        <v>0.68554846198491004</v>
      </c>
      <c r="I44" s="46">
        <f>+Resevoirs!I44/'Reservoirs %'!$E44</f>
        <v>0.75461404526987808</v>
      </c>
      <c r="J44" s="46">
        <f>+Resevoirs!J44/'Reservoirs %'!$E44</f>
        <v>0.68589669181659896</v>
      </c>
      <c r="K44" s="24"/>
      <c r="L44" s="46">
        <f>+Resevoirs!L44/'Reservoirs %'!$E44</f>
        <v>0.70133488102147412</v>
      </c>
      <c r="M44" s="46">
        <f>+Resevoirs!M44/'Reservoirs %'!$E44</f>
        <v>0.70029019152640748</v>
      </c>
      <c r="N44" s="46">
        <f>+Resevoirs!N44/'Reservoirs %'!$E44</f>
        <v>0.78653511317469527</v>
      </c>
      <c r="O44" s="46">
        <f>+Resevoirs!O44/'Reservoirs %'!$E44</f>
        <v>0</v>
      </c>
      <c r="P44" s="24"/>
      <c r="Q44" s="46">
        <f>+Resevoirs!Q44/'Reservoirs %'!$E44</f>
        <v>0.77028438769587926</v>
      </c>
      <c r="R44" s="46">
        <f>+Resevoirs!R44/'Reservoirs %'!$E44</f>
        <v>0.74323853743470691</v>
      </c>
      <c r="S44" s="46">
        <f>+Resevoirs!S44/'Reservoirs %'!$E44</f>
        <v>0.84004643064422524</v>
      </c>
      <c r="T44" s="46">
        <f>+Resevoirs!T44/'Reservoirs %'!$E44</f>
        <v>0</v>
      </c>
      <c r="U44" s="24"/>
      <c r="V44" s="46">
        <f>+Resevoirs!V44/'Reservoirs %'!$E44</f>
        <v>0.81543818920487521</v>
      </c>
      <c r="W44" s="46">
        <f>+Resevoirs!W44/'Reservoirs %'!$E44</f>
        <v>0.79454439930354037</v>
      </c>
      <c r="X44" s="46">
        <f>+Resevoirs!X44/'Reservoirs %'!$E44</f>
        <v>0.82112594312246079</v>
      </c>
      <c r="Y44" s="46">
        <f>+Resevoirs!Y44/'Reservoirs %'!$E44</f>
        <v>0</v>
      </c>
      <c r="Z44" s="24"/>
    </row>
    <row r="45" spans="1:26" x14ac:dyDescent="0.2">
      <c r="A45" s="26"/>
      <c r="B45" s="13" t="s">
        <v>18</v>
      </c>
      <c r="C45" s="14" t="s">
        <v>23</v>
      </c>
      <c r="D45" s="14" t="s">
        <v>20</v>
      </c>
      <c r="E45" s="7">
        <v>3425</v>
      </c>
      <c r="F45" s="24"/>
      <c r="G45" s="46">
        <f>+Resevoirs!G45/'Reservoirs %'!$E45</f>
        <v>0.83824817518248174</v>
      </c>
      <c r="H45" s="46">
        <f>+Resevoirs!H45/'Reservoirs %'!$E45</f>
        <v>1.0376642335766424</v>
      </c>
      <c r="I45" s="46">
        <f>+Resevoirs!I45/'Reservoirs %'!$E45</f>
        <v>0.9334306569343066</v>
      </c>
      <c r="J45" s="46">
        <f>+Resevoirs!J45/'Reservoirs %'!$E45</f>
        <v>0.94715328467153281</v>
      </c>
      <c r="K45" s="24"/>
      <c r="L45" s="46">
        <f>+Resevoirs!L45/'Reservoirs %'!$E45</f>
        <v>0.98189781021897815</v>
      </c>
      <c r="M45" s="46">
        <f>+Resevoirs!M45/'Reservoirs %'!$E45</f>
        <v>1.108029197080292</v>
      </c>
      <c r="N45" s="46">
        <f>+Resevoirs!N45/'Reservoirs %'!$E45</f>
        <v>0.96408759124087595</v>
      </c>
      <c r="O45" s="46">
        <f>+Resevoirs!O45/'Reservoirs %'!$E45</f>
        <v>0</v>
      </c>
      <c r="P45" s="24"/>
      <c r="Q45" s="46">
        <f>+Resevoirs!Q45/'Reservoirs %'!$E45</f>
        <v>1.0143065693430657</v>
      </c>
      <c r="R45" s="46">
        <f>+Resevoirs!R45/'Reservoirs %'!$E45</f>
        <v>1.0665693430656935</v>
      </c>
      <c r="S45" s="46">
        <f>+Resevoirs!S45/'Reservoirs %'!$E45</f>
        <v>0.97021897810218982</v>
      </c>
      <c r="T45" s="46">
        <f>+Resevoirs!T45/'Reservoirs %'!$E45</f>
        <v>0</v>
      </c>
      <c r="U45" s="24"/>
      <c r="V45" s="46">
        <f>+Resevoirs!V45/'Reservoirs %'!$E45</f>
        <v>1.0616058394160584</v>
      </c>
      <c r="W45" s="46">
        <f>+Resevoirs!W45/'Reservoirs %'!$E45</f>
        <v>1.0656934306569343</v>
      </c>
      <c r="X45" s="46">
        <f>+Resevoirs!X45/'Reservoirs %'!$E45</f>
        <v>1.0309489051094891</v>
      </c>
      <c r="Y45" s="46">
        <f>+Resevoirs!Y45/'Reservoirs %'!$E45</f>
        <v>0</v>
      </c>
      <c r="Z45" s="24"/>
    </row>
    <row r="46" spans="1:26" x14ac:dyDescent="0.2">
      <c r="A46" s="26"/>
      <c r="B46" s="13" t="s">
        <v>18</v>
      </c>
      <c r="C46" s="14" t="s">
        <v>24</v>
      </c>
      <c r="D46" s="14" t="s">
        <v>25</v>
      </c>
      <c r="E46" s="7">
        <v>2825</v>
      </c>
      <c r="F46" s="24"/>
      <c r="G46" s="46">
        <f>+Resevoirs!G46/'Reservoirs %'!$E46</f>
        <v>1.4297345132743362</v>
      </c>
      <c r="H46" s="46">
        <f>+Resevoirs!H46/'Reservoirs %'!$E46</f>
        <v>1.4127433628318584</v>
      </c>
      <c r="I46" s="46">
        <f>+Resevoirs!I46/'Reservoirs %'!$E46</f>
        <v>1.2909734513274336</v>
      </c>
      <c r="J46" s="46">
        <f>+Resevoirs!J46/'Reservoirs %'!$E46</f>
        <v>1.3915044247787611</v>
      </c>
      <c r="K46" s="24"/>
      <c r="L46" s="46">
        <f>+Resevoirs!L46/'Reservoirs %'!$E46</f>
        <v>1.4088495575221238</v>
      </c>
      <c r="M46" s="46">
        <f>+Resevoirs!M46/'Reservoirs %'!$E46</f>
        <v>1.4240707964601771</v>
      </c>
      <c r="N46" s="46">
        <f>+Resevoirs!N46/'Reservoirs %'!$E46</f>
        <v>1.31929203539823</v>
      </c>
      <c r="O46" s="46">
        <f>+Resevoirs!O46/'Reservoirs %'!$E46</f>
        <v>0</v>
      </c>
      <c r="P46" s="24"/>
      <c r="Q46" s="46">
        <f>+Resevoirs!Q46/'Reservoirs %'!$E46</f>
        <v>1.4743362831858406</v>
      </c>
      <c r="R46" s="46">
        <f>+Resevoirs!R46/'Reservoirs %'!$E46</f>
        <v>1.4368141592920354</v>
      </c>
      <c r="S46" s="46">
        <f>+Resevoirs!S46/'Reservoirs %'!$E46</f>
        <v>1.4095575221238938</v>
      </c>
      <c r="T46" s="46">
        <f>+Resevoirs!T46/'Reservoirs %'!$E46</f>
        <v>0</v>
      </c>
      <c r="U46" s="24"/>
      <c r="V46" s="46">
        <f>+Resevoirs!V46/'Reservoirs %'!$E46</f>
        <v>1.5023008849557522</v>
      </c>
      <c r="W46" s="46">
        <f>+Resevoirs!W46/'Reservoirs %'!$E46</f>
        <v>1.4955752212389382</v>
      </c>
      <c r="X46" s="46">
        <f>+Resevoirs!X46/'Reservoirs %'!$E46</f>
        <v>1.4145132743362832</v>
      </c>
      <c r="Y46" s="46">
        <f>+Resevoirs!Y46/'Reservoirs %'!$E46</f>
        <v>0</v>
      </c>
      <c r="Z46" s="24"/>
    </row>
    <row r="47" spans="1:26" x14ac:dyDescent="0.2">
      <c r="A47" s="26"/>
      <c r="B47" s="13" t="s">
        <v>18</v>
      </c>
      <c r="C47" s="14" t="s">
        <v>26</v>
      </c>
      <c r="D47" s="14" t="s">
        <v>20</v>
      </c>
      <c r="E47" s="7">
        <v>5290</v>
      </c>
      <c r="F47" s="24"/>
      <c r="G47" s="46">
        <f>+Resevoirs!G47/'Reservoirs %'!$E47</f>
        <v>1.1606805293005671</v>
      </c>
      <c r="H47" s="46">
        <f>+Resevoirs!H47/'Reservoirs %'!$E47</f>
        <v>0.93497164461247639</v>
      </c>
      <c r="I47" s="46">
        <f>+Resevoirs!I47/'Reservoirs %'!$E47</f>
        <v>0.92873345935727791</v>
      </c>
      <c r="J47" s="46">
        <f>+Resevoirs!J47/'Reservoirs %'!$E47</f>
        <v>0.57655954631379958</v>
      </c>
      <c r="K47" s="24"/>
      <c r="L47" s="46">
        <f>+Resevoirs!L47/'Reservoirs %'!$E47</f>
        <v>1.2576559546313799</v>
      </c>
      <c r="M47" s="46">
        <f>+Resevoirs!M47/'Reservoirs %'!$E47</f>
        <v>0.98582230623818523</v>
      </c>
      <c r="N47" s="46">
        <f>+Resevoirs!N47/'Reservoirs %'!$E47</f>
        <v>0.95198487712665403</v>
      </c>
      <c r="O47" s="46">
        <f>+Resevoirs!O47/'Reservoirs %'!$E47</f>
        <v>0</v>
      </c>
      <c r="P47" s="24"/>
      <c r="Q47" s="46">
        <f>+Resevoirs!Q47/'Reservoirs %'!$E47</f>
        <v>1.2852551984877127</v>
      </c>
      <c r="R47" s="46">
        <f>+Resevoirs!R47/'Reservoirs %'!$E47</f>
        <v>1.1092627599243856</v>
      </c>
      <c r="S47" s="46">
        <f>+Resevoirs!S47/'Reservoirs %'!$E47</f>
        <v>1.0937618147448016</v>
      </c>
      <c r="T47" s="46">
        <f>+Resevoirs!T47/'Reservoirs %'!$E47</f>
        <v>0</v>
      </c>
      <c r="U47" s="24"/>
      <c r="V47" s="46">
        <f>+Resevoirs!V47/'Reservoirs %'!$E47</f>
        <v>1.22703213610586</v>
      </c>
      <c r="W47" s="46">
        <f>+Resevoirs!W47/'Reservoirs %'!$E47</f>
        <v>1.2051039697542534</v>
      </c>
      <c r="X47" s="46">
        <f>+Resevoirs!X47/'Reservoirs %'!$E47</f>
        <v>1.0763705103969754</v>
      </c>
      <c r="Y47" s="46">
        <f>+Resevoirs!Y47/'Reservoirs %'!$E47</f>
        <v>0</v>
      </c>
      <c r="Z47" s="24"/>
    </row>
    <row r="48" spans="1:26" x14ac:dyDescent="0.2">
      <c r="A48" s="26"/>
      <c r="B48" s="13" t="s">
        <v>18</v>
      </c>
      <c r="C48" s="14" t="s">
        <v>27</v>
      </c>
      <c r="D48" s="14" t="s">
        <v>28</v>
      </c>
      <c r="E48" s="7">
        <v>1310</v>
      </c>
      <c r="F48" s="24"/>
      <c r="G48" s="46">
        <f>+Resevoirs!G48/'Reservoirs %'!$E48</f>
        <v>0.49160305343511451</v>
      </c>
      <c r="H48" s="46">
        <f>+Resevoirs!H48/'Reservoirs %'!$E48</f>
        <v>0.4763358778625954</v>
      </c>
      <c r="I48" s="46">
        <f>+Resevoirs!I48/'Reservoirs %'!$E48</f>
        <v>0.41526717557251908</v>
      </c>
      <c r="J48" s="46">
        <f>+Resevoirs!J48/'Reservoirs %'!$E48</f>
        <v>0.38396946564885498</v>
      </c>
      <c r="K48" s="24"/>
      <c r="L48" s="46">
        <f>+Resevoirs!L48/'Reservoirs %'!$E48</f>
        <v>0.49007633587786259</v>
      </c>
      <c r="M48" s="46">
        <f>+Resevoirs!M48/'Reservoirs %'!$E48</f>
        <v>0.48015267175572518</v>
      </c>
      <c r="N48" s="46">
        <f>+Resevoirs!N48/'Reservoirs %'!$E48</f>
        <v>0.41526717557251908</v>
      </c>
      <c r="O48" s="46">
        <f>+Resevoirs!O48/'Reservoirs %'!$E48</f>
        <v>0</v>
      </c>
      <c r="P48" s="24"/>
      <c r="Q48" s="46">
        <f>+Resevoirs!Q48/'Reservoirs %'!$E48</f>
        <v>0.48931297709923666</v>
      </c>
      <c r="R48" s="46">
        <f>+Resevoirs!R48/'Reservoirs %'!$E48</f>
        <v>0.47480916030534354</v>
      </c>
      <c r="S48" s="46">
        <f>+Resevoirs!S48/'Reservoirs %'!$E48</f>
        <v>0.41450381679389314</v>
      </c>
      <c r="T48" s="46">
        <f>+Resevoirs!T48/'Reservoirs %'!$E48</f>
        <v>0</v>
      </c>
      <c r="U48" s="24"/>
      <c r="V48" s="46">
        <f>+Resevoirs!V48/'Reservoirs %'!$E48</f>
        <v>0.48854961832061067</v>
      </c>
      <c r="W48" s="46">
        <f>+Resevoirs!W48/'Reservoirs %'!$E48</f>
        <v>0.47404580152671755</v>
      </c>
      <c r="X48" s="46">
        <f>+Resevoirs!X48/'Reservoirs %'!$E48</f>
        <v>0.41374045801526715</v>
      </c>
      <c r="Y48" s="46">
        <f>+Resevoirs!Y48/'Reservoirs %'!$E48</f>
        <v>0</v>
      </c>
      <c r="Z48" s="24"/>
    </row>
    <row r="49" spans="1:30" x14ac:dyDescent="0.2">
      <c r="A49" s="26"/>
      <c r="B49" s="13" t="s">
        <v>18</v>
      </c>
      <c r="C49" s="14" t="s">
        <v>29</v>
      </c>
      <c r="D49" s="14" t="s">
        <v>30</v>
      </c>
      <c r="E49" s="7">
        <v>18453</v>
      </c>
      <c r="F49" s="24"/>
      <c r="G49" s="46">
        <f>+Resevoirs!G49/'Reservoirs %'!$E49</f>
        <v>0.67593345255514004</v>
      </c>
      <c r="H49" s="46">
        <f>+Resevoirs!H49/'Reservoirs %'!$E49</f>
        <v>0.89139977239473256</v>
      </c>
      <c r="I49" s="46">
        <f>+Resevoirs!I49/'Reservoirs %'!$E49</f>
        <v>0.78149894326125835</v>
      </c>
      <c r="J49" s="46">
        <f>+Resevoirs!J49/'Reservoirs %'!$E49</f>
        <v>0.69078198666883439</v>
      </c>
      <c r="K49" s="24"/>
      <c r="L49" s="46">
        <f>+Resevoirs!L49/'Reservoirs %'!$E49</f>
        <v>0.75971386766379445</v>
      </c>
      <c r="M49" s="46">
        <f>+Resevoirs!M49/'Reservoirs %'!$E49</f>
        <v>0.88169945266352356</v>
      </c>
      <c r="N49" s="46">
        <f>+Resevoirs!N49/'Reservoirs %'!$E49</f>
        <v>0.81005798515146588</v>
      </c>
      <c r="O49" s="46">
        <f>+Resevoirs!O49/'Reservoirs %'!$E49</f>
        <v>0</v>
      </c>
      <c r="P49" s="24"/>
      <c r="Q49" s="46">
        <f>+Resevoirs!Q49/'Reservoirs %'!$E49</f>
        <v>0.83872541050235738</v>
      </c>
      <c r="R49" s="46">
        <f>+Resevoirs!R49/'Reservoirs %'!$E49</f>
        <v>0.94006394624180345</v>
      </c>
      <c r="S49" s="46">
        <f>+Resevoirs!S49/'Reservoirs %'!$E49</f>
        <v>0.85530807998699399</v>
      </c>
      <c r="T49" s="46">
        <f>+Resevoirs!T49/'Reservoirs %'!$E49</f>
        <v>0</v>
      </c>
      <c r="U49" s="24"/>
      <c r="V49" s="46">
        <f>+Resevoirs!V49/'Reservoirs %'!$E49</f>
        <v>0.89557253563106265</v>
      </c>
      <c r="W49" s="46">
        <f>+Resevoirs!W49/'Reservoirs %'!$E49</f>
        <v>0.97198287541321193</v>
      </c>
      <c r="X49" s="46">
        <f>+Resevoirs!X49/'Reservoirs %'!$E49</f>
        <v>0.85216495962716088</v>
      </c>
      <c r="Y49" s="46">
        <f>+Resevoirs!Y49/'Reservoirs %'!$E49</f>
        <v>0</v>
      </c>
      <c r="Z49" s="24"/>
    </row>
    <row r="50" spans="1:30" x14ac:dyDescent="0.2">
      <c r="A50" s="26"/>
      <c r="B50" s="13" t="s">
        <v>18</v>
      </c>
      <c r="C50" s="14" t="s">
        <v>31</v>
      </c>
      <c r="D50" s="14" t="s">
        <v>30</v>
      </c>
      <c r="E50" s="7">
        <v>6900</v>
      </c>
      <c r="F50" s="24"/>
      <c r="G50" s="46">
        <f>+Resevoirs!G50/'Reservoirs %'!$E50</f>
        <v>0.33492753623188404</v>
      </c>
      <c r="H50" s="46">
        <f>+Resevoirs!H50/'Reservoirs %'!$E50</f>
        <v>0.30434782608695654</v>
      </c>
      <c r="I50" s="46">
        <f>+Resevoirs!I50/'Reservoirs %'!$E50</f>
        <v>0.30434782608695654</v>
      </c>
      <c r="J50" s="46">
        <f>+Resevoirs!J50/'Reservoirs %'!$E50</f>
        <v>0.28101449275362317</v>
      </c>
      <c r="K50" s="24"/>
      <c r="L50" s="46">
        <f>+Resevoirs!L50/'Reservoirs %'!$E50</f>
        <v>0.33</v>
      </c>
      <c r="M50" s="46">
        <f>+Resevoirs!M50/'Reservoirs %'!$E50</f>
        <v>0.30434782608695654</v>
      </c>
      <c r="N50" s="46">
        <f>+Resevoirs!N50/'Reservoirs %'!$E50</f>
        <v>0.30434782608695654</v>
      </c>
      <c r="O50" s="46">
        <f>+Resevoirs!O50/'Reservoirs %'!$E50</f>
        <v>0</v>
      </c>
      <c r="P50" s="24"/>
      <c r="Q50" s="46">
        <f>+Resevoirs!Q50/'Reservoirs %'!$E50</f>
        <v>0.32521739130434785</v>
      </c>
      <c r="R50" s="46">
        <f>+Resevoirs!R50/'Reservoirs %'!$E50</f>
        <v>0.30434782608695654</v>
      </c>
      <c r="S50" s="46">
        <f>+Resevoirs!S50/'Reservoirs %'!$E50</f>
        <v>0.30434782608695654</v>
      </c>
      <c r="T50" s="46">
        <f>+Resevoirs!T50/'Reservoirs %'!$E50</f>
        <v>0</v>
      </c>
      <c r="U50" s="24"/>
      <c r="V50" s="46">
        <f>+Resevoirs!V50/'Reservoirs %'!$E50</f>
        <v>0.32014492753623186</v>
      </c>
      <c r="W50" s="46">
        <f>+Resevoirs!W50/'Reservoirs %'!$E50</f>
        <v>0.30434782608695654</v>
      </c>
      <c r="X50" s="46">
        <f>+Resevoirs!X50/'Reservoirs %'!$E50</f>
        <v>0.30434782608695654</v>
      </c>
      <c r="Y50" s="46">
        <f>+Resevoirs!Y50/'Reservoirs %'!$E50</f>
        <v>0</v>
      </c>
      <c r="Z50" s="24"/>
    </row>
    <row r="51" spans="1:30" x14ac:dyDescent="0.2">
      <c r="A51" s="26"/>
      <c r="B51" s="13" t="s">
        <v>32</v>
      </c>
      <c r="C51" s="14" t="s">
        <v>33</v>
      </c>
      <c r="D51" s="14" t="s">
        <v>34</v>
      </c>
      <c r="E51" s="7">
        <v>3000</v>
      </c>
      <c r="F51" s="24"/>
      <c r="G51" s="46">
        <f>+Resevoirs!G51/'Reservoirs %'!$E51</f>
        <v>0.85799999999999998</v>
      </c>
      <c r="H51" s="46">
        <f>+Resevoirs!H51/'Reservoirs %'!$E51</f>
        <v>0.43033333333333335</v>
      </c>
      <c r="I51" s="46">
        <f>+Resevoirs!I51/'Reservoirs %'!$E51</f>
        <v>1.0713333333333332</v>
      </c>
      <c r="J51" s="46">
        <f>+Resevoirs!J51/'Reservoirs %'!$E51</f>
        <v>0.66900000000000004</v>
      </c>
      <c r="K51" s="24"/>
      <c r="L51" s="46">
        <f>+Resevoirs!L51/'Reservoirs %'!$E51</f>
        <v>0.69033333333333335</v>
      </c>
      <c r="M51" s="46">
        <f>+Resevoirs!M51/'Reservoirs %'!$E51</f>
        <v>0.71333333333333337</v>
      </c>
      <c r="N51" s="46">
        <f>+Resevoirs!N51/'Reservoirs %'!$E51</f>
        <v>0.93266666666666664</v>
      </c>
      <c r="O51" s="46">
        <f>+Resevoirs!O51/'Reservoirs %'!$E51</f>
        <v>0</v>
      </c>
      <c r="P51" s="24"/>
      <c r="Q51" s="46">
        <f>+Resevoirs!Q51/'Reservoirs %'!$E51</f>
        <v>0.52133333333333332</v>
      </c>
      <c r="R51" s="46">
        <f>+Resevoirs!R51/'Reservoirs %'!$E51</f>
        <v>1.0503333333333333</v>
      </c>
      <c r="S51" s="46">
        <f>+Resevoirs!S51/'Reservoirs %'!$E51</f>
        <v>1.0249999999999999</v>
      </c>
      <c r="T51" s="46">
        <f>+Resevoirs!T51/'Reservoirs %'!$E51</f>
        <v>0</v>
      </c>
      <c r="U51" s="24"/>
      <c r="V51" s="46">
        <f>+Resevoirs!V51/'Reservoirs %'!$E51</f>
        <v>0.438</v>
      </c>
      <c r="W51" s="46">
        <f>+Resevoirs!W51/'Reservoirs %'!$E51</f>
        <v>1.2170000000000001</v>
      </c>
      <c r="X51" s="46">
        <f>+Resevoirs!X51/'Reservoirs %'!$E51</f>
        <v>1.4216666666666666</v>
      </c>
      <c r="Y51" s="46">
        <f>+Resevoirs!Y51/'Reservoirs %'!$E51</f>
        <v>0</v>
      </c>
      <c r="Z51" s="24"/>
    </row>
    <row r="52" spans="1:30" x14ac:dyDescent="0.2">
      <c r="A52" s="26"/>
      <c r="B52" s="13" t="s">
        <v>35</v>
      </c>
      <c r="C52" s="14" t="s">
        <v>36</v>
      </c>
      <c r="D52" s="14" t="s">
        <v>37</v>
      </c>
      <c r="E52" s="7">
        <v>69000</v>
      </c>
      <c r="F52" s="24"/>
      <c r="G52" s="46">
        <f>+Resevoirs!G52/'Reservoirs %'!$E52</f>
        <v>0.36739130434782608</v>
      </c>
      <c r="H52" s="46">
        <f>+Resevoirs!H52/'Reservoirs %'!$E52</f>
        <v>0.95294202898550728</v>
      </c>
      <c r="I52" s="46">
        <f>+Resevoirs!I52/'Reservoirs %'!$E52</f>
        <v>0.93326086956521737</v>
      </c>
      <c r="J52" s="46">
        <f>+Resevoirs!J52/'Reservoirs %'!$E52</f>
        <v>0.33562318840579708</v>
      </c>
      <c r="K52" s="24"/>
      <c r="L52" s="46">
        <f>+Resevoirs!L52/'Reservoirs %'!$E52</f>
        <v>0.42672463768115942</v>
      </c>
      <c r="M52" s="46">
        <f>+Resevoirs!M52/'Reservoirs %'!$E52</f>
        <v>1.0400144927536232</v>
      </c>
      <c r="N52" s="46">
        <f>+Resevoirs!N52/'Reservoirs %'!$E52</f>
        <v>0.93715942028985511</v>
      </c>
      <c r="O52" s="46">
        <f>+Resevoirs!O52/'Reservoirs %'!$E52</f>
        <v>0</v>
      </c>
      <c r="P52" s="24"/>
      <c r="Q52" s="46">
        <f>+Resevoirs!Q52/'Reservoirs %'!$E52</f>
        <v>0.5822028985507246</v>
      </c>
      <c r="R52" s="46">
        <f>+Resevoirs!R52/'Reservoirs %'!$E52</f>
        <v>1.0512028985507247</v>
      </c>
      <c r="S52" s="46">
        <f>+Resevoirs!S52/'Reservoirs %'!$E52</f>
        <v>1.0111159420289855</v>
      </c>
      <c r="T52" s="46">
        <f>+Resevoirs!T52/'Reservoirs %'!$E52</f>
        <v>0</v>
      </c>
      <c r="U52" s="24"/>
      <c r="V52" s="46">
        <f>+Resevoirs!V52/'Reservoirs %'!$E52</f>
        <v>0.68843478260869562</v>
      </c>
      <c r="W52" s="46">
        <f>+Resevoirs!W52/'Reservoirs %'!$E52</f>
        <v>1.1085652173913043</v>
      </c>
      <c r="X52" s="46">
        <f>+Resevoirs!X52/'Reservoirs %'!$E52</f>
        <v>1.0413188405797102</v>
      </c>
      <c r="Y52" s="46">
        <f>+Resevoirs!Y52/'Reservoirs %'!$E52</f>
        <v>0</v>
      </c>
      <c r="Z52" s="24"/>
    </row>
    <row r="53" spans="1:30" x14ac:dyDescent="0.2">
      <c r="A53" s="26"/>
      <c r="B53" s="13" t="s">
        <v>38</v>
      </c>
      <c r="C53" s="14" t="s">
        <v>39</v>
      </c>
      <c r="D53" s="14" t="s">
        <v>40</v>
      </c>
      <c r="E53" s="7">
        <v>500</v>
      </c>
      <c r="F53" s="24"/>
      <c r="G53" s="46">
        <f>+Resevoirs!G53/'Reservoirs %'!$E53</f>
        <v>0.55200000000000005</v>
      </c>
      <c r="H53" s="46">
        <f>+Resevoirs!H53/'Reservoirs %'!$E53</f>
        <v>0.82599999999999996</v>
      </c>
      <c r="I53" s="46">
        <f>+Resevoirs!I53/'Reservoirs %'!$E53</f>
        <v>0.85799999999999998</v>
      </c>
      <c r="J53" s="46">
        <f>+Resevoirs!J53/'Reservoirs %'!$E53</f>
        <v>0.9</v>
      </c>
      <c r="K53" s="24"/>
      <c r="L53" s="46">
        <f>+Resevoirs!L53/'Reservoirs %'!$E53</f>
        <v>0.56399999999999995</v>
      </c>
      <c r="M53" s="46">
        <f>+Resevoirs!M53/'Reservoirs %'!$E53</f>
        <v>0.56999999999999995</v>
      </c>
      <c r="N53" s="46">
        <f>+Resevoirs!N53/'Reservoirs %'!$E53</f>
        <v>0.61</v>
      </c>
      <c r="O53" s="46">
        <f>+Resevoirs!O53/'Reservoirs %'!$E53</f>
        <v>0</v>
      </c>
      <c r="P53" s="24"/>
      <c r="Q53" s="46">
        <f>+Resevoirs!Q53/'Reservoirs %'!$E53</f>
        <v>0.24</v>
      </c>
      <c r="R53" s="46">
        <f>+Resevoirs!R53/'Reservoirs %'!$E53</f>
        <v>0.41599999999999998</v>
      </c>
      <c r="S53" s="46">
        <f>+Resevoirs!S53/'Reservoirs %'!$E53</f>
        <v>0.47</v>
      </c>
      <c r="T53" s="46">
        <f>+Resevoirs!T53/'Reservoirs %'!$E53</f>
        <v>0</v>
      </c>
      <c r="U53" s="24"/>
      <c r="V53" s="46">
        <f>+Resevoirs!V53/'Reservoirs %'!$E53</f>
        <v>0.96199999999999997</v>
      </c>
      <c r="W53" s="46">
        <f>+Resevoirs!W53/'Reservoirs %'!$E53</f>
        <v>0.97799999999999998</v>
      </c>
      <c r="X53" s="46">
        <f>+Resevoirs!X53/'Reservoirs %'!$E53</f>
        <v>0.71799999999999997</v>
      </c>
      <c r="Y53" s="46">
        <f>+Resevoirs!Y53/'Reservoirs %'!$E53</f>
        <v>0</v>
      </c>
      <c r="Z53" s="24"/>
    </row>
    <row r="54" spans="1:30" x14ac:dyDescent="0.2">
      <c r="A54" s="26"/>
      <c r="B54" s="13" t="s">
        <v>41</v>
      </c>
      <c r="C54" s="14" t="s">
        <v>42</v>
      </c>
      <c r="D54" s="14" t="s">
        <v>12</v>
      </c>
      <c r="E54" s="7">
        <v>48000</v>
      </c>
      <c r="F54" s="24"/>
      <c r="G54" s="46">
        <f>+Resevoirs!G54/'Reservoirs %'!$E54</f>
        <v>0.58231250000000001</v>
      </c>
      <c r="H54" s="46">
        <f>+Resevoirs!H54/'Reservoirs %'!$E54</f>
        <v>0.88908333333333334</v>
      </c>
      <c r="I54" s="46">
        <f>+Resevoirs!I54/'Reservoirs %'!$E54</f>
        <v>1.6287291666666666</v>
      </c>
      <c r="J54" s="46">
        <f>+Resevoirs!J54/'Reservoirs %'!$E54</f>
        <v>0.7337083333333333</v>
      </c>
      <c r="K54" s="24"/>
      <c r="L54" s="46">
        <f>+Resevoirs!L54/'Reservoirs %'!$E54</f>
        <v>0.67189583333333336</v>
      </c>
      <c r="M54" s="46">
        <f>+Resevoirs!M54/'Reservoirs %'!$E54</f>
        <v>1.0121249999999999</v>
      </c>
      <c r="N54" s="46">
        <f>+Resevoirs!N54/'Reservoirs %'!$E54</f>
        <v>1.3682083333333332</v>
      </c>
      <c r="O54" s="46">
        <f>+Resevoirs!O54/'Reservoirs %'!$E54</f>
        <v>0</v>
      </c>
      <c r="P54" s="24"/>
      <c r="Q54" s="46">
        <f>+Resevoirs!Q54/'Reservoirs %'!$E54</f>
        <v>0.64254166666666668</v>
      </c>
      <c r="R54" s="46">
        <f>+Resevoirs!R54/'Reservoirs %'!$E54</f>
        <v>1.0407500000000001</v>
      </c>
      <c r="S54" s="46">
        <f>+Resevoirs!S54/'Reservoirs %'!$E54</f>
        <v>1.2844791666666666</v>
      </c>
      <c r="T54" s="46">
        <f>+Resevoirs!T54/'Reservoirs %'!$E54</f>
        <v>0</v>
      </c>
      <c r="U54" s="24"/>
      <c r="V54" s="46">
        <f>+Resevoirs!V54/'Reservoirs %'!$E54</f>
        <v>0.76012500000000005</v>
      </c>
      <c r="W54" s="46">
        <f>+Resevoirs!W54/'Reservoirs %'!$E54</f>
        <v>1.1478958333333333</v>
      </c>
      <c r="X54" s="46">
        <f>+Resevoirs!X54/'Reservoirs %'!$E54</f>
        <v>1.3235833333333333</v>
      </c>
      <c r="Y54" s="46">
        <f>+Resevoirs!Y54/'Reservoirs %'!$E54</f>
        <v>0</v>
      </c>
      <c r="Z54" s="24"/>
    </row>
    <row r="55" spans="1:30" x14ac:dyDescent="0.2">
      <c r="A55" s="26"/>
      <c r="B55" s="13" t="s">
        <v>43</v>
      </c>
      <c r="C55" s="14" t="s">
        <v>44</v>
      </c>
      <c r="D55" s="14" t="s">
        <v>45</v>
      </c>
      <c r="E55" s="7">
        <v>5500</v>
      </c>
      <c r="F55" s="24"/>
      <c r="G55" s="46">
        <f>+Resevoirs!G55/'Reservoirs %'!$E55</f>
        <v>0.93818181818181823</v>
      </c>
      <c r="H55" s="46">
        <f>+Resevoirs!H55/'Reservoirs %'!$E55</f>
        <v>0.87109090909090914</v>
      </c>
      <c r="I55" s="46">
        <f>+Resevoirs!I55/'Reservoirs %'!$E55</f>
        <v>0.9812727272727273</v>
      </c>
      <c r="J55" s="46">
        <f>+Resevoirs!J55/'Reservoirs %'!$E55</f>
        <v>0.97509090909090912</v>
      </c>
      <c r="K55" s="24"/>
      <c r="L55" s="46">
        <f>+Resevoirs!L55/'Reservoirs %'!$E55</f>
        <v>0.78763636363636369</v>
      </c>
      <c r="M55" s="46">
        <f>+Resevoirs!M55/'Reservoirs %'!$E55</f>
        <v>0.80018181818181822</v>
      </c>
      <c r="N55" s="46">
        <f>+Resevoirs!N55/'Reservoirs %'!$E55</f>
        <v>0.83236363636363642</v>
      </c>
      <c r="O55" s="46">
        <f>+Resevoirs!O55/'Reservoirs %'!$E55</f>
        <v>0</v>
      </c>
      <c r="P55" s="24"/>
      <c r="Q55" s="46">
        <f>+Resevoirs!Q55/'Reservoirs %'!$E55</f>
        <v>0.74890909090909086</v>
      </c>
      <c r="R55" s="46">
        <f>+Resevoirs!R55/'Reservoirs %'!$E55</f>
        <v>0.82236363636363641</v>
      </c>
      <c r="S55" s="46">
        <f>+Resevoirs!S55/'Reservoirs %'!$E55</f>
        <v>0.82036363636363641</v>
      </c>
      <c r="T55" s="46">
        <f>+Resevoirs!T55/'Reservoirs %'!$E55</f>
        <v>0</v>
      </c>
      <c r="U55" s="24"/>
      <c r="V55" s="46">
        <f>+Resevoirs!V55/'Reservoirs %'!$E55</f>
        <v>0.91527272727272724</v>
      </c>
      <c r="W55" s="46">
        <f>+Resevoirs!W55/'Reservoirs %'!$E55</f>
        <v>0.96745454545454546</v>
      </c>
      <c r="X55" s="46">
        <f>+Resevoirs!X55/'Reservoirs %'!$E55</f>
        <v>0.99981818181818183</v>
      </c>
      <c r="Y55" s="46">
        <f>+Resevoirs!Y55/'Reservoirs %'!$E55</f>
        <v>0</v>
      </c>
      <c r="Z55" s="24"/>
    </row>
    <row r="56" spans="1:30" x14ac:dyDescent="0.2">
      <c r="A56" s="26"/>
      <c r="B56" s="13" t="s">
        <v>43</v>
      </c>
      <c r="C56" s="14" t="s">
        <v>46</v>
      </c>
      <c r="D56" s="14" t="s">
        <v>45</v>
      </c>
      <c r="E56" s="7">
        <v>46</v>
      </c>
      <c r="F56" s="24"/>
      <c r="G56" s="46">
        <f>+Resevoirs!G56/'Reservoirs %'!$E56</f>
        <v>26.869565217391305</v>
      </c>
      <c r="H56" s="46">
        <f>+Resevoirs!H56/'Reservoirs %'!$E56</f>
        <v>1.5652173913043479</v>
      </c>
      <c r="I56" s="46">
        <f>+Resevoirs!I56/'Reservoirs %'!$E56</f>
        <v>0</v>
      </c>
      <c r="J56" s="46">
        <f>+Resevoirs!J56/'Reservoirs %'!$E56</f>
        <v>0</v>
      </c>
      <c r="K56" s="24"/>
      <c r="L56" s="46">
        <f>+Resevoirs!L56/'Reservoirs %'!$E56</f>
        <v>24.152173913043477</v>
      </c>
      <c r="M56" s="46">
        <f>+Resevoirs!M56/'Reservoirs %'!$E56</f>
        <v>0</v>
      </c>
      <c r="N56" s="46">
        <f>+Resevoirs!N56/'Reservoirs %'!$E56</f>
        <v>0</v>
      </c>
      <c r="O56" s="46">
        <f>+Resevoirs!O56/'Reservoirs %'!$E56</f>
        <v>0</v>
      </c>
      <c r="P56" s="24"/>
      <c r="Q56" s="46">
        <f>+Resevoirs!Q56/'Reservoirs %'!$E56</f>
        <v>21.391304347826086</v>
      </c>
      <c r="R56" s="46">
        <f>+Resevoirs!R56/'Reservoirs %'!$E56</f>
        <v>0</v>
      </c>
      <c r="S56" s="46">
        <f>+Resevoirs!S56/'Reservoirs %'!$E56</f>
        <v>0</v>
      </c>
      <c r="T56" s="46">
        <f>+Resevoirs!T56/'Reservoirs %'!$E56</f>
        <v>0</v>
      </c>
      <c r="U56" s="24"/>
      <c r="V56" s="46">
        <f>+Resevoirs!V56/'Reservoirs %'!$E56</f>
        <v>18.695652173913043</v>
      </c>
      <c r="W56" s="46">
        <f>+Resevoirs!W56/'Reservoirs %'!$E56</f>
        <v>0</v>
      </c>
      <c r="X56" s="46">
        <f>+Resevoirs!X56/'Reservoirs %'!$E56</f>
        <v>0</v>
      </c>
      <c r="Y56" s="46">
        <f>+Resevoirs!Y56/'Reservoirs %'!$E56</f>
        <v>0</v>
      </c>
      <c r="Z56" s="24"/>
    </row>
    <row r="57" spans="1:30" x14ac:dyDescent="0.2">
      <c r="A57" s="26"/>
      <c r="B57" s="13" t="s">
        <v>47</v>
      </c>
      <c r="C57" s="14" t="s">
        <v>48</v>
      </c>
      <c r="D57" s="14" t="s">
        <v>49</v>
      </c>
      <c r="E57" s="7">
        <v>4775</v>
      </c>
      <c r="F57" s="24"/>
      <c r="G57" s="46">
        <f>+Resevoirs!G57/'Reservoirs %'!$E57</f>
        <v>0.30303664921465967</v>
      </c>
      <c r="H57" s="46">
        <f>+Resevoirs!H57/'Reservoirs %'!$E57</f>
        <v>0.28607329842931939</v>
      </c>
      <c r="I57" s="46">
        <f>+Resevoirs!I57/'Reservoirs %'!$E57</f>
        <v>0.24209424083769635</v>
      </c>
      <c r="J57" s="46">
        <f>+Resevoirs!J57/'Reservoirs %'!$E57</f>
        <v>0.21759162303664922</v>
      </c>
      <c r="K57" s="24"/>
      <c r="L57" s="46">
        <f>+Resevoirs!L57/'Reservoirs %'!$E57</f>
        <v>0.30303664921465967</v>
      </c>
      <c r="M57" s="46">
        <f>+Resevoirs!M57/'Reservoirs %'!$E57</f>
        <v>0.28020942408376964</v>
      </c>
      <c r="N57" s="46">
        <f>+Resevoirs!N57/'Reservoirs %'!$E57</f>
        <v>0.23979057591623038</v>
      </c>
      <c r="O57" s="46">
        <f>+Resevoirs!O57/'Reservoirs %'!$E57</f>
        <v>0</v>
      </c>
      <c r="P57" s="24"/>
      <c r="Q57" s="46">
        <f>+Resevoirs!Q57/'Reservoirs %'!$E57</f>
        <v>0.30303664921465967</v>
      </c>
      <c r="R57" s="46">
        <f>+Resevoirs!R57/'Reservoirs %'!$E57</f>
        <v>0.27476439790575918</v>
      </c>
      <c r="S57" s="46">
        <f>+Resevoirs!S57/'Reservoirs %'!$E57</f>
        <v>0.23790575916230366</v>
      </c>
      <c r="T57" s="46">
        <f>+Resevoirs!T57/'Reservoirs %'!$E57</f>
        <v>0</v>
      </c>
      <c r="U57" s="24"/>
      <c r="V57" s="46">
        <f>+Resevoirs!V57/'Reservoirs %'!$E57</f>
        <v>0.30303664921465967</v>
      </c>
      <c r="W57" s="46">
        <f>+Resevoirs!W57/'Reservoirs %'!$E57</f>
        <v>0.27015706806282724</v>
      </c>
      <c r="X57" s="46">
        <f>+Resevoirs!X57/'Reservoirs %'!$E57</f>
        <v>0.2356020942408377</v>
      </c>
      <c r="Y57" s="46">
        <f>+Resevoirs!Y57/'Reservoirs %'!$E57</f>
        <v>0</v>
      </c>
      <c r="Z57" s="24"/>
    </row>
    <row r="58" spans="1:30" x14ac:dyDescent="0.2">
      <c r="A58" s="26"/>
      <c r="B58" s="13" t="s">
        <v>50</v>
      </c>
      <c r="C58" s="14" t="s">
        <v>51</v>
      </c>
      <c r="D58" s="14" t="s">
        <v>52</v>
      </c>
      <c r="E58" s="7">
        <v>513</v>
      </c>
      <c r="F58" s="24"/>
      <c r="G58" s="46">
        <f>+Resevoirs!G58/'Reservoirs %'!$E58</f>
        <v>1.658869395711501</v>
      </c>
      <c r="H58" s="46">
        <f>+Resevoirs!H58/'Reservoirs %'!$E58</f>
        <v>1.0233918128654971</v>
      </c>
      <c r="I58" s="46">
        <f>+Resevoirs!I58/'Reservoirs %'!$E58</f>
        <v>0.45614035087719296</v>
      </c>
      <c r="J58" s="46">
        <f>+Resevoirs!J58/'Reservoirs %'!$E58</f>
        <v>0.12865497076023391</v>
      </c>
      <c r="K58" s="24"/>
      <c r="L58" s="46">
        <f>+Resevoirs!L58/'Reservoirs %'!$E58</f>
        <v>1.5964912280701755</v>
      </c>
      <c r="M58" s="46">
        <f>+Resevoirs!M58/'Reservoirs %'!$E58</f>
        <v>0.97660818713450293</v>
      </c>
      <c r="N58" s="46">
        <f>+Resevoirs!N58/'Reservoirs %'!$E58</f>
        <v>0.39961013645224169</v>
      </c>
      <c r="O58" s="46">
        <f>+Resevoirs!O58/'Reservoirs %'!$E58</f>
        <v>0</v>
      </c>
      <c r="P58" s="24"/>
      <c r="Q58" s="46">
        <f>+Resevoirs!Q58/'Reservoirs %'!$E58</f>
        <v>1.5360623781676412</v>
      </c>
      <c r="R58" s="46">
        <f>+Resevoirs!R58/'Reservoirs %'!$E58</f>
        <v>0.93372319688109162</v>
      </c>
      <c r="S58" s="46">
        <f>+Resevoirs!S58/'Reservoirs %'!$E58</f>
        <v>0.34502923976608185</v>
      </c>
      <c r="T58" s="46">
        <f>+Resevoirs!T58/'Reservoirs %'!$E58</f>
        <v>0</v>
      </c>
      <c r="U58" s="24"/>
      <c r="V58" s="46">
        <f>+Resevoirs!V58/'Reservoirs %'!$E58</f>
        <v>1.4775828460038987</v>
      </c>
      <c r="W58" s="46">
        <f>+Resevoirs!W58/'Reservoirs %'!$E58</f>
        <v>0.88693957115009747</v>
      </c>
      <c r="X58" s="46">
        <f>+Resevoirs!X58/'Reservoirs %'!$E58</f>
        <v>0.28849902534113059</v>
      </c>
      <c r="Y58" s="46">
        <f>+Resevoirs!Y58/'Reservoirs %'!$E58</f>
        <v>0</v>
      </c>
      <c r="Z58" s="24"/>
    </row>
    <row r="59" spans="1:30" ht="13.5" thickBot="1" x14ac:dyDescent="0.25">
      <c r="A59" s="26"/>
      <c r="B59" s="13" t="s">
        <v>53</v>
      </c>
      <c r="C59" s="14" t="s">
        <v>54</v>
      </c>
      <c r="D59" s="14" t="s">
        <v>55</v>
      </c>
      <c r="E59" s="7">
        <v>18500</v>
      </c>
      <c r="F59" s="24"/>
      <c r="G59" s="46">
        <f>+Resevoirs!G59/'Reservoirs %'!$E59</f>
        <v>0.55616216216216219</v>
      </c>
      <c r="H59" s="46">
        <f>+Resevoirs!H59/'Reservoirs %'!$E59</f>
        <v>0.88178378378378375</v>
      </c>
      <c r="I59" s="46">
        <f>+Resevoirs!I59/'Reservoirs %'!$E59</f>
        <v>0.82864864864864862</v>
      </c>
      <c r="J59" s="46">
        <f>+Resevoirs!J59/'Reservoirs %'!$E59</f>
        <v>0.48270270270270271</v>
      </c>
      <c r="K59" s="24"/>
      <c r="L59" s="46">
        <f>+Resevoirs!L59/'Reservoirs %'!$E59</f>
        <v>0.57951351351351355</v>
      </c>
      <c r="M59" s="46">
        <f>+Resevoirs!M59/'Reservoirs %'!$E59</f>
        <v>0.87048648648648652</v>
      </c>
      <c r="N59" s="46">
        <f>+Resevoirs!N59/'Reservoirs %'!$E59</f>
        <v>0.85572972972972972</v>
      </c>
      <c r="O59" s="46">
        <f>+Resevoirs!O59/'Reservoirs %'!$E59</f>
        <v>0</v>
      </c>
      <c r="P59" s="24"/>
      <c r="Q59" s="46">
        <f>+Resevoirs!Q59/'Reservoirs %'!$E59</f>
        <v>0.57610810810810809</v>
      </c>
      <c r="R59" s="46">
        <f>+Resevoirs!R59/'Reservoirs %'!$E59</f>
        <v>0.95913513513513515</v>
      </c>
      <c r="S59" s="46">
        <f>+Resevoirs!S59/'Reservoirs %'!$E59</f>
        <v>1.0117297297297296</v>
      </c>
      <c r="T59" s="46">
        <f>+Resevoirs!T59/'Reservoirs %'!$E59</f>
        <v>0</v>
      </c>
      <c r="U59" s="24"/>
      <c r="V59" s="46">
        <f>+Resevoirs!V59/'Reservoirs %'!$E59</f>
        <v>0.66827027027027031</v>
      </c>
      <c r="W59" s="46">
        <f>+Resevoirs!W59/'Reservoirs %'!$E59</f>
        <v>1.1122702702702703</v>
      </c>
      <c r="X59" s="46">
        <f>+Resevoirs!X59/'Reservoirs %'!$E59</f>
        <v>1.0915675675675676</v>
      </c>
      <c r="Y59" s="46">
        <f>+Resevoirs!Y59/'Reservoirs %'!$E59</f>
        <v>0</v>
      </c>
      <c r="Z59" s="25"/>
    </row>
    <row r="60" spans="1:30" ht="6" customHeight="1" thickBot="1" x14ac:dyDescent="0.25">
      <c r="A60" s="26"/>
      <c r="B60" s="30"/>
      <c r="C60" s="33"/>
      <c r="D60" s="33"/>
      <c r="E60" s="33"/>
      <c r="F60" s="34"/>
      <c r="G60" s="35"/>
      <c r="H60" s="35"/>
      <c r="I60" s="35"/>
      <c r="J60" s="35"/>
      <c r="K60" s="34"/>
      <c r="L60" s="35"/>
      <c r="M60" s="35"/>
      <c r="N60" s="35"/>
      <c r="O60" s="35"/>
      <c r="P60" s="34"/>
      <c r="Q60" s="35"/>
      <c r="R60" s="35"/>
      <c r="S60" s="35"/>
      <c r="T60" s="35"/>
      <c r="U60" s="34"/>
      <c r="V60" s="35"/>
      <c r="W60" s="35"/>
      <c r="X60" s="35"/>
      <c r="Y60" s="35"/>
      <c r="Z60" s="24"/>
    </row>
    <row r="61" spans="1:30" ht="13.5" thickBot="1" x14ac:dyDescent="0.25">
      <c r="A61" s="26"/>
      <c r="B61" s="1" t="s">
        <v>85</v>
      </c>
      <c r="E61" s="7">
        <f>SUM(E37:E59)</f>
        <v>257098</v>
      </c>
      <c r="F61" s="26"/>
      <c r="G61" s="47">
        <f>+Resevoirs!G61/'Reservoirs %'!$E61</f>
        <v>0.58220989661529843</v>
      </c>
      <c r="H61" s="47">
        <f>+Resevoirs!H61/'Reservoirs %'!$E61</f>
        <v>0.87139923297730826</v>
      </c>
      <c r="I61" s="47">
        <f>+Resevoirs!I61/'Reservoirs %'!$E61</f>
        <v>1.0054142778240205</v>
      </c>
      <c r="J61" s="47">
        <f>+Resevoirs!J61/'Reservoirs %'!$E61</f>
        <v>0.61754272689791445</v>
      </c>
      <c r="K61" s="24"/>
      <c r="L61" s="47">
        <f>+Resevoirs!L61/'Reservoirs %'!$E61</f>
        <v>0.63295319294588059</v>
      </c>
      <c r="M61" s="47">
        <f>+Resevoirs!M61/'Reservoirs %'!$E61</f>
        <v>0.9266622066293787</v>
      </c>
      <c r="N61" s="47">
        <f>+Resevoirs!N61/'Reservoirs %'!$E61</f>
        <v>0.96534395444538657</v>
      </c>
      <c r="O61" s="47">
        <f>+Resevoirs!O61/'Reservoirs %'!$E61</f>
        <v>0</v>
      </c>
      <c r="P61" s="24"/>
      <c r="Q61" s="47">
        <f>+Resevoirs!Q61/'Reservoirs %'!$E61</f>
        <v>0.70295762705271925</v>
      </c>
      <c r="R61" s="47">
        <f>+Resevoirs!R61/'Reservoirs %'!$E61</f>
        <v>0.96724984247252022</v>
      </c>
      <c r="S61" s="47">
        <f>+Resevoirs!S61/'Reservoirs %'!$E61</f>
        <v>0.99399839749823027</v>
      </c>
      <c r="T61" s="47">
        <f>+Resevoirs!T61/'Reservoirs %'!$E61</f>
        <v>0</v>
      </c>
      <c r="U61" s="24"/>
      <c r="V61" s="47">
        <f>+Resevoirs!V61/'Reservoirs %'!$E61</f>
        <v>0.7942924487938452</v>
      </c>
      <c r="W61" s="47">
        <f>+Resevoirs!W61/'Reservoirs %'!$E61</f>
        <v>1.0433920139402095</v>
      </c>
      <c r="X61" s="47">
        <f>+Resevoirs!X61/'Reservoirs %'!$E61</f>
        <v>1.0306614598324375</v>
      </c>
      <c r="Y61" s="47">
        <f>+Resevoirs!Y61/'Reservoirs %'!$E61</f>
        <v>0</v>
      </c>
      <c r="Z61" s="24"/>
    </row>
    <row r="62" spans="1:30" ht="6" customHeight="1" thickBot="1" x14ac:dyDescent="0.25">
      <c r="A62" s="27"/>
      <c r="B62" s="30"/>
      <c r="C62" s="30"/>
      <c r="D62" s="30"/>
      <c r="E62" s="30"/>
      <c r="F62" s="31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1"/>
    </row>
    <row r="63" spans="1:30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1:30" x14ac:dyDescent="0.2">
      <c r="A64" s="13"/>
      <c r="B64" s="13"/>
      <c r="C64" s="13"/>
      <c r="D64" s="13"/>
      <c r="E64" s="6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spans="1:30" x14ac:dyDescent="0.2">
      <c r="A65" s="13"/>
      <c r="B65" s="13"/>
      <c r="C65" s="13"/>
      <c r="D65" s="13"/>
      <c r="E65" s="6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1:30" x14ac:dyDescent="0.2">
      <c r="A66" s="13"/>
      <c r="B66" s="13"/>
      <c r="C66" s="13"/>
      <c r="D66" s="13"/>
      <c r="E66" s="6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1:30" x14ac:dyDescent="0.2">
      <c r="A67" s="13"/>
      <c r="B67" s="13"/>
      <c r="C67" s="13"/>
      <c r="D67" s="13"/>
      <c r="E67" s="6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1:30" x14ac:dyDescent="0.2">
      <c r="A68" s="13"/>
      <c r="B68" s="13"/>
      <c r="C68" s="13"/>
      <c r="D68" s="13"/>
      <c r="E68" s="6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 spans="1:30" x14ac:dyDescent="0.2">
      <c r="A69" s="13"/>
      <c r="B69" s="13"/>
      <c r="C69" s="13"/>
      <c r="D69" s="13"/>
      <c r="E69" s="6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 spans="1:30" x14ac:dyDescent="0.2">
      <c r="A70" s="13"/>
      <c r="B70" s="13"/>
      <c r="C70" s="13"/>
      <c r="D70" s="13"/>
      <c r="E70" s="6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 spans="1:30" x14ac:dyDescent="0.2">
      <c r="A71" s="13"/>
      <c r="B71" s="13"/>
      <c r="C71" s="13"/>
      <c r="D71" s="13"/>
      <c r="E71" s="6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</row>
    <row r="72" spans="1:30" x14ac:dyDescent="0.2">
      <c r="A72" s="13"/>
      <c r="B72" s="13"/>
      <c r="C72" s="13"/>
      <c r="D72" s="13"/>
      <c r="E72" s="6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</row>
    <row r="73" spans="1:30" x14ac:dyDescent="0.2">
      <c r="A73" s="13"/>
      <c r="B73" s="13"/>
      <c r="C73" s="13"/>
      <c r="D73" s="13"/>
      <c r="E73" s="6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 spans="1:30" x14ac:dyDescent="0.2">
      <c r="A74" s="13"/>
      <c r="B74" s="13"/>
      <c r="C74" s="13"/>
      <c r="D74" s="13"/>
      <c r="E74" s="6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 spans="1:30" x14ac:dyDescent="0.2">
      <c r="A75" s="13"/>
      <c r="B75" s="13"/>
      <c r="C75" s="13"/>
      <c r="D75" s="13"/>
      <c r="E75" s="6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76" spans="1:30" x14ac:dyDescent="0.2">
      <c r="A76" s="13"/>
      <c r="B76" s="13"/>
      <c r="C76" s="13"/>
      <c r="D76" s="13"/>
      <c r="E76" s="6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 spans="1:30" x14ac:dyDescent="0.2">
      <c r="A77" s="13"/>
      <c r="B77" s="13"/>
      <c r="C77" s="13"/>
      <c r="D77" s="13"/>
      <c r="E77" s="6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</row>
    <row r="78" spans="1:30" x14ac:dyDescent="0.2">
      <c r="A78" s="13"/>
      <c r="B78" s="13"/>
      <c r="C78" s="13"/>
      <c r="D78" s="13"/>
      <c r="E78" s="6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</row>
    <row r="79" spans="1:30" x14ac:dyDescent="0.2">
      <c r="A79" s="13"/>
      <c r="B79" s="13"/>
      <c r="C79" s="13"/>
      <c r="D79" s="13"/>
      <c r="E79" s="6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</row>
    <row r="80" spans="1:30" x14ac:dyDescent="0.2">
      <c r="A80" s="13"/>
      <c r="B80" s="13"/>
      <c r="C80" s="13"/>
      <c r="D80" s="13"/>
      <c r="E80" s="6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 spans="1:30" x14ac:dyDescent="0.2">
      <c r="A81" s="13"/>
      <c r="B81" s="13"/>
      <c r="C81" s="13"/>
      <c r="D81" s="13"/>
      <c r="E81" s="6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r="82" spans="1:30" x14ac:dyDescent="0.2">
      <c r="A82" s="13"/>
      <c r="B82" s="13"/>
      <c r="C82" s="13"/>
      <c r="D82" s="13"/>
      <c r="E82" s="6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1:30" x14ac:dyDescent="0.2">
      <c r="A83" s="13"/>
      <c r="B83" s="13"/>
      <c r="C83" s="13"/>
      <c r="D83" s="13"/>
      <c r="E83" s="6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1:30" x14ac:dyDescent="0.2">
      <c r="A84" s="13"/>
      <c r="B84" s="13"/>
      <c r="C84" s="13"/>
      <c r="D84" s="13"/>
      <c r="E84" s="6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1:30" x14ac:dyDescent="0.2">
      <c r="A85" s="13"/>
      <c r="B85" s="13"/>
      <c r="C85" s="13"/>
      <c r="D85" s="13"/>
      <c r="E85" s="6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 spans="1:30" x14ac:dyDescent="0.2">
      <c r="A86" s="13"/>
      <c r="B86" s="13"/>
      <c r="C86" s="13"/>
      <c r="D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 spans="1:30" x14ac:dyDescent="0.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 spans="1:30" x14ac:dyDescent="0.2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spans="1:30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  <row r="90" spans="1:30" x14ac:dyDescent="0.2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 spans="1:30" x14ac:dyDescent="0.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spans="1:30" x14ac:dyDescent="0.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4" spans="1:30" ht="13.5" thickBot="1" x14ac:dyDescent="0.25">
      <c r="B94" s="38" t="s">
        <v>84</v>
      </c>
    </row>
    <row r="95" spans="1:30" ht="6" customHeight="1" thickBot="1" x14ac:dyDescent="0.25">
      <c r="A95" s="29"/>
      <c r="B95" s="29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4"/>
    </row>
    <row r="96" spans="1:30" s="2" customFormat="1" ht="23.25" thickBot="1" x14ac:dyDescent="0.25">
      <c r="A96" s="23"/>
      <c r="B96" s="37" t="s">
        <v>0</v>
      </c>
      <c r="C96" s="3" t="s">
        <v>1</v>
      </c>
      <c r="D96" s="16" t="s">
        <v>2</v>
      </c>
      <c r="E96" s="16" t="s">
        <v>56</v>
      </c>
      <c r="F96" s="21"/>
      <c r="G96" s="5">
        <v>35521</v>
      </c>
      <c r="H96" s="4">
        <v>35886</v>
      </c>
      <c r="I96" s="5">
        <v>36251</v>
      </c>
      <c r="J96" s="4">
        <v>36617</v>
      </c>
      <c r="K96" s="18"/>
      <c r="L96" s="5">
        <v>35551</v>
      </c>
      <c r="M96" s="4">
        <v>35916</v>
      </c>
      <c r="N96" s="5">
        <v>36281</v>
      </c>
      <c r="O96" s="4">
        <v>36647</v>
      </c>
      <c r="P96" s="18"/>
      <c r="Q96" s="5">
        <v>35582</v>
      </c>
      <c r="R96" s="4">
        <v>35947</v>
      </c>
      <c r="S96" s="5">
        <v>36312</v>
      </c>
      <c r="T96" s="4">
        <v>36678</v>
      </c>
      <c r="U96" s="18"/>
      <c r="V96" s="5">
        <v>35612</v>
      </c>
      <c r="W96" s="5">
        <v>35977</v>
      </c>
      <c r="X96" s="5">
        <v>36342</v>
      </c>
      <c r="Y96" s="5">
        <v>36708</v>
      </c>
      <c r="Z96" s="18"/>
    </row>
    <row r="97" spans="1:26" s="2" customFormat="1" ht="6" customHeight="1" thickBot="1" x14ac:dyDescent="0.25">
      <c r="A97" s="24"/>
      <c r="B97" s="19"/>
      <c r="C97" s="19"/>
      <c r="D97" s="19"/>
      <c r="E97" s="21"/>
      <c r="F97" s="22"/>
      <c r="G97" s="20"/>
      <c r="H97" s="20"/>
      <c r="I97" s="20"/>
      <c r="J97" s="20"/>
      <c r="K97" s="28"/>
      <c r="L97" s="20"/>
      <c r="M97" s="20"/>
      <c r="N97" s="20"/>
      <c r="O97" s="20"/>
      <c r="P97" s="28"/>
      <c r="Q97" s="20"/>
      <c r="R97" s="20"/>
      <c r="S97" s="20"/>
      <c r="T97" s="20"/>
      <c r="U97" s="28"/>
      <c r="V97" s="20"/>
      <c r="W97" s="20"/>
      <c r="X97" s="20"/>
      <c r="Y97" s="20"/>
      <c r="Z97" s="28"/>
    </row>
    <row r="98" spans="1:26" x14ac:dyDescent="0.2">
      <c r="A98" s="26"/>
      <c r="B98" s="9" t="s">
        <v>3</v>
      </c>
      <c r="C98" s="10" t="s">
        <v>4</v>
      </c>
      <c r="D98" s="10" t="s">
        <v>5</v>
      </c>
      <c r="E98" s="7">
        <v>5500</v>
      </c>
      <c r="F98" s="23"/>
      <c r="G98" s="45">
        <f>+Resevoirs!G98/'Reservoirs %'!$E98</f>
        <v>0.32454545454545453</v>
      </c>
      <c r="H98" s="45">
        <f>+Resevoirs!H98/'Reservoirs %'!$E98</f>
        <v>0.29236363636363638</v>
      </c>
      <c r="I98" s="45">
        <f>+Resevoirs!I98/'Reservoirs %'!$E98</f>
        <v>0.3330909090909091</v>
      </c>
      <c r="J98" s="45">
        <f>+Resevoirs!J98/'Reservoirs %'!$E98</f>
        <v>0.33527272727272728</v>
      </c>
      <c r="K98" s="23"/>
      <c r="L98" s="45">
        <f>+Resevoirs!L98/'Reservoirs %'!$E98</f>
        <v>0.31145454545454543</v>
      </c>
      <c r="M98" s="45">
        <f>+Resevoirs!M98/'Reservoirs %'!$E98</f>
        <v>0.36418181818181816</v>
      </c>
      <c r="N98" s="45">
        <f>+Resevoirs!N98/'Reservoirs %'!$E98</f>
        <v>0.31545454545454543</v>
      </c>
      <c r="O98" s="45">
        <f>+Resevoirs!O98/'Reservoirs %'!$E98</f>
        <v>0.3418181818181818</v>
      </c>
      <c r="P98" s="23"/>
      <c r="Q98" s="45">
        <f>+Resevoirs!Q98/'Reservoirs %'!$E98</f>
        <v>0.36109090909090907</v>
      </c>
      <c r="R98" s="45">
        <f>+Resevoirs!R98/'Reservoirs %'!$E98</f>
        <v>0.40145454545454545</v>
      </c>
      <c r="S98" s="45">
        <f>+Resevoirs!S98/'Reservoirs %'!$E98</f>
        <v>0.31545454545454543</v>
      </c>
      <c r="T98" s="45">
        <f>+Resevoirs!T98/'Reservoirs %'!$E98</f>
        <v>0.3418181818181818</v>
      </c>
      <c r="U98" s="23"/>
      <c r="V98" s="45">
        <f>+Resevoirs!V98/'Reservoirs %'!$E98</f>
        <v>0.40945454545454546</v>
      </c>
      <c r="W98" s="45">
        <f>+Resevoirs!W98/'Reservoirs %'!$E98</f>
        <v>0.41109090909090912</v>
      </c>
      <c r="X98" s="45">
        <f>+Resevoirs!X98/'Reservoirs %'!$E98</f>
        <v>0.38509090909090909</v>
      </c>
      <c r="Y98" s="45">
        <f>+Resevoirs!Y98/'Reservoirs %'!$E98</f>
        <v>0.3418181818181818</v>
      </c>
      <c r="Z98" s="23"/>
    </row>
    <row r="99" spans="1:26" x14ac:dyDescent="0.2">
      <c r="A99" s="26"/>
      <c r="B99" s="13" t="s">
        <v>3</v>
      </c>
      <c r="C99" s="14" t="s">
        <v>6</v>
      </c>
      <c r="D99" s="14" t="s">
        <v>5</v>
      </c>
      <c r="E99" s="7">
        <v>8000</v>
      </c>
      <c r="F99" s="24"/>
      <c r="G99" s="46">
        <f>+Resevoirs!G99/'Reservoirs %'!$E99</f>
        <v>0.48712499999999997</v>
      </c>
      <c r="H99" s="46">
        <f>+Resevoirs!H99/'Reservoirs %'!$E99</f>
        <v>0.51524999999999999</v>
      </c>
      <c r="I99" s="46">
        <f>+Resevoirs!I99/'Reservoirs %'!$E99</f>
        <v>0.48949999999999999</v>
      </c>
      <c r="J99" s="46">
        <f>+Resevoirs!J99/'Reservoirs %'!$E99</f>
        <v>0.49199999999999999</v>
      </c>
      <c r="K99" s="24"/>
      <c r="L99" s="46">
        <f>+Resevoirs!L99/'Reservoirs %'!$E99</f>
        <v>0.46587499999999998</v>
      </c>
      <c r="M99" s="46">
        <f>+Resevoirs!M99/'Reservoirs %'!$E99</f>
        <v>0.66337500000000005</v>
      </c>
      <c r="N99" s="46">
        <f>+Resevoirs!N99/'Reservoirs %'!$E99</f>
        <v>0.47949999999999998</v>
      </c>
      <c r="O99" s="46">
        <f>+Resevoirs!O99/'Reservoirs %'!$E99</f>
        <v>0.51187499999999997</v>
      </c>
      <c r="P99" s="24"/>
      <c r="Q99" s="46">
        <f>+Resevoirs!Q99/'Reservoirs %'!$E99</f>
        <v>0.60175000000000001</v>
      </c>
      <c r="R99" s="46">
        <f>+Resevoirs!R99/'Reservoirs %'!$E99</f>
        <v>0.68574999999999997</v>
      </c>
      <c r="S99" s="46">
        <f>+Resevoirs!S99/'Reservoirs %'!$E99</f>
        <v>0.47949999999999998</v>
      </c>
      <c r="T99" s="46">
        <f>+Resevoirs!T99/'Reservoirs %'!$E99</f>
        <v>0.51187499999999997</v>
      </c>
      <c r="U99" s="24"/>
      <c r="V99" s="46">
        <f>+Resevoirs!V99/'Reservoirs %'!$E99</f>
        <v>0.66900000000000004</v>
      </c>
      <c r="W99" s="46">
        <f>+Resevoirs!W99/'Reservoirs %'!$E99</f>
        <v>0.69387500000000002</v>
      </c>
      <c r="X99" s="46">
        <f>+Resevoirs!X99/'Reservoirs %'!$E99</f>
        <v>0.63724999999999998</v>
      </c>
      <c r="Y99" s="46">
        <f>+Resevoirs!Y99/'Reservoirs %'!$E99</f>
        <v>0.40987499999999999</v>
      </c>
      <c r="Z99" s="24"/>
    </row>
    <row r="100" spans="1:26" x14ac:dyDescent="0.2">
      <c r="A100" s="26"/>
      <c r="B100" s="13" t="s">
        <v>7</v>
      </c>
      <c r="C100" s="14" t="s">
        <v>8</v>
      </c>
      <c r="D100" s="14" t="s">
        <v>9</v>
      </c>
      <c r="E100" s="7">
        <v>100</v>
      </c>
      <c r="F100" s="24"/>
      <c r="G100" s="46">
        <f>+Resevoirs!G100/'Reservoirs %'!$E100</f>
        <v>0.28999999999999998</v>
      </c>
      <c r="H100" s="46">
        <f>+Resevoirs!H100/'Reservoirs %'!$E100</f>
        <v>0.28999999999999998</v>
      </c>
      <c r="I100" s="46">
        <f>+Resevoirs!I100/'Reservoirs %'!$E100</f>
        <v>0.28999999999999998</v>
      </c>
      <c r="J100" s="46">
        <f>+Resevoirs!J100/'Reservoirs %'!$E100</f>
        <v>0.28999999999999998</v>
      </c>
      <c r="K100" s="24"/>
      <c r="L100" s="46">
        <f>+Resevoirs!L100/'Reservoirs %'!$E100</f>
        <v>0.28999999999999998</v>
      </c>
      <c r="M100" s="46">
        <f>+Resevoirs!M100/'Reservoirs %'!$E100</f>
        <v>0.28999999999999998</v>
      </c>
      <c r="N100" s="46">
        <f>+Resevoirs!N100/'Reservoirs %'!$E100</f>
        <v>0.28999999999999998</v>
      </c>
      <c r="O100" s="46">
        <f>+Resevoirs!O100/'Reservoirs %'!$E100</f>
        <v>0.28999999999999998</v>
      </c>
      <c r="P100" s="24"/>
      <c r="Q100" s="46">
        <f>+Resevoirs!Q100/'Reservoirs %'!$E100</f>
        <v>0.28999999999999998</v>
      </c>
      <c r="R100" s="46">
        <f>+Resevoirs!R100/'Reservoirs %'!$E100</f>
        <v>0.28999999999999998</v>
      </c>
      <c r="S100" s="46">
        <f>+Resevoirs!S100/'Reservoirs %'!$E100</f>
        <v>0.28999999999999998</v>
      </c>
      <c r="T100" s="46">
        <f>+Resevoirs!T100/'Reservoirs %'!$E100</f>
        <v>0.28999999999999998</v>
      </c>
      <c r="U100" s="24"/>
      <c r="V100" s="46">
        <f>+Resevoirs!V100/'Reservoirs %'!$E100</f>
        <v>0.28999999999999998</v>
      </c>
      <c r="W100" s="46">
        <f>+Resevoirs!W100/'Reservoirs %'!$E100</f>
        <v>0.28999999999999998</v>
      </c>
      <c r="X100" s="46">
        <f>+Resevoirs!X100/'Reservoirs %'!$E100</f>
        <v>0.28999999999999998</v>
      </c>
      <c r="Y100" s="46">
        <f>+Resevoirs!Y100/'Reservoirs %'!$E100</f>
        <v>0.28999999999999998</v>
      </c>
      <c r="Z100" s="24"/>
    </row>
    <row r="101" spans="1:26" x14ac:dyDescent="0.2">
      <c r="A101" s="26"/>
      <c r="B101" s="13" t="s">
        <v>10</v>
      </c>
      <c r="C101" s="14" t="s">
        <v>11</v>
      </c>
      <c r="D101" s="14" t="s">
        <v>12</v>
      </c>
      <c r="E101" s="7">
        <v>1000</v>
      </c>
      <c r="F101" s="24"/>
      <c r="G101" s="46">
        <f>+Resevoirs!G101/'Reservoirs %'!$E101</f>
        <v>1.1479999999999999</v>
      </c>
      <c r="H101" s="46">
        <f>+Resevoirs!H101/'Reservoirs %'!$E101</f>
        <v>1.216</v>
      </c>
      <c r="I101" s="46">
        <f>+Resevoirs!I101/'Reservoirs %'!$E101</f>
        <v>1.306</v>
      </c>
      <c r="J101" s="46">
        <f>+Resevoirs!J101/'Reservoirs %'!$E101</f>
        <v>0</v>
      </c>
      <c r="K101" s="24"/>
      <c r="L101" s="46">
        <f>+Resevoirs!L101/'Reservoirs %'!$E101</f>
        <v>1.07</v>
      </c>
      <c r="M101" s="46">
        <f>+Resevoirs!M101/'Reservoirs %'!$E101</f>
        <v>1.296</v>
      </c>
      <c r="N101" s="46">
        <f>+Resevoirs!N101/'Reservoirs %'!$E101</f>
        <v>1.306</v>
      </c>
      <c r="O101" s="46">
        <f>+Resevoirs!O101/'Reservoirs %'!$E101</f>
        <v>0</v>
      </c>
      <c r="P101" s="24"/>
      <c r="Q101" s="46">
        <f>+Resevoirs!Q101/'Reservoirs %'!$E101</f>
        <v>1.206</v>
      </c>
      <c r="R101" s="46">
        <f>+Resevoirs!R101/'Reservoirs %'!$E101</f>
        <v>1.296</v>
      </c>
      <c r="S101" s="46">
        <f>+Resevoirs!S101/'Reservoirs %'!$E101</f>
        <v>1.266</v>
      </c>
      <c r="T101" s="46">
        <f>+Resevoirs!T101/'Reservoirs %'!$E101</f>
        <v>0</v>
      </c>
      <c r="U101" s="24"/>
      <c r="V101" s="46">
        <f>+Resevoirs!V101/'Reservoirs %'!$E101</f>
        <v>1.3169999999999999</v>
      </c>
      <c r="W101" s="46">
        <f>+Resevoirs!W101/'Reservoirs %'!$E101</f>
        <v>1.2989999999999999</v>
      </c>
      <c r="X101" s="46">
        <f>+Resevoirs!X101/'Reservoirs %'!$E101</f>
        <v>1.2470000000000001</v>
      </c>
      <c r="Y101" s="46">
        <f>+Resevoirs!Y101/'Reservoirs %'!$E101</f>
        <v>0</v>
      </c>
      <c r="Z101" s="24"/>
    </row>
    <row r="102" spans="1:26" x14ac:dyDescent="0.2">
      <c r="A102" s="26"/>
      <c r="B102" s="13" t="s">
        <v>13</v>
      </c>
      <c r="C102" s="14" t="s">
        <v>14</v>
      </c>
      <c r="D102" s="14" t="s">
        <v>12</v>
      </c>
      <c r="E102" s="7">
        <v>45000</v>
      </c>
      <c r="F102" s="24"/>
      <c r="G102" s="46">
        <f>+Resevoirs!G102/'Reservoirs %'!$E102</f>
        <v>0.24679999999999999</v>
      </c>
      <c r="H102" s="46">
        <f>+Resevoirs!H102/'Reservoirs %'!$E102</f>
        <v>0.44111111111111112</v>
      </c>
      <c r="I102" s="46">
        <f>+Resevoirs!I102/'Reservoirs %'!$E102</f>
        <v>0.79433333333333334</v>
      </c>
      <c r="J102" s="46">
        <f>+Resevoirs!J102/'Reservoirs %'!$E102</f>
        <v>0.84817777777777781</v>
      </c>
      <c r="K102" s="24"/>
      <c r="L102" s="46">
        <f>+Resevoirs!L102/'Reservoirs %'!$E102</f>
        <v>0.41255555555555556</v>
      </c>
      <c r="M102" s="46">
        <f>+Resevoirs!M102/'Reservoirs %'!$E102</f>
        <v>0.63242222222222222</v>
      </c>
      <c r="N102" s="46">
        <f>+Resevoirs!N102/'Reservoirs %'!$E102</f>
        <v>0.8928666666666667</v>
      </c>
      <c r="O102" s="46">
        <f>+Resevoirs!O102/'Reservoirs %'!$E102</f>
        <v>0.95182222222222224</v>
      </c>
      <c r="P102" s="24"/>
      <c r="Q102" s="46">
        <f>+Resevoirs!Q102/'Reservoirs %'!$E102</f>
        <v>0.60082222222222226</v>
      </c>
      <c r="R102" s="46">
        <f>+Resevoirs!R102/'Reservoirs %'!$E102</f>
        <v>0.81904444444444446</v>
      </c>
      <c r="S102" s="46">
        <f>+Resevoirs!S102/'Reservoirs %'!$E102</f>
        <v>0.98044444444444445</v>
      </c>
      <c r="T102" s="46">
        <f>+Resevoirs!T102/'Reservoirs %'!$E102</f>
        <v>1.0156888888888889</v>
      </c>
      <c r="U102" s="24"/>
      <c r="V102" s="46">
        <f>+Resevoirs!V102/'Reservoirs %'!$E102</f>
        <v>0.67066666666666663</v>
      </c>
      <c r="W102" s="46">
        <f>+Resevoirs!W102/'Reservoirs %'!$E102</f>
        <v>0.91271111111111114</v>
      </c>
      <c r="X102" s="46">
        <f>+Resevoirs!X102/'Reservoirs %'!$E102</f>
        <v>1.0343555555555555</v>
      </c>
      <c r="Y102" s="46">
        <f>+Resevoirs!Y102/'Reservoirs %'!$E102</f>
        <v>1.051911111111111</v>
      </c>
      <c r="Z102" s="24"/>
    </row>
    <row r="103" spans="1:26" x14ac:dyDescent="0.2">
      <c r="A103" s="26"/>
      <c r="B103" s="13" t="s">
        <v>15</v>
      </c>
      <c r="C103" s="14" t="s">
        <v>16</v>
      </c>
      <c r="D103" s="14" t="s">
        <v>17</v>
      </c>
      <c r="E103" s="7">
        <v>766</v>
      </c>
      <c r="F103" s="24"/>
      <c r="G103" s="46">
        <f>+Resevoirs!G103/'Reservoirs %'!$E103</f>
        <v>3.3080939947780679</v>
      </c>
      <c r="H103" s="46">
        <f>+Resevoirs!H103/'Reservoirs %'!$E103</f>
        <v>1.4229765013054829</v>
      </c>
      <c r="I103" s="46">
        <f>+Resevoirs!I103/'Reservoirs %'!$E103</f>
        <v>0.45039164490861616</v>
      </c>
      <c r="J103" s="46">
        <f>+Resevoirs!J103/'Reservoirs %'!$E103</f>
        <v>0</v>
      </c>
      <c r="K103" s="24"/>
      <c r="L103" s="46">
        <f>+Resevoirs!L103/'Reservoirs %'!$E103</f>
        <v>3.1488250652741514</v>
      </c>
      <c r="M103" s="46">
        <f>+Resevoirs!M103/'Reservoirs %'!$E103</f>
        <v>1.3263707571801566</v>
      </c>
      <c r="N103" s="46">
        <f>+Resevoirs!N103/'Reservoirs %'!$E103</f>
        <v>0.33812010443864232</v>
      </c>
      <c r="O103" s="46">
        <f>+Resevoirs!O103/'Reservoirs %'!$E103</f>
        <v>0</v>
      </c>
      <c r="P103" s="24"/>
      <c r="Q103" s="46">
        <f>+Resevoirs!Q103/'Reservoirs %'!$E103</f>
        <v>2.8929503916449084</v>
      </c>
      <c r="R103" s="46">
        <f>+Resevoirs!R103/'Reservoirs %'!$E103</f>
        <v>1.2167101827676241</v>
      </c>
      <c r="S103" s="46">
        <f>+Resevoirs!S103/'Reservoirs %'!$E103</f>
        <v>0.37728459530026109</v>
      </c>
      <c r="T103" s="46">
        <f>+Resevoirs!T103/'Reservoirs %'!$E103</f>
        <v>0</v>
      </c>
      <c r="U103" s="24"/>
      <c r="V103" s="46">
        <f>+Resevoirs!V103/'Reservoirs %'!$E103</f>
        <v>2.6853785900783289</v>
      </c>
      <c r="W103" s="46">
        <f>+Resevoirs!W103/'Reservoirs %'!$E103</f>
        <v>1.3263707571801566</v>
      </c>
      <c r="X103" s="46">
        <f>+Resevoirs!X103/'Reservoirs %'!$E103</f>
        <v>0.24151436031331594</v>
      </c>
      <c r="Y103" s="46">
        <f>+Resevoirs!Y103/'Reservoirs %'!$E103</f>
        <v>0</v>
      </c>
      <c r="Z103" s="24"/>
    </row>
    <row r="104" spans="1:26" x14ac:dyDescent="0.2">
      <c r="A104" s="26"/>
      <c r="B104" s="13" t="s">
        <v>18</v>
      </c>
      <c r="C104" s="14" t="s">
        <v>19</v>
      </c>
      <c r="D104" s="14" t="s">
        <v>20</v>
      </c>
      <c r="E104" s="7">
        <v>80</v>
      </c>
      <c r="F104" s="24"/>
      <c r="G104" s="46">
        <f>+Resevoirs!G104/'Reservoirs %'!$E104</f>
        <v>1</v>
      </c>
      <c r="H104" s="46">
        <f>+Resevoirs!H104/'Reservoirs %'!$E104</f>
        <v>1</v>
      </c>
      <c r="I104" s="46">
        <f>+Resevoirs!I104/'Reservoirs %'!$E104</f>
        <v>1</v>
      </c>
      <c r="J104" s="46">
        <f>+Resevoirs!J104/'Reservoirs %'!$E104</f>
        <v>1</v>
      </c>
      <c r="K104" s="24"/>
      <c r="L104" s="46">
        <f>+Resevoirs!L104/'Reservoirs %'!$E104</f>
        <v>1</v>
      </c>
      <c r="M104" s="46">
        <f>+Resevoirs!M104/'Reservoirs %'!$E104</f>
        <v>1</v>
      </c>
      <c r="N104" s="46">
        <f>+Resevoirs!N104/'Reservoirs %'!$E104</f>
        <v>1</v>
      </c>
      <c r="O104" s="46">
        <f>+Resevoirs!O104/'Reservoirs %'!$E104</f>
        <v>1</v>
      </c>
      <c r="P104" s="24"/>
      <c r="Q104" s="46">
        <f>+Resevoirs!Q104/'Reservoirs %'!$E104</f>
        <v>1</v>
      </c>
      <c r="R104" s="46">
        <f>+Resevoirs!R104/'Reservoirs %'!$E104</f>
        <v>1</v>
      </c>
      <c r="S104" s="46">
        <f>+Resevoirs!S104/'Reservoirs %'!$E104</f>
        <v>1</v>
      </c>
      <c r="T104" s="46">
        <f>+Resevoirs!T104/'Reservoirs %'!$E104</f>
        <v>1</v>
      </c>
      <c r="U104" s="24"/>
      <c r="V104" s="46">
        <f>+Resevoirs!V104/'Reservoirs %'!$E104</f>
        <v>1</v>
      </c>
      <c r="W104" s="46">
        <f>+Resevoirs!W104/'Reservoirs %'!$E104</f>
        <v>1</v>
      </c>
      <c r="X104" s="46">
        <f>+Resevoirs!X104/'Reservoirs %'!$E104</f>
        <v>1</v>
      </c>
      <c r="Y104" s="46">
        <f>+Resevoirs!Y104/'Reservoirs %'!$E104</f>
        <v>1</v>
      </c>
      <c r="Z104" s="24"/>
    </row>
    <row r="105" spans="1:26" x14ac:dyDescent="0.2">
      <c r="A105" s="26"/>
      <c r="B105" s="13" t="s">
        <v>18</v>
      </c>
      <c r="C105" s="14" t="s">
        <v>21</v>
      </c>
      <c r="D105" s="14" t="s">
        <v>22</v>
      </c>
      <c r="E105" s="7">
        <v>8615</v>
      </c>
      <c r="F105" s="24"/>
      <c r="G105" s="46">
        <f>+Resevoirs!G105/'Reservoirs %'!$E105</f>
        <v>0.62576900754497966</v>
      </c>
      <c r="H105" s="46">
        <f>+Resevoirs!H105/'Reservoirs %'!$E105</f>
        <v>0.61810795124782358</v>
      </c>
      <c r="I105" s="46">
        <f>+Resevoirs!I105/'Reservoirs %'!$E105</f>
        <v>0.5542658154381892</v>
      </c>
      <c r="J105" s="46">
        <f>+Resevoirs!J105/'Reservoirs %'!$E105</f>
        <v>0.66314567614625652</v>
      </c>
      <c r="K105" s="24"/>
      <c r="L105" s="46">
        <f>+Resevoirs!L105/'Reservoirs %'!$E105</f>
        <v>0.62472431804991291</v>
      </c>
      <c r="M105" s="46">
        <f>+Resevoirs!M105/'Reservoirs %'!$E105</f>
        <v>0.26987811955890889</v>
      </c>
      <c r="N105" s="46">
        <f>+Resevoirs!N105/'Reservoirs %'!$E105</f>
        <v>0.55368543238537438</v>
      </c>
      <c r="O105" s="46">
        <f>+Resevoirs!O105/'Reservoirs %'!$E105</f>
        <v>0.69181659895531056</v>
      </c>
      <c r="P105" s="24"/>
      <c r="Q105" s="46">
        <f>+Resevoirs!Q105/'Reservoirs %'!$E105</f>
        <v>0.63818920487521769</v>
      </c>
      <c r="R105" s="46">
        <f>+Resevoirs!R105/'Reservoirs %'!$E105</f>
        <v>0.62727800348229834</v>
      </c>
      <c r="S105" s="46">
        <f>+Resevoirs!S105/'Reservoirs %'!$E105</f>
        <v>0.58711549622751014</v>
      </c>
      <c r="T105" s="46">
        <f>+Resevoirs!T105/'Reservoirs %'!$E105</f>
        <v>0.68810214741729536</v>
      </c>
      <c r="U105" s="24"/>
      <c r="V105" s="46">
        <f>+Resevoirs!V105/'Reservoirs %'!$E105</f>
        <v>0.63818920487521769</v>
      </c>
      <c r="W105" s="46">
        <f>+Resevoirs!W105/'Reservoirs %'!$E105</f>
        <v>0.62739408009286124</v>
      </c>
      <c r="X105" s="46">
        <f>+Resevoirs!X105/'Reservoirs %'!$E105</f>
        <v>0.68090539756239121</v>
      </c>
      <c r="Y105" s="46">
        <f>+Resevoirs!Y105/'Reservoirs %'!$E105</f>
        <v>0.67591410330818336</v>
      </c>
      <c r="Z105" s="24"/>
    </row>
    <row r="106" spans="1:26" x14ac:dyDescent="0.2">
      <c r="A106" s="26"/>
      <c r="B106" s="13" t="s">
        <v>18</v>
      </c>
      <c r="C106" s="14" t="s">
        <v>23</v>
      </c>
      <c r="D106" s="14" t="s">
        <v>20</v>
      </c>
      <c r="E106" s="7">
        <v>3425</v>
      </c>
      <c r="F106" s="24"/>
      <c r="G106" s="46">
        <f>+Resevoirs!G106/'Reservoirs %'!$E106</f>
        <v>0.78802919708029195</v>
      </c>
      <c r="H106" s="46">
        <f>+Resevoirs!H106/'Reservoirs %'!$E106</f>
        <v>0.71270072992700728</v>
      </c>
      <c r="I106" s="46">
        <f>+Resevoirs!I106/'Reservoirs %'!$E106</f>
        <v>0.45197080291970804</v>
      </c>
      <c r="J106" s="46">
        <f>+Resevoirs!J106/'Reservoirs %'!$E106</f>
        <v>0.78598540145985396</v>
      </c>
      <c r="K106" s="24"/>
      <c r="L106" s="46">
        <f>+Resevoirs!L106/'Reservoirs %'!$E106</f>
        <v>0.74627737226277369</v>
      </c>
      <c r="M106" s="46">
        <f>+Resevoirs!M106/'Reservoirs %'!$E106</f>
        <v>0.8595620437956204</v>
      </c>
      <c r="N106" s="46">
        <f>+Resevoirs!N106/'Reservoirs %'!$E106</f>
        <v>0.4910948905109489</v>
      </c>
      <c r="O106" s="46">
        <f>+Resevoirs!O106/'Reservoirs %'!$E106</f>
        <v>0.80087591240875911</v>
      </c>
      <c r="P106" s="24"/>
      <c r="Q106" s="46">
        <f>+Resevoirs!Q106/'Reservoirs %'!$E106</f>
        <v>0.76700729927007294</v>
      </c>
      <c r="R106" s="46">
        <f>+Resevoirs!R106/'Reservoirs %'!$E106</f>
        <v>0.92846715328467155</v>
      </c>
      <c r="S106" s="46">
        <f>+Resevoirs!S106/'Reservoirs %'!$E106</f>
        <v>0.76029197080291966</v>
      </c>
      <c r="T106" s="46">
        <f>+Resevoirs!T106/'Reservoirs %'!$E106</f>
        <v>0.85605839416058394</v>
      </c>
      <c r="U106" s="24"/>
      <c r="V106" s="46">
        <f>+Resevoirs!V106/'Reservoirs %'!$E106</f>
        <v>0.81401459854014602</v>
      </c>
      <c r="W106" s="46">
        <f>+Resevoirs!W106/'Reservoirs %'!$E106</f>
        <v>0.94452554744525552</v>
      </c>
      <c r="X106" s="46">
        <f>+Resevoirs!X106/'Reservoirs %'!$E106</f>
        <v>0.92350364963503651</v>
      </c>
      <c r="Y106" s="46">
        <f>+Resevoirs!Y106/'Reservoirs %'!$E106</f>
        <v>0.93226277372262778</v>
      </c>
      <c r="Z106" s="24"/>
    </row>
    <row r="107" spans="1:26" x14ac:dyDescent="0.2">
      <c r="A107" s="26"/>
      <c r="B107" s="13" t="s">
        <v>18</v>
      </c>
      <c r="C107" s="14" t="s">
        <v>24</v>
      </c>
      <c r="D107" s="14" t="s">
        <v>25</v>
      </c>
      <c r="E107" s="7">
        <v>2825</v>
      </c>
      <c r="F107" s="24"/>
      <c r="G107" s="46">
        <f>+Resevoirs!G107/'Reservoirs %'!$E107</f>
        <v>1.3511504424778762</v>
      </c>
      <c r="H107" s="46">
        <f>+Resevoirs!H107/'Reservoirs %'!$E107</f>
        <v>1.3345132743362831</v>
      </c>
      <c r="I107" s="46">
        <f>+Resevoirs!I107/'Reservoirs %'!$E107</f>
        <v>1.1823008849557521</v>
      </c>
      <c r="J107" s="46">
        <f>+Resevoirs!J107/'Reservoirs %'!$E107</f>
        <v>1.3794690265486726</v>
      </c>
      <c r="K107" s="24"/>
      <c r="L107" s="46">
        <f>+Resevoirs!L107/'Reservoirs %'!$E107</f>
        <v>1.3646017699115045</v>
      </c>
      <c r="M107" s="46">
        <f>+Resevoirs!M107/'Reservoirs %'!$E107</f>
        <v>1.3879646017699114</v>
      </c>
      <c r="N107" s="46">
        <f>+Resevoirs!N107/'Reservoirs %'!$E107</f>
        <v>1.1454867256637169</v>
      </c>
      <c r="O107" s="46">
        <f>+Resevoirs!O107/'Reservoirs %'!$E107</f>
        <v>1.4304424778761062</v>
      </c>
      <c r="P107" s="24"/>
      <c r="Q107" s="46">
        <f>+Resevoirs!Q107/'Reservoirs %'!$E107</f>
        <v>1.3738053097345133</v>
      </c>
      <c r="R107" s="46">
        <f>+Resevoirs!R107/'Reservoirs %'!$E107</f>
        <v>1.4084955752212389</v>
      </c>
      <c r="S107" s="46">
        <f>+Resevoirs!S107/'Reservoirs %'!$E107</f>
        <v>1.2297345132743362</v>
      </c>
      <c r="T107" s="46">
        <f>+Resevoirs!T107/'Reservoirs %'!$E107</f>
        <v>1.3861946902654867</v>
      </c>
      <c r="U107" s="24"/>
      <c r="V107" s="46">
        <f>+Resevoirs!V107/'Reservoirs %'!$E107</f>
        <v>1.415929203539823</v>
      </c>
      <c r="W107" s="46">
        <f>+Resevoirs!W107/'Reservoirs %'!$E107</f>
        <v>1.4060176991150442</v>
      </c>
      <c r="X107" s="46">
        <f>+Resevoirs!X107/'Reservoirs %'!$E107</f>
        <v>1.2906194690265487</v>
      </c>
      <c r="Y107" s="46">
        <f>+Resevoirs!Y107/'Reservoirs %'!$E107</f>
        <v>1.3964601769911504</v>
      </c>
      <c r="Z107" s="24"/>
    </row>
    <row r="108" spans="1:26" x14ac:dyDescent="0.2">
      <c r="A108" s="26"/>
      <c r="B108" s="13" t="s">
        <v>18</v>
      </c>
      <c r="C108" s="14" t="s">
        <v>26</v>
      </c>
      <c r="D108" s="14" t="s">
        <v>20</v>
      </c>
      <c r="E108" s="7">
        <v>5290</v>
      </c>
      <c r="F108" s="24"/>
      <c r="G108" s="46">
        <f>+Resevoirs!G108/'Reservoirs %'!$E108</f>
        <v>0.90850661625708884</v>
      </c>
      <c r="H108" s="46">
        <f>+Resevoirs!H108/'Reservoirs %'!$E108</f>
        <v>0.74461247637051042</v>
      </c>
      <c r="I108" s="46">
        <f>+Resevoirs!I108/'Reservoirs %'!$E108</f>
        <v>0.66862003780718338</v>
      </c>
      <c r="J108" s="46">
        <f>+Resevoirs!J108/'Reservoirs %'!$E108</f>
        <v>0.50207939508506616</v>
      </c>
      <c r="K108" s="24"/>
      <c r="L108" s="46">
        <f>+Resevoirs!L108/'Reservoirs %'!$E108</f>
        <v>1.0117202268431003</v>
      </c>
      <c r="M108" s="46">
        <f>+Resevoirs!M108/'Reservoirs %'!$E108</f>
        <v>0.79546313799621926</v>
      </c>
      <c r="N108" s="46">
        <f>+Resevoirs!N108/'Reservoirs %'!$E108</f>
        <v>0.67107750472589789</v>
      </c>
      <c r="O108" s="46">
        <f>+Resevoirs!O108/'Reservoirs %'!$E108</f>
        <v>0.61758034026465025</v>
      </c>
      <c r="P108" s="24"/>
      <c r="Q108" s="46">
        <f>+Resevoirs!Q108/'Reservoirs %'!$E108</f>
        <v>1.1020793950850662</v>
      </c>
      <c r="R108" s="46">
        <f>+Resevoirs!R108/'Reservoirs %'!$E108</f>
        <v>0.85406427221172021</v>
      </c>
      <c r="S108" s="46">
        <f>+Resevoirs!S108/'Reservoirs %'!$E108</f>
        <v>0.7551984877126654</v>
      </c>
      <c r="T108" s="46">
        <f>+Resevoirs!T108/'Reservoirs %'!$E108</f>
        <v>0.60132325141776932</v>
      </c>
      <c r="U108" s="24"/>
      <c r="V108" s="46">
        <f>+Resevoirs!V108/'Reservoirs %'!$E108</f>
        <v>1.1272211720226843</v>
      </c>
      <c r="W108" s="46">
        <f>+Resevoirs!W108/'Reservoirs %'!$E108</f>
        <v>0.88090737240075612</v>
      </c>
      <c r="X108" s="46">
        <f>+Resevoirs!X108/'Reservoirs %'!$E108</f>
        <v>0.86086956521739133</v>
      </c>
      <c r="Y108" s="46">
        <f>+Resevoirs!Y108/'Reservoirs %'!$E108</f>
        <v>0.56200378071833645</v>
      </c>
      <c r="Z108" s="24"/>
    </row>
    <row r="109" spans="1:26" x14ac:dyDescent="0.2">
      <c r="A109" s="26"/>
      <c r="B109" s="13" t="s">
        <v>18</v>
      </c>
      <c r="C109" s="14" t="s">
        <v>27</v>
      </c>
      <c r="D109" s="14" t="s">
        <v>28</v>
      </c>
      <c r="E109" s="7">
        <v>1310</v>
      </c>
      <c r="F109" s="24"/>
      <c r="G109" s="46">
        <f>+Resevoirs!G109/'Reservoirs %'!$E109</f>
        <v>0.49160305343511451</v>
      </c>
      <c r="H109" s="46">
        <f>+Resevoirs!H109/'Reservoirs %'!$E109</f>
        <v>0.48396946564885496</v>
      </c>
      <c r="I109" s="46">
        <f>+Resevoirs!I109/'Reservoirs %'!$E109</f>
        <v>0.41832061068702292</v>
      </c>
      <c r="J109" s="46">
        <f>+Resevoirs!J109/'Reservoirs %'!$E109</f>
        <v>0.39083969465648855</v>
      </c>
      <c r="K109" s="24"/>
      <c r="L109" s="46">
        <f>+Resevoirs!L109/'Reservoirs %'!$E109</f>
        <v>0.49083969465648852</v>
      </c>
      <c r="M109" s="46">
        <f>+Resevoirs!M109/'Reservoirs %'!$E109</f>
        <v>0.48320610687022902</v>
      </c>
      <c r="N109" s="46">
        <f>+Resevoirs!N109/'Reservoirs %'!$E109</f>
        <v>0.41755725190839693</v>
      </c>
      <c r="O109" s="46">
        <f>+Resevoirs!O109/'Reservoirs %'!$E109</f>
        <v>0.39007633587786261</v>
      </c>
      <c r="P109" s="24"/>
      <c r="Q109" s="46">
        <f>+Resevoirs!Q109/'Reservoirs %'!$E109</f>
        <v>0.49694656488549616</v>
      </c>
      <c r="R109" s="46">
        <f>+Resevoirs!R109/'Reservoirs %'!$E109</f>
        <v>0.47709923664122139</v>
      </c>
      <c r="S109" s="46">
        <f>+Resevoirs!S109/'Reservoirs %'!$E109</f>
        <v>0.47709923664122139</v>
      </c>
      <c r="T109" s="46">
        <f>+Resevoirs!T109/'Reservoirs %'!$E109</f>
        <v>0.38931297709923662</v>
      </c>
      <c r="U109" s="24"/>
      <c r="V109" s="46">
        <f>+Resevoirs!V109/'Reservoirs %'!$E109</f>
        <v>0.49160305343511451</v>
      </c>
      <c r="W109" s="46">
        <f>+Resevoirs!W109/'Reservoirs %'!$E109</f>
        <v>0.4763358778625954</v>
      </c>
      <c r="X109" s="46">
        <f>+Resevoirs!X109/'Reservoirs %'!$E109</f>
        <v>0.4763358778625954</v>
      </c>
      <c r="Y109" s="46">
        <f>+Resevoirs!Y109/'Reservoirs %'!$E109</f>
        <v>0.38549618320610685</v>
      </c>
      <c r="Z109" s="24"/>
    </row>
    <row r="110" spans="1:26" x14ac:dyDescent="0.2">
      <c r="A110" s="26"/>
      <c r="B110" s="13" t="s">
        <v>18</v>
      </c>
      <c r="C110" s="14" t="s">
        <v>29</v>
      </c>
      <c r="D110" s="14" t="s">
        <v>30</v>
      </c>
      <c r="E110" s="7">
        <v>18453</v>
      </c>
      <c r="F110" s="24"/>
      <c r="G110" s="46">
        <f>+Resevoirs!G110/'Reservoirs %'!$E110</f>
        <v>0.68628407305045247</v>
      </c>
      <c r="H110" s="46">
        <f>+Resevoirs!H110/'Reservoirs %'!$E110</f>
        <v>0.62298813201105507</v>
      </c>
      <c r="I110" s="46">
        <f>+Resevoirs!I110/'Reservoirs %'!$E110</f>
        <v>0.56803771744431797</v>
      </c>
      <c r="J110" s="46">
        <f>+Resevoirs!J110/'Reservoirs %'!$E110</f>
        <v>0.5465777922289059</v>
      </c>
      <c r="K110" s="24"/>
      <c r="L110" s="46">
        <f>+Resevoirs!L110/'Reservoirs %'!$E110</f>
        <v>0.62450550046062969</v>
      </c>
      <c r="M110" s="46">
        <f>+Resevoirs!M110/'Reservoirs %'!$E110</f>
        <v>0.69853140410773318</v>
      </c>
      <c r="N110" s="46">
        <f>+Resevoirs!N110/'Reservoirs %'!$E110</f>
        <v>0.58055600715330835</v>
      </c>
      <c r="O110" s="46">
        <f>+Resevoirs!O110/'Reservoirs %'!$E110</f>
        <v>0.54652360049856397</v>
      </c>
      <c r="P110" s="24"/>
      <c r="Q110" s="46">
        <f>+Resevoirs!Q110/'Reservoirs %'!$E110</f>
        <v>0.61334200401018801</v>
      </c>
      <c r="R110" s="46">
        <f>+Resevoirs!R110/'Reservoirs %'!$E110</f>
        <v>0.77786809732834772</v>
      </c>
      <c r="S110" s="46">
        <f>+Resevoirs!S110/'Reservoirs %'!$E110</f>
        <v>0.67306129084701671</v>
      </c>
      <c r="T110" s="46">
        <f>+Resevoirs!T110/'Reservoirs %'!$E110</f>
        <v>0.60954858288625158</v>
      </c>
      <c r="U110" s="24"/>
      <c r="V110" s="46">
        <f>+Resevoirs!V110/'Reservoirs %'!$E110</f>
        <v>0.65485286945212162</v>
      </c>
      <c r="W110" s="46">
        <f>+Resevoirs!W110/'Reservoirs %'!$E110</f>
        <v>0.80566845499376794</v>
      </c>
      <c r="X110" s="46">
        <f>+Resevoirs!X110/'Reservoirs %'!$E110</f>
        <v>0.73933777705522141</v>
      </c>
      <c r="Y110" s="46">
        <f>+Resevoirs!Y110/'Reservoirs %'!$E110</f>
        <v>0.66498672302606621</v>
      </c>
      <c r="Z110" s="24"/>
    </row>
    <row r="111" spans="1:26" x14ac:dyDescent="0.2">
      <c r="A111" s="26"/>
      <c r="B111" s="13" t="s">
        <v>18</v>
      </c>
      <c r="C111" s="14" t="s">
        <v>31</v>
      </c>
      <c r="D111" s="14" t="s">
        <v>30</v>
      </c>
      <c r="E111" s="7">
        <v>6900</v>
      </c>
      <c r="F111" s="24"/>
      <c r="G111" s="46">
        <f>+Resevoirs!G111/'Reservoirs %'!$E111</f>
        <v>0.35463768115942029</v>
      </c>
      <c r="H111" s="46">
        <f>+Resevoirs!H111/'Reservoirs %'!$E111</f>
        <v>0.30434782608695654</v>
      </c>
      <c r="I111" s="46">
        <f>+Resevoirs!I111/'Reservoirs %'!$E111</f>
        <v>0.30434782608695654</v>
      </c>
      <c r="J111" s="46">
        <f>+Resevoirs!J111/'Reservoirs %'!$E111</f>
        <v>0.30434782608695654</v>
      </c>
      <c r="K111" s="24"/>
      <c r="L111" s="46">
        <f>+Resevoirs!L111/'Reservoirs %'!$E111</f>
        <v>0.34913043478260869</v>
      </c>
      <c r="M111" s="46">
        <f>+Resevoirs!M111/'Reservoirs %'!$E111</f>
        <v>0.30434782608695654</v>
      </c>
      <c r="N111" s="46">
        <f>+Resevoirs!N111/'Reservoirs %'!$E111</f>
        <v>0.30434782608695654</v>
      </c>
      <c r="O111" s="46">
        <f>+Resevoirs!O111/'Reservoirs %'!$E111</f>
        <v>0.29594202898550726</v>
      </c>
      <c r="P111" s="24"/>
      <c r="Q111" s="46">
        <f>+Resevoirs!Q111/'Reservoirs %'!$E111</f>
        <v>0.34391304347826085</v>
      </c>
      <c r="R111" s="46">
        <f>+Resevoirs!R111/'Reservoirs %'!$E111</f>
        <v>0.30434782608695654</v>
      </c>
      <c r="S111" s="46">
        <f>+Resevoirs!S111/'Reservoirs %'!$E111</f>
        <v>0.30434782608695654</v>
      </c>
      <c r="T111" s="46">
        <f>+Resevoirs!T111/'Reservoirs %'!$E111</f>
        <v>0.2915942028985507</v>
      </c>
      <c r="U111" s="24"/>
      <c r="V111" s="46">
        <f>+Resevoirs!V111/'Reservoirs %'!$E111</f>
        <v>0.33927536231884059</v>
      </c>
      <c r="W111" s="46">
        <f>+Resevoirs!W111/'Reservoirs %'!$E111</f>
        <v>0.30434782608695654</v>
      </c>
      <c r="X111" s="46">
        <f>+Resevoirs!X111/'Reservoirs %'!$E111</f>
        <v>0.30434782608695654</v>
      </c>
      <c r="Y111" s="46">
        <f>+Resevoirs!Y111/'Reservoirs %'!$E111</f>
        <v>0.28811594202898549</v>
      </c>
      <c r="Z111" s="24"/>
    </row>
    <row r="112" spans="1:26" x14ac:dyDescent="0.2">
      <c r="A112" s="26"/>
      <c r="B112" s="13" t="s">
        <v>32</v>
      </c>
      <c r="C112" s="14" t="s">
        <v>33</v>
      </c>
      <c r="D112" s="14" t="s">
        <v>34</v>
      </c>
      <c r="E112" s="7">
        <v>3000</v>
      </c>
      <c r="F112" s="24"/>
      <c r="G112" s="46">
        <f>+Resevoirs!G112/'Reservoirs %'!$E112</f>
        <v>0.85399999999999998</v>
      </c>
      <c r="H112" s="46">
        <f>+Resevoirs!H112/'Reservoirs %'!$E112</f>
        <v>0.36833333333333335</v>
      </c>
      <c r="I112" s="46">
        <f>+Resevoirs!I112/'Reservoirs %'!$E112</f>
        <v>1.0349999999999999</v>
      </c>
      <c r="J112" s="46">
        <f>+Resevoirs!J112/'Reservoirs %'!$E112</f>
        <v>0.63700000000000001</v>
      </c>
      <c r="K112" s="24"/>
      <c r="L112" s="46">
        <f>+Resevoirs!L112/'Reservoirs %'!$E112</f>
        <v>1.3053333333333332</v>
      </c>
      <c r="M112" s="46">
        <f>+Resevoirs!M112/'Reservoirs %'!$E112</f>
        <v>0.40699999999999997</v>
      </c>
      <c r="N112" s="46">
        <f>+Resevoirs!N112/'Reservoirs %'!$E112</f>
        <v>0.89366666666666672</v>
      </c>
      <c r="O112" s="46">
        <f>+Resevoirs!O112/'Reservoirs %'!$E112</f>
        <v>0.56633333333333336</v>
      </c>
      <c r="P112" s="24"/>
      <c r="Q112" s="46">
        <f>+Resevoirs!Q112/'Reservoirs %'!$E112</f>
        <v>1.2053333333333334</v>
      </c>
      <c r="R112" s="46">
        <f>+Resevoirs!R112/'Reservoirs %'!$E112</f>
        <v>0.48633333333333334</v>
      </c>
      <c r="S112" s="46">
        <f>+Resevoirs!S112/'Reservoirs %'!$E112</f>
        <v>0.83433333333333337</v>
      </c>
      <c r="T112" s="46">
        <f>+Resevoirs!T112/'Reservoirs %'!$E112</f>
        <v>0.47266666666666668</v>
      </c>
      <c r="U112" s="24"/>
      <c r="V112" s="46">
        <f>+Resevoirs!V112/'Reservoirs %'!$E112</f>
        <v>1.0443333333333333</v>
      </c>
      <c r="W112" s="46">
        <f>+Resevoirs!W112/'Reservoirs %'!$E112</f>
        <v>0.44600000000000001</v>
      </c>
      <c r="X112" s="46">
        <f>+Resevoirs!X112/'Reservoirs %'!$E112</f>
        <v>0.995</v>
      </c>
      <c r="Y112" s="46">
        <f>+Resevoirs!Y112/'Reservoirs %'!$E112</f>
        <v>0.52166666666666661</v>
      </c>
      <c r="Z112" s="24"/>
    </row>
    <row r="113" spans="1:26" x14ac:dyDescent="0.2">
      <c r="A113" s="26"/>
      <c r="B113" s="13" t="s">
        <v>38</v>
      </c>
      <c r="C113" s="14" t="s">
        <v>39</v>
      </c>
      <c r="D113" s="14" t="s">
        <v>40</v>
      </c>
      <c r="E113" s="7">
        <v>500</v>
      </c>
      <c r="F113" s="24"/>
      <c r="G113" s="46">
        <f>+Resevoirs!G113/'Reservoirs %'!$E113</f>
        <v>0.628</v>
      </c>
      <c r="H113" s="46">
        <f>+Resevoirs!H113/'Reservoirs %'!$E113</f>
        <v>0.72399999999999998</v>
      </c>
      <c r="I113" s="46">
        <f>+Resevoirs!I113/'Reservoirs %'!$E113</f>
        <v>0.67400000000000004</v>
      </c>
      <c r="J113" s="46">
        <f>+Resevoirs!J113/'Reservoirs %'!$E113</f>
        <v>0.55400000000000005</v>
      </c>
      <c r="K113" s="24"/>
      <c r="L113" s="46">
        <f>+Resevoirs!L113/'Reservoirs %'!$E113</f>
        <v>0.876</v>
      </c>
      <c r="M113" s="46">
        <f>+Resevoirs!M113/'Reservoirs %'!$E113</f>
        <v>1.1459999999999999</v>
      </c>
      <c r="N113" s="46">
        <f>+Resevoirs!N113/'Reservoirs %'!$E113</f>
        <v>0.876</v>
      </c>
      <c r="O113" s="46">
        <f>+Resevoirs!O113/'Reservoirs %'!$E113</f>
        <v>0.80200000000000005</v>
      </c>
      <c r="P113" s="24"/>
      <c r="Q113" s="46">
        <f>+Resevoirs!Q113/'Reservoirs %'!$E113</f>
        <v>0.72599999999999998</v>
      </c>
      <c r="R113" s="46">
        <f>+Resevoirs!R113/'Reservoirs %'!$E113</f>
        <v>1.1220000000000001</v>
      </c>
      <c r="S113" s="46">
        <f>+Resevoirs!S113/'Reservoirs %'!$E113</f>
        <v>1.306</v>
      </c>
      <c r="T113" s="46">
        <f>+Resevoirs!T113/'Reservoirs %'!$E113</f>
        <v>1.042</v>
      </c>
      <c r="U113" s="24"/>
      <c r="V113" s="46">
        <f>+Resevoirs!V113/'Reservoirs %'!$E113</f>
        <v>0.96599999999999997</v>
      </c>
      <c r="W113" s="46">
        <f>+Resevoirs!W113/'Reservoirs %'!$E113</f>
        <v>1.1120000000000001</v>
      </c>
      <c r="X113" s="46">
        <f>+Resevoirs!X113/'Reservoirs %'!$E113</f>
        <v>1.24</v>
      </c>
      <c r="Y113" s="46">
        <f>+Resevoirs!Y113/'Reservoirs %'!$E113</f>
        <v>1.0660000000000001</v>
      </c>
      <c r="Z113" s="24"/>
    </row>
    <row r="114" spans="1:26" x14ac:dyDescent="0.2">
      <c r="A114" s="26"/>
      <c r="B114" s="13" t="s">
        <v>41</v>
      </c>
      <c r="C114" s="14" t="s">
        <v>42</v>
      </c>
      <c r="D114" s="14" t="s">
        <v>12</v>
      </c>
      <c r="E114" s="7">
        <v>48000</v>
      </c>
      <c r="F114" s="24"/>
      <c r="G114" s="46">
        <f>+Resevoirs!G114/'Reservoirs %'!$E114</f>
        <v>0.13533333333333333</v>
      </c>
      <c r="H114" s="46">
        <f>+Resevoirs!H114/'Reservoirs %'!$E114</f>
        <v>0.44522916666666668</v>
      </c>
      <c r="I114" s="46">
        <f>+Resevoirs!I114/'Reservoirs %'!$E114</f>
        <v>1.1619166666666667</v>
      </c>
      <c r="J114" s="46">
        <f>+Resevoirs!J114/'Reservoirs %'!$E114</f>
        <v>1.08775</v>
      </c>
      <c r="K114" s="24"/>
      <c r="L114" s="46">
        <f>+Resevoirs!L114/'Reservoirs %'!$E114</f>
        <v>0.21843750000000001</v>
      </c>
      <c r="M114" s="46">
        <f>+Resevoirs!M114/'Reservoirs %'!$E114</f>
        <v>0.54991666666666672</v>
      </c>
      <c r="N114" s="46">
        <f>+Resevoirs!N114/'Reservoirs %'!$E114</f>
        <v>1.3096458333333334</v>
      </c>
      <c r="O114" s="46">
        <f>+Resevoirs!O114/'Reservoirs %'!$E114</f>
        <v>1.08775</v>
      </c>
      <c r="P114" s="24"/>
      <c r="Q114" s="46">
        <f>+Resevoirs!Q114/'Reservoirs %'!$E114</f>
        <v>0.32154166666666667</v>
      </c>
      <c r="R114" s="46">
        <f>+Resevoirs!R114/'Reservoirs %'!$E114</f>
        <v>0.67231249999999998</v>
      </c>
      <c r="S114" s="46">
        <f>+Resevoirs!S114/'Reservoirs %'!$E114</f>
        <v>1.3854375000000001</v>
      </c>
      <c r="T114" s="46">
        <f>+Resevoirs!T114/'Reservoirs %'!$E114</f>
        <v>1.1353541666666667</v>
      </c>
      <c r="U114" s="24"/>
      <c r="V114" s="46">
        <f>+Resevoirs!V114/'Reservoirs %'!$E114</f>
        <v>0.44716666666666666</v>
      </c>
      <c r="W114" s="46">
        <f>+Resevoirs!W114/'Reservoirs %'!$E114</f>
        <v>0.7930625</v>
      </c>
      <c r="X114" s="46">
        <f>+Resevoirs!X114/'Reservoirs %'!$E114</f>
        <v>1.5261666666666667</v>
      </c>
      <c r="Y114" s="46">
        <f>+Resevoirs!Y114/'Reservoirs %'!$E114</f>
        <v>0.877</v>
      </c>
      <c r="Z114" s="24"/>
    </row>
    <row r="115" spans="1:26" x14ac:dyDescent="0.2">
      <c r="A115" s="26"/>
      <c r="B115" s="13" t="s">
        <v>43</v>
      </c>
      <c r="C115" s="14" t="s">
        <v>44</v>
      </c>
      <c r="D115" s="14" t="s">
        <v>45</v>
      </c>
      <c r="E115" s="7">
        <v>5500</v>
      </c>
      <c r="F115" s="24"/>
      <c r="G115" s="46">
        <f>+Resevoirs!G115/'Reservoirs %'!$E115</f>
        <v>0.89054545454545453</v>
      </c>
      <c r="H115" s="46">
        <f>+Resevoirs!H115/'Reservoirs %'!$E115</f>
        <v>0.84090909090909094</v>
      </c>
      <c r="I115" s="46">
        <f>+Resevoirs!I115/'Reservoirs %'!$E115</f>
        <v>4.5636363636363635E-2</v>
      </c>
      <c r="J115" s="46">
        <f>+Resevoirs!J115/'Reservoirs %'!$E115</f>
        <v>1.0729090909090908</v>
      </c>
      <c r="K115" s="24"/>
      <c r="L115" s="46">
        <f>+Resevoirs!L115/'Reservoirs %'!$E115</f>
        <v>1.028909090909091</v>
      </c>
      <c r="M115" s="46">
        <f>+Resevoirs!M115/'Reservoirs %'!$E115</f>
        <v>0.95854545454545459</v>
      </c>
      <c r="N115" s="46">
        <f>+Resevoirs!N115/'Reservoirs %'!$E115</f>
        <v>1.0750909090909091</v>
      </c>
      <c r="O115" s="46">
        <f>+Resevoirs!O115/'Reservoirs %'!$E115</f>
        <v>1.0594545454545454</v>
      </c>
      <c r="P115" s="24"/>
      <c r="Q115" s="46">
        <f>+Resevoirs!Q115/'Reservoirs %'!$E115</f>
        <v>1.1192727272727272</v>
      </c>
      <c r="R115" s="46">
        <f>+Resevoirs!R115/'Reservoirs %'!$E115</f>
        <v>0.98309090909090913</v>
      </c>
      <c r="S115" s="46">
        <f>+Resevoirs!S115/'Reservoirs %'!$E115</f>
        <v>1.1570909090909092</v>
      </c>
      <c r="T115" s="46">
        <f>+Resevoirs!T115/'Reservoirs %'!$E115</f>
        <v>1.030909090909091</v>
      </c>
      <c r="U115" s="24"/>
      <c r="V115" s="46">
        <f>+Resevoirs!V115/'Reservoirs %'!$E115</f>
        <v>1.0712727272727274</v>
      </c>
      <c r="W115" s="46">
        <f>+Resevoirs!W115/'Reservoirs %'!$E115</f>
        <v>0.94545454545454544</v>
      </c>
      <c r="X115" s="46">
        <f>+Resevoirs!X115/'Reservoirs %'!$E115</f>
        <v>1.1661818181818182</v>
      </c>
      <c r="Y115" s="46">
        <f>+Resevoirs!Y115/'Reservoirs %'!$E115</f>
        <v>1.0734545454545454</v>
      </c>
      <c r="Z115" s="24"/>
    </row>
    <row r="116" spans="1:26" x14ac:dyDescent="0.2">
      <c r="A116" s="26"/>
      <c r="B116" s="13" t="s">
        <v>43</v>
      </c>
      <c r="C116" s="14" t="s">
        <v>46</v>
      </c>
      <c r="D116" s="14" t="s">
        <v>45</v>
      </c>
      <c r="E116" s="7">
        <v>46</v>
      </c>
      <c r="F116" s="24"/>
      <c r="G116" s="46">
        <f>+Resevoirs!G116/'Reservoirs %'!$E116</f>
        <v>42.673913043478258</v>
      </c>
      <c r="H116" s="46">
        <f>+Resevoirs!H116/'Reservoirs %'!$E116</f>
        <v>8.9347826086956523</v>
      </c>
      <c r="I116" s="46">
        <f>+Resevoirs!I116/'Reservoirs %'!$E116</f>
        <v>0</v>
      </c>
      <c r="J116" s="46">
        <f>+Resevoirs!J116/'Reservoirs %'!$E116</f>
        <v>0</v>
      </c>
      <c r="K116" s="24"/>
      <c r="L116" s="46">
        <f>+Resevoirs!L116/'Reservoirs %'!$E116</f>
        <v>37.956521739130437</v>
      </c>
      <c r="M116" s="46">
        <f>+Resevoirs!M116/'Reservoirs %'!$E116</f>
        <v>6.9347826086956523</v>
      </c>
      <c r="N116" s="46">
        <f>+Resevoirs!N116/'Reservoirs %'!$E116</f>
        <v>0</v>
      </c>
      <c r="O116" s="46">
        <f>+Resevoirs!O116/'Reservoirs %'!$E116</f>
        <v>0</v>
      </c>
      <c r="P116" s="24"/>
      <c r="Q116" s="46">
        <f>+Resevoirs!Q116/'Reservoirs %'!$E116</f>
        <v>33.521739130434781</v>
      </c>
      <c r="R116" s="46">
        <f>+Resevoirs!R116/'Reservoirs %'!$E116</f>
        <v>5.1304347826086953</v>
      </c>
      <c r="S116" s="46">
        <f>+Resevoirs!S116/'Reservoirs %'!$E116</f>
        <v>0</v>
      </c>
      <c r="T116" s="46">
        <f>+Resevoirs!T116/'Reservoirs %'!$E116</f>
        <v>0</v>
      </c>
      <c r="U116" s="24"/>
      <c r="V116" s="46">
        <f>+Resevoirs!V116/'Reservoirs %'!$E116</f>
        <v>29.978260869565219</v>
      </c>
      <c r="W116" s="46">
        <f>+Resevoirs!W116/'Reservoirs %'!$E116</f>
        <v>3.4782608695652173</v>
      </c>
      <c r="X116" s="46">
        <f>+Resevoirs!X116/'Reservoirs %'!$E116</f>
        <v>0</v>
      </c>
      <c r="Y116" s="46">
        <f>+Resevoirs!Y116/'Reservoirs %'!$E116</f>
        <v>0</v>
      </c>
      <c r="Z116" s="24"/>
    </row>
    <row r="117" spans="1:26" x14ac:dyDescent="0.2">
      <c r="A117" s="26"/>
      <c r="B117" s="13" t="s">
        <v>47</v>
      </c>
      <c r="C117" s="14" t="s">
        <v>48</v>
      </c>
      <c r="D117" s="14" t="s">
        <v>49</v>
      </c>
      <c r="E117" s="7">
        <v>4775</v>
      </c>
      <c r="F117" s="24"/>
      <c r="G117" s="46">
        <f>+Resevoirs!G117/'Reservoirs %'!$E117</f>
        <v>0.30303664921465967</v>
      </c>
      <c r="H117" s="46">
        <f>+Resevoirs!H117/'Reservoirs %'!$E117</f>
        <v>0.30303664921465967</v>
      </c>
      <c r="I117" s="46">
        <f>+Resevoirs!I117/'Reservoirs %'!$E117</f>
        <v>0.25214659685863872</v>
      </c>
      <c r="J117" s="46">
        <f>+Resevoirs!J117/'Reservoirs %'!$E117</f>
        <v>0.22596858638743456</v>
      </c>
      <c r="K117" s="24"/>
      <c r="L117" s="46">
        <f>+Resevoirs!L117/'Reservoirs %'!$E117</f>
        <v>0.30303664921465967</v>
      </c>
      <c r="M117" s="46">
        <f>+Resevoirs!M117/'Reservoirs %'!$E117</f>
        <v>0.30303664921465967</v>
      </c>
      <c r="N117" s="46">
        <f>+Resevoirs!N117/'Reservoirs %'!$E117</f>
        <v>0.24942408376963351</v>
      </c>
      <c r="O117" s="46">
        <f>+Resevoirs!O117/'Reservoirs %'!$E117</f>
        <v>0.22429319371727749</v>
      </c>
      <c r="P117" s="24"/>
      <c r="Q117" s="46">
        <f>+Resevoirs!Q117/'Reservoirs %'!$E117</f>
        <v>0.30303664921465967</v>
      </c>
      <c r="R117" s="46">
        <f>+Resevoirs!R117/'Reservoirs %'!$E117</f>
        <v>0.29759162303664921</v>
      </c>
      <c r="S117" s="46">
        <f>+Resevoirs!S117/'Reservoirs %'!$E117</f>
        <v>0.24670157068062828</v>
      </c>
      <c r="T117" s="46">
        <f>+Resevoirs!T117/'Reservoirs %'!$E117</f>
        <v>0.22240837696335078</v>
      </c>
      <c r="U117" s="24"/>
      <c r="V117" s="46">
        <f>+Resevoirs!V117/'Reservoirs %'!$E117</f>
        <v>0.30303664921465967</v>
      </c>
      <c r="W117" s="46">
        <f>+Resevoirs!W117/'Reservoirs %'!$E117</f>
        <v>0.29172774869109946</v>
      </c>
      <c r="X117" s="46">
        <f>+Resevoirs!X117/'Reservoirs %'!$E117</f>
        <v>0.24418848167539267</v>
      </c>
      <c r="Y117" s="46">
        <f>+Resevoirs!Y117/'Reservoirs %'!$E117</f>
        <v>0.22010471204188481</v>
      </c>
      <c r="Z117" s="24"/>
    </row>
    <row r="118" spans="1:26" x14ac:dyDescent="0.2">
      <c r="A118" s="26"/>
      <c r="B118" s="13" t="s">
        <v>50</v>
      </c>
      <c r="C118" s="14" t="s">
        <v>51</v>
      </c>
      <c r="D118" s="14" t="s">
        <v>52</v>
      </c>
      <c r="E118" s="7">
        <v>513</v>
      </c>
      <c r="F118" s="24"/>
      <c r="G118" s="46">
        <f>+Resevoirs!G118/'Reservoirs %'!$E118</f>
        <v>5.4639376218323585</v>
      </c>
      <c r="H118" s="46">
        <f>+Resevoirs!H118/'Reservoirs %'!$E118</f>
        <v>1.2144249512670566</v>
      </c>
      <c r="I118" s="46">
        <f>+Resevoirs!I118/'Reservoirs %'!$E118</f>
        <v>0.6764132553606238</v>
      </c>
      <c r="J118" s="46">
        <f>+Resevoirs!J118/'Reservoirs %'!$E118</f>
        <v>0.26315789473684209</v>
      </c>
      <c r="K118" s="24"/>
      <c r="L118" s="46">
        <f>+Resevoirs!L118/'Reservoirs %'!$E118</f>
        <v>5.4210526315789478</v>
      </c>
      <c r="M118" s="46">
        <f>+Resevoirs!M118/'Reservoirs %'!$E118</f>
        <v>1.1676413255360625</v>
      </c>
      <c r="N118" s="46">
        <f>+Resevoirs!N118/'Reservoirs %'!$E118</f>
        <v>0.63547758284600386</v>
      </c>
      <c r="O118" s="46">
        <f>+Resevoirs!O118/'Reservoirs %'!$E118</f>
        <v>0.26315789473684209</v>
      </c>
      <c r="P118" s="24"/>
      <c r="Q118" s="46">
        <f>+Resevoirs!Q118/'Reservoirs %'!$E118</f>
        <v>5.3528265107212478</v>
      </c>
      <c r="R118" s="46">
        <f>+Resevoirs!R118/'Reservoirs %'!$E118</f>
        <v>1.1169590643274854</v>
      </c>
      <c r="S118" s="46">
        <f>+Resevoirs!S118/'Reservoirs %'!$E118</f>
        <v>0.59454191033138404</v>
      </c>
      <c r="T118" s="46">
        <f>+Resevoirs!T118/'Reservoirs %'!$E118</f>
        <v>0.19493177387914229</v>
      </c>
      <c r="U118" s="24"/>
      <c r="V118" s="46">
        <f>+Resevoirs!V118/'Reservoirs %'!$E118</f>
        <v>1.7212475633528266</v>
      </c>
      <c r="W118" s="46">
        <f>+Resevoirs!W118/'Reservoirs %'!$E118</f>
        <v>1.0721247563352827</v>
      </c>
      <c r="X118" s="46">
        <f>+Resevoirs!X118/'Reservoirs %'!$E118</f>
        <v>0.55555555555555558</v>
      </c>
      <c r="Y118" s="46">
        <f>+Resevoirs!Y118/'Reservoirs %'!$E118</f>
        <v>0.1617933723196881</v>
      </c>
      <c r="Z118" s="24"/>
    </row>
    <row r="119" spans="1:26" ht="13.5" thickBot="1" x14ac:dyDescent="0.25">
      <c r="A119" s="26"/>
      <c r="B119" s="13" t="s">
        <v>53</v>
      </c>
      <c r="C119" s="14" t="s">
        <v>54</v>
      </c>
      <c r="D119" s="14" t="s">
        <v>55</v>
      </c>
      <c r="E119" s="7">
        <v>18500</v>
      </c>
      <c r="F119" s="24"/>
      <c r="G119" s="46">
        <f>+Resevoirs!G119/'Reservoirs %'!$E119</f>
        <v>0.34059459459459457</v>
      </c>
      <c r="H119" s="46">
        <f>+Resevoirs!H119/'Reservoirs %'!$E119</f>
        <v>0.51859459459459456</v>
      </c>
      <c r="I119" s="46">
        <f>+Resevoirs!I119/'Reservoirs %'!$E119</f>
        <v>0.62</v>
      </c>
      <c r="J119" s="46">
        <f>+Resevoirs!J119/'Reservoirs %'!$E119</f>
        <v>0.41156756756756757</v>
      </c>
      <c r="K119" s="24"/>
      <c r="L119" s="46">
        <f>+Resevoirs!L119/'Reservoirs %'!$E119</f>
        <v>0.51254054054054055</v>
      </c>
      <c r="M119" s="46">
        <f>+Resevoirs!M119/'Reservoirs %'!$E119</f>
        <v>0.79367567567567565</v>
      </c>
      <c r="N119" s="46">
        <f>+Resevoirs!N119/'Reservoirs %'!$E119</f>
        <v>0.65027027027027029</v>
      </c>
      <c r="O119" s="46">
        <f>+Resevoirs!O119/'Reservoirs %'!$E119</f>
        <v>0.41156756756756757</v>
      </c>
      <c r="P119" s="24"/>
      <c r="Q119" s="46">
        <f>+Resevoirs!Q119/'Reservoirs %'!$E119</f>
        <v>0.70643243243243248</v>
      </c>
      <c r="R119" s="46">
        <f>+Resevoirs!R119/'Reservoirs %'!$E119</f>
        <v>0.96113513513513515</v>
      </c>
      <c r="S119" s="46">
        <f>+Resevoirs!S119/'Reservoirs %'!$E119</f>
        <v>0.73286486486486491</v>
      </c>
      <c r="T119" s="46">
        <f>+Resevoirs!T119/'Reservoirs %'!$E119</f>
        <v>0.61216216216216213</v>
      </c>
      <c r="U119" s="24"/>
      <c r="V119" s="46">
        <f>+Resevoirs!V119/'Reservoirs %'!$E119</f>
        <v>0.71643243243243249</v>
      </c>
      <c r="W119" s="46">
        <f>+Resevoirs!W119/'Reservoirs %'!$E119</f>
        <v>0.97140540540540543</v>
      </c>
      <c r="X119" s="46">
        <f>+Resevoirs!X119/'Reservoirs %'!$E119</f>
        <v>0.86491891891891892</v>
      </c>
      <c r="Y119" s="46">
        <f>+Resevoirs!Y119/'Reservoirs %'!$E119</f>
        <v>0.61059459459459464</v>
      </c>
      <c r="Z119" s="24"/>
    </row>
    <row r="120" spans="1:26" ht="5.25" customHeight="1" thickBot="1" x14ac:dyDescent="0.25">
      <c r="A120" s="26"/>
      <c r="B120" s="30"/>
      <c r="C120" s="33"/>
      <c r="D120" s="33"/>
      <c r="E120" s="33"/>
      <c r="F120" s="34"/>
      <c r="G120" s="48"/>
      <c r="H120" s="48"/>
      <c r="I120" s="48"/>
      <c r="J120" s="48"/>
      <c r="K120" s="34"/>
      <c r="L120" s="48"/>
      <c r="M120" s="48"/>
      <c r="N120" s="48"/>
      <c r="O120" s="48"/>
      <c r="P120" s="34"/>
      <c r="Q120" s="48"/>
      <c r="R120" s="48"/>
      <c r="S120" s="48"/>
      <c r="T120" s="48"/>
      <c r="U120" s="34"/>
      <c r="V120" s="48"/>
      <c r="W120" s="48"/>
      <c r="X120" s="48"/>
      <c r="Y120" s="48"/>
      <c r="Z120" s="34"/>
    </row>
    <row r="121" spans="1:26" ht="13.5" thickBot="1" x14ac:dyDescent="0.25">
      <c r="A121" s="26"/>
      <c r="B121" s="1" t="s">
        <v>85</v>
      </c>
      <c r="E121" s="7">
        <f>SUM(E97:E119)</f>
        <v>188098</v>
      </c>
      <c r="F121" s="26"/>
      <c r="G121" s="46">
        <f>+Resevoirs!G121/'Reservoirs %'!$E121</f>
        <v>0.42441174281491562</v>
      </c>
      <c r="H121" s="46">
        <f>+Resevoirs!H121/'Reservoirs %'!$E121</f>
        <v>0.51695392827143294</v>
      </c>
      <c r="I121" s="46">
        <f>+Resevoirs!I121/'Reservoirs %'!$E121</f>
        <v>0.75529245393358779</v>
      </c>
      <c r="J121" s="46">
        <f>+Resevoirs!J121/'Reservoirs %'!$E121</f>
        <v>0.74876925857797527</v>
      </c>
      <c r="K121" s="24"/>
      <c r="L121" s="46">
        <f>+Resevoirs!L121/'Reservoirs %'!$E121</f>
        <v>0.50649661346744779</v>
      </c>
      <c r="M121" s="46">
        <f>+Resevoirs!M121/'Reservoirs %'!$E121</f>
        <v>0.62584929132686151</v>
      </c>
      <c r="N121" s="46">
        <f>+Resevoirs!N121/'Reservoirs %'!$E121</f>
        <v>0.8477708428585099</v>
      </c>
      <c r="O121" s="46">
        <f>+Resevoirs!O121/'Reservoirs %'!$E121</f>
        <v>0.77897691628831778</v>
      </c>
      <c r="P121" s="24"/>
      <c r="Q121" s="46">
        <f>+Resevoirs!Q121/'Reservoirs %'!$E121</f>
        <v>0.60563642356643876</v>
      </c>
      <c r="R121" s="46">
        <f>+Resevoirs!R121/'Reservoirs %'!$E121</f>
        <v>0.74831736647917579</v>
      </c>
      <c r="S121" s="46">
        <f>+Resevoirs!S121/'Reservoirs %'!$E121</f>
        <v>0.91810120256462058</v>
      </c>
      <c r="T121" s="46">
        <f>+Resevoirs!T121/'Reservoirs %'!$E121</f>
        <v>0.82993971227764252</v>
      </c>
      <c r="U121" s="24"/>
      <c r="V121" s="46">
        <f>+Resevoirs!V121/'Reservoirs %'!$E121</f>
        <v>0.65136258758732146</v>
      </c>
      <c r="W121" s="46">
        <f>+Resevoirs!W121/'Reservoirs %'!$E121</f>
        <v>0.8049314718923114</v>
      </c>
      <c r="X121" s="46">
        <f>+Resevoirs!X121/'Reservoirs %'!$E121</f>
        <v>1.0081234250231264</v>
      </c>
      <c r="Y121" s="46">
        <f>+Resevoirs!Y121/'Reservoirs %'!$E121</f>
        <v>0.77528735021106021</v>
      </c>
      <c r="Z121" s="24"/>
    </row>
    <row r="122" spans="1:26" ht="6" customHeight="1" thickBot="1" x14ac:dyDescent="0.25">
      <c r="A122" s="31"/>
      <c r="B122" s="30"/>
      <c r="C122" s="33"/>
      <c r="D122" s="33"/>
      <c r="E122" s="33"/>
      <c r="F122" s="34"/>
      <c r="G122" s="35"/>
      <c r="H122" s="35"/>
      <c r="I122" s="35"/>
      <c r="J122" s="35"/>
      <c r="K122" s="34"/>
      <c r="L122" s="35"/>
      <c r="M122" s="35"/>
      <c r="N122" s="35"/>
      <c r="O122" s="35"/>
      <c r="P122" s="34"/>
      <c r="Q122" s="35"/>
      <c r="R122" s="35"/>
      <c r="S122" s="35"/>
      <c r="T122" s="35"/>
      <c r="U122" s="34"/>
      <c r="V122" s="35"/>
      <c r="W122" s="35"/>
      <c r="X122" s="35"/>
      <c r="Y122" s="35"/>
      <c r="Z122" s="34"/>
    </row>
    <row r="125" spans="1:26" ht="13.5" thickBot="1" x14ac:dyDescent="0.25">
      <c r="B125" s="38" t="s">
        <v>84</v>
      </c>
    </row>
    <row r="126" spans="1:26" ht="6" customHeight="1" thickBot="1" x14ac:dyDescent="0.25">
      <c r="A126" s="29"/>
      <c r="B126" s="29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2"/>
    </row>
    <row r="127" spans="1:26" ht="23.25" thickBot="1" x14ac:dyDescent="0.25">
      <c r="A127" s="23"/>
      <c r="B127" s="37" t="s">
        <v>0</v>
      </c>
      <c r="C127" s="3" t="s">
        <v>1</v>
      </c>
      <c r="D127" s="16" t="s">
        <v>2</v>
      </c>
      <c r="E127" s="16" t="s">
        <v>56</v>
      </c>
      <c r="F127" s="21"/>
      <c r="G127" s="5">
        <v>35643</v>
      </c>
      <c r="H127" s="5">
        <v>36008</v>
      </c>
      <c r="I127" s="5">
        <v>36373</v>
      </c>
      <c r="J127" s="5">
        <v>36739</v>
      </c>
      <c r="K127" s="18"/>
      <c r="L127" s="5">
        <v>35674</v>
      </c>
      <c r="M127" s="5">
        <v>36039</v>
      </c>
      <c r="N127" s="5">
        <v>36404</v>
      </c>
      <c r="O127" s="5">
        <v>36770</v>
      </c>
      <c r="P127" s="18"/>
      <c r="Q127" s="5">
        <v>35704</v>
      </c>
      <c r="R127" s="5">
        <v>36069</v>
      </c>
      <c r="S127" s="5">
        <v>36434</v>
      </c>
      <c r="T127" s="5">
        <v>36800</v>
      </c>
      <c r="U127" s="18"/>
      <c r="V127" s="5">
        <v>35735</v>
      </c>
      <c r="W127" s="5">
        <v>36100</v>
      </c>
      <c r="X127" s="5">
        <v>36465</v>
      </c>
      <c r="Y127" s="5">
        <v>36831</v>
      </c>
      <c r="Z127" s="18"/>
    </row>
    <row r="128" spans="1:26" ht="6" customHeight="1" thickBot="1" x14ac:dyDescent="0.25">
      <c r="A128" s="24"/>
      <c r="B128" s="19"/>
      <c r="C128" s="19"/>
      <c r="D128" s="19"/>
      <c r="E128" s="21"/>
      <c r="F128" s="22"/>
      <c r="G128" s="20"/>
      <c r="H128" s="20"/>
      <c r="I128" s="20"/>
      <c r="J128" s="20"/>
      <c r="K128" s="28"/>
      <c r="L128" s="20"/>
      <c r="M128" s="20"/>
      <c r="N128" s="20"/>
      <c r="O128" s="20"/>
      <c r="P128" s="28"/>
      <c r="Q128" s="20"/>
      <c r="R128" s="20"/>
      <c r="S128" s="20"/>
      <c r="T128" s="20"/>
      <c r="U128" s="28"/>
      <c r="V128" s="20"/>
      <c r="W128" s="20"/>
      <c r="X128" s="20"/>
      <c r="Y128" s="20"/>
      <c r="Z128" s="28"/>
    </row>
    <row r="129" spans="1:26" x14ac:dyDescent="0.2">
      <c r="A129" s="26"/>
      <c r="B129" s="9" t="s">
        <v>3</v>
      </c>
      <c r="C129" s="10" t="s">
        <v>4</v>
      </c>
      <c r="D129" s="10" t="s">
        <v>5</v>
      </c>
      <c r="E129" s="7">
        <v>5500</v>
      </c>
      <c r="F129" s="23"/>
      <c r="G129" s="45">
        <f>+Resevoirs!G129/'Reservoirs %'!$E129</f>
        <v>0.38272727272727275</v>
      </c>
      <c r="H129" s="45">
        <f>+Resevoirs!H129/'Reservoirs %'!$E129</f>
        <v>0.39454545454545453</v>
      </c>
      <c r="I129" s="45">
        <f>+Resevoirs!I129/'Reservoirs %'!$E129</f>
        <v>0.37345454545454543</v>
      </c>
      <c r="J129" s="45">
        <f>+Resevoirs!J129/'Reservoirs %'!$E129</f>
        <v>0.35145454545454546</v>
      </c>
      <c r="K129" s="23"/>
      <c r="L129" s="45">
        <f>+Resevoirs!L129/'Reservoirs %'!$E129</f>
        <v>0.3930909090909091</v>
      </c>
      <c r="M129" s="45">
        <f>+Resevoirs!M129/'Reservoirs %'!$E129</f>
        <v>0.43</v>
      </c>
      <c r="N129" s="45">
        <f>+Resevoirs!N129/'Reservoirs %'!$E129</f>
        <v>0.35854545454545456</v>
      </c>
      <c r="O129" s="45">
        <f>+Resevoirs!O129/'Reservoirs %'!$E129</f>
        <v>0</v>
      </c>
      <c r="P129" s="23"/>
      <c r="Q129" s="45">
        <f>+Resevoirs!Q129/'Reservoirs %'!$E129</f>
        <v>0.42799999999999999</v>
      </c>
      <c r="R129" s="45">
        <f>+Resevoirs!R129/'Reservoirs %'!$E129</f>
        <v>0.46600000000000003</v>
      </c>
      <c r="S129" s="45">
        <f>+Resevoirs!S129/'Reservoirs %'!$E129</f>
        <v>0.34490909090909089</v>
      </c>
      <c r="T129" s="45">
        <f>+Resevoirs!T129/'Reservoirs %'!$E129</f>
        <v>0</v>
      </c>
      <c r="U129" s="23"/>
      <c r="V129" s="45">
        <f>+Resevoirs!V129/'Reservoirs %'!$E129</f>
        <v>0.49727272727272726</v>
      </c>
      <c r="W129" s="45">
        <f>+Resevoirs!W129/'Reservoirs %'!$E129</f>
        <v>0.48745454545454547</v>
      </c>
      <c r="X129" s="45">
        <f>+Resevoirs!X129/'Reservoirs %'!$E129</f>
        <v>0.33290909090909093</v>
      </c>
      <c r="Y129" s="45">
        <f>+Resevoirs!Y129/'Reservoirs %'!$E129</f>
        <v>0</v>
      </c>
      <c r="Z129" s="23"/>
    </row>
    <row r="130" spans="1:26" x14ac:dyDescent="0.2">
      <c r="A130" s="26"/>
      <c r="B130" s="13" t="s">
        <v>3</v>
      </c>
      <c r="C130" s="14" t="s">
        <v>6</v>
      </c>
      <c r="D130" s="14" t="s">
        <v>5</v>
      </c>
      <c r="E130" s="7">
        <v>8000</v>
      </c>
      <c r="F130" s="24"/>
      <c r="G130" s="46">
        <f>+Resevoirs!G130/'Reservoirs %'!$E130</f>
        <v>0.56787500000000002</v>
      </c>
      <c r="H130" s="46">
        <f>+Resevoirs!H130/'Reservoirs %'!$E130</f>
        <v>0.637625</v>
      </c>
      <c r="I130" s="46">
        <f>+Resevoirs!I130/'Reservoirs %'!$E130</f>
        <v>0.61824999999999997</v>
      </c>
      <c r="J130" s="46">
        <f>+Resevoirs!J130/'Reservoirs %'!$E130</f>
        <v>0.41725000000000001</v>
      </c>
      <c r="K130" s="24"/>
      <c r="L130" s="46">
        <f>+Resevoirs!L130/'Reservoirs %'!$E130</f>
        <v>0.60699999999999998</v>
      </c>
      <c r="M130" s="46">
        <f>+Resevoirs!M130/'Reservoirs %'!$E130</f>
        <v>0.71350000000000002</v>
      </c>
      <c r="N130" s="46">
        <f>+Resevoirs!N130/'Reservoirs %'!$E130</f>
        <v>0.58975</v>
      </c>
      <c r="O130" s="46">
        <f>+Resevoirs!O130/'Reservoirs %'!$E130</f>
        <v>0</v>
      </c>
      <c r="P130" s="24"/>
      <c r="Q130" s="46">
        <f>+Resevoirs!Q130/'Reservoirs %'!$E130</f>
        <v>0.675875</v>
      </c>
      <c r="R130" s="46">
        <f>+Resevoirs!R130/'Reservoirs %'!$E130</f>
        <v>0.78700000000000003</v>
      </c>
      <c r="S130" s="46">
        <f>+Resevoirs!S130/'Reservoirs %'!$E130</f>
        <v>0.57450000000000001</v>
      </c>
      <c r="T130" s="46">
        <f>+Resevoirs!T130/'Reservoirs %'!$E130</f>
        <v>0</v>
      </c>
      <c r="U130" s="24"/>
      <c r="V130" s="46">
        <f>+Resevoirs!V130/'Reservoirs %'!$E130</f>
        <v>0.79212499999999997</v>
      </c>
      <c r="W130" s="46">
        <f>+Resevoirs!W130/'Reservoirs %'!$E130</f>
        <v>0.82137499999999997</v>
      </c>
      <c r="X130" s="46">
        <f>+Resevoirs!X130/'Reservoirs %'!$E130</f>
        <v>0.52862500000000001</v>
      </c>
      <c r="Y130" s="46">
        <f>+Resevoirs!Y130/'Reservoirs %'!$E130</f>
        <v>0</v>
      </c>
      <c r="Z130" s="24"/>
    </row>
    <row r="131" spans="1:26" x14ac:dyDescent="0.2">
      <c r="A131" s="26"/>
      <c r="B131" s="13" t="s">
        <v>7</v>
      </c>
      <c r="C131" s="14" t="s">
        <v>8</v>
      </c>
      <c r="D131" s="14" t="s">
        <v>9</v>
      </c>
      <c r="E131" s="7">
        <v>100</v>
      </c>
      <c r="F131" s="24"/>
      <c r="G131" s="46">
        <f>+Resevoirs!G131/'Reservoirs %'!$E131</f>
        <v>0.28999999999999998</v>
      </c>
      <c r="H131" s="46">
        <f>+Resevoirs!H131/'Reservoirs %'!$E131</f>
        <v>0.28999999999999998</v>
      </c>
      <c r="I131" s="46">
        <f>+Resevoirs!I131/'Reservoirs %'!$E131</f>
        <v>0.28999999999999998</v>
      </c>
      <c r="J131" s="46">
        <f>+Resevoirs!J131/'Reservoirs %'!$E131</f>
        <v>0.28999999999999998</v>
      </c>
      <c r="K131" s="24"/>
      <c r="L131" s="46">
        <f>+Resevoirs!L131/'Reservoirs %'!$E131</f>
        <v>0.28999999999999998</v>
      </c>
      <c r="M131" s="46">
        <f>+Resevoirs!M131/'Reservoirs %'!$E131</f>
        <v>0.28999999999999998</v>
      </c>
      <c r="N131" s="46">
        <f>+Resevoirs!N131/'Reservoirs %'!$E131</f>
        <v>0.28999999999999998</v>
      </c>
      <c r="O131" s="46">
        <f>+Resevoirs!O131/'Reservoirs %'!$E131</f>
        <v>0</v>
      </c>
      <c r="P131" s="24"/>
      <c r="Q131" s="46">
        <f>+Resevoirs!Q131/'Reservoirs %'!$E131</f>
        <v>0.28999999999999998</v>
      </c>
      <c r="R131" s="46">
        <f>+Resevoirs!R131/'Reservoirs %'!$E131</f>
        <v>0.28999999999999998</v>
      </c>
      <c r="S131" s="46">
        <f>+Resevoirs!S131/'Reservoirs %'!$E131</f>
        <v>0.28999999999999998</v>
      </c>
      <c r="T131" s="46">
        <f>+Resevoirs!T131/'Reservoirs %'!$E131</f>
        <v>0</v>
      </c>
      <c r="U131" s="24"/>
      <c r="V131" s="46">
        <f>+Resevoirs!V131/'Reservoirs %'!$E131</f>
        <v>0.28999999999999998</v>
      </c>
      <c r="W131" s="46">
        <f>+Resevoirs!W131/'Reservoirs %'!$E131</f>
        <v>0.28999999999999998</v>
      </c>
      <c r="X131" s="46">
        <f>+Resevoirs!X131/'Reservoirs %'!$E131</f>
        <v>0.28999999999999998</v>
      </c>
      <c r="Y131" s="46">
        <f>+Resevoirs!Y131/'Reservoirs %'!$E131</f>
        <v>0</v>
      </c>
      <c r="Z131" s="24"/>
    </row>
    <row r="132" spans="1:26" x14ac:dyDescent="0.2">
      <c r="A132" s="26"/>
      <c r="B132" s="13" t="s">
        <v>10</v>
      </c>
      <c r="C132" s="14" t="s">
        <v>11</v>
      </c>
      <c r="D132" s="14" t="s">
        <v>12</v>
      </c>
      <c r="E132" s="7">
        <v>1000</v>
      </c>
      <c r="F132" s="24"/>
      <c r="G132" s="46">
        <f>+Resevoirs!G132/'Reservoirs %'!$E132</f>
        <v>1.2729999999999999</v>
      </c>
      <c r="H132" s="46">
        <f>+Resevoirs!H132/'Reservoirs %'!$E132</f>
        <v>1.3</v>
      </c>
      <c r="I132" s="46">
        <f>+Resevoirs!I132/'Reservoirs %'!$E132</f>
        <v>1.2470000000000001</v>
      </c>
      <c r="J132" s="46">
        <f>+Resevoirs!J132/'Reservoirs %'!$E132</f>
        <v>0</v>
      </c>
      <c r="K132" s="24"/>
      <c r="L132" s="46">
        <f>+Resevoirs!L132/'Reservoirs %'!$E132</f>
        <v>1.177</v>
      </c>
      <c r="M132" s="46">
        <f>+Resevoirs!M132/'Reservoirs %'!$E132</f>
        <v>1.3</v>
      </c>
      <c r="N132" s="46">
        <f>+Resevoirs!N132/'Reservoirs %'!$E132</f>
        <v>1.2470000000000001</v>
      </c>
      <c r="O132" s="46">
        <f>+Resevoirs!O132/'Reservoirs %'!$E132</f>
        <v>0</v>
      </c>
      <c r="P132" s="24"/>
      <c r="Q132" s="46">
        <f>+Resevoirs!Q132/'Reservoirs %'!$E132</f>
        <v>1.2330000000000001</v>
      </c>
      <c r="R132" s="46">
        <f>+Resevoirs!R132/'Reservoirs %'!$E132</f>
        <v>1.3</v>
      </c>
      <c r="S132" s="46">
        <f>+Resevoirs!S132/'Reservoirs %'!$E132</f>
        <v>1.2470000000000001</v>
      </c>
      <c r="T132" s="46">
        <f>+Resevoirs!T132/'Reservoirs %'!$E132</f>
        <v>0</v>
      </c>
      <c r="U132" s="24"/>
      <c r="V132" s="46">
        <f>+Resevoirs!V132/'Reservoirs %'!$E132</f>
        <v>1.3779999999999999</v>
      </c>
      <c r="W132" s="46">
        <f>+Resevoirs!W132/'Reservoirs %'!$E132</f>
        <v>1.3140000000000001</v>
      </c>
      <c r="X132" s="46">
        <f>+Resevoirs!X132/'Reservoirs %'!$E132</f>
        <v>1.2470000000000001</v>
      </c>
      <c r="Y132" s="46">
        <f>+Resevoirs!Y132/'Reservoirs %'!$E132</f>
        <v>0</v>
      </c>
      <c r="Z132" s="24"/>
    </row>
    <row r="133" spans="1:26" x14ac:dyDescent="0.2">
      <c r="A133" s="26"/>
      <c r="B133" s="13" t="s">
        <v>13</v>
      </c>
      <c r="C133" s="14" t="s">
        <v>14</v>
      </c>
      <c r="D133" s="14" t="s">
        <v>12</v>
      </c>
      <c r="E133" s="7">
        <v>45000</v>
      </c>
      <c r="F133" s="24"/>
      <c r="G133" s="46">
        <f>+Resevoirs!G133/'Reservoirs %'!$E133</f>
        <v>0.68046666666666666</v>
      </c>
      <c r="H133" s="46">
        <f>+Resevoirs!H133/'Reservoirs %'!$E133</f>
        <v>0.97328888888888887</v>
      </c>
      <c r="I133" s="46">
        <f>+Resevoirs!I133/'Reservoirs %'!$E133</f>
        <v>1.0297333333333334</v>
      </c>
      <c r="J133" s="46">
        <f>+Resevoirs!J133/'Reservoirs %'!$E133</f>
        <v>1.0185555555555557</v>
      </c>
      <c r="K133" s="24"/>
      <c r="L133" s="46">
        <f>+Resevoirs!L133/'Reservoirs %'!$E133</f>
        <v>0.73719999999999997</v>
      </c>
      <c r="M133" s="46">
        <f>+Resevoirs!M133/'Reservoirs %'!$E133</f>
        <v>0.99651111111111113</v>
      </c>
      <c r="N133" s="46">
        <f>+Resevoirs!N133/'Reservoirs %'!$E133</f>
        <v>1.075911111111111</v>
      </c>
      <c r="O133" s="46">
        <f>+Resevoirs!O133/'Reservoirs %'!$E133</f>
        <v>0</v>
      </c>
      <c r="P133" s="24"/>
      <c r="Q133" s="46">
        <f>+Resevoirs!Q133/'Reservoirs %'!$E133</f>
        <v>0.88473333333333337</v>
      </c>
      <c r="R133" s="46">
        <f>+Resevoirs!R133/'Reservoirs %'!$E133</f>
        <v>1.0618000000000001</v>
      </c>
      <c r="S133" s="46">
        <f>+Resevoirs!S133/'Reservoirs %'!$E133</f>
        <v>1.1025555555555555</v>
      </c>
      <c r="T133" s="46">
        <f>+Resevoirs!T133/'Reservoirs %'!$E133</f>
        <v>0</v>
      </c>
      <c r="U133" s="24"/>
      <c r="V133" s="46">
        <f>+Resevoirs!V133/'Reservoirs %'!$E133</f>
        <v>1.0014888888888889</v>
      </c>
      <c r="W133" s="46">
        <f>+Resevoirs!W133/'Reservoirs %'!$E133</f>
        <v>1.1519555555555556</v>
      </c>
      <c r="X133" s="46">
        <f>+Resevoirs!X133/'Reservoirs %'!$E133</f>
        <v>1.1533777777777778</v>
      </c>
      <c r="Y133" s="46">
        <f>+Resevoirs!Y133/'Reservoirs %'!$E133</f>
        <v>0</v>
      </c>
      <c r="Z133" s="24"/>
    </row>
    <row r="134" spans="1:26" x14ac:dyDescent="0.2">
      <c r="A134" s="26"/>
      <c r="B134" s="13" t="s">
        <v>15</v>
      </c>
      <c r="C134" s="14" t="s">
        <v>16</v>
      </c>
      <c r="D134" s="14" t="s">
        <v>17</v>
      </c>
      <c r="E134" s="7">
        <v>766</v>
      </c>
      <c r="F134" s="24"/>
      <c r="G134" s="46">
        <f>+Resevoirs!G134/'Reservoirs %'!$E134</f>
        <v>2.5130548302872064</v>
      </c>
      <c r="H134" s="46">
        <f>+Resevoirs!H134/'Reservoirs %'!$E134</f>
        <v>1.0274151436031331</v>
      </c>
      <c r="I134" s="46">
        <f>+Resevoirs!I134/'Reservoirs %'!$E134</f>
        <v>0.18146214099216709</v>
      </c>
      <c r="J134" s="46">
        <f>+Resevoirs!J134/'Reservoirs %'!$E134</f>
        <v>0</v>
      </c>
      <c r="K134" s="24"/>
      <c r="L134" s="46">
        <f>+Resevoirs!L134/'Reservoirs %'!$E134</f>
        <v>2.3485639686684072</v>
      </c>
      <c r="M134" s="46">
        <f>+Resevoirs!M134/'Reservoirs %'!$E134</f>
        <v>0.96736292428198434</v>
      </c>
      <c r="N134" s="46">
        <f>+Resevoirs!N134/'Reservoirs %'!$E134</f>
        <v>0.12140992167101827</v>
      </c>
      <c r="O134" s="46">
        <f>+Resevoirs!O134/'Reservoirs %'!$E134</f>
        <v>0</v>
      </c>
      <c r="P134" s="24"/>
      <c r="Q134" s="46">
        <f>+Resevoirs!Q134/'Reservoirs %'!$E134</f>
        <v>2.1971279373368144</v>
      </c>
      <c r="R134" s="46">
        <f>+Resevoirs!R134/'Reservoirs %'!$E134</f>
        <v>0.87597911227154046</v>
      </c>
      <c r="S134" s="46">
        <f>+Resevoirs!S134/'Reservoirs %'!$E134</f>
        <v>8.2245430809399472E-2</v>
      </c>
      <c r="T134" s="46">
        <f>+Resevoirs!T134/'Reservoirs %'!$E134</f>
        <v>0</v>
      </c>
      <c r="U134" s="24"/>
      <c r="V134" s="46">
        <f>+Resevoirs!V134/'Reservoirs %'!$E134</f>
        <v>2.048302872062663</v>
      </c>
      <c r="W134" s="46">
        <f>+Resevoirs!W134/'Reservoirs %'!$E134</f>
        <v>0.80417754569190603</v>
      </c>
      <c r="X134" s="46">
        <f>+Resevoirs!X134/'Reservoirs %'!$E134</f>
        <v>3.6553524804177548E-2</v>
      </c>
      <c r="Y134" s="46">
        <f>+Resevoirs!Y134/'Reservoirs %'!$E134</f>
        <v>0</v>
      </c>
      <c r="Z134" s="24"/>
    </row>
    <row r="135" spans="1:26" x14ac:dyDescent="0.2">
      <c r="A135" s="26"/>
      <c r="B135" s="13" t="s">
        <v>18</v>
      </c>
      <c r="C135" s="14" t="s">
        <v>19</v>
      </c>
      <c r="D135" s="14" t="s">
        <v>20</v>
      </c>
      <c r="E135" s="7">
        <v>80</v>
      </c>
      <c r="F135" s="24"/>
      <c r="G135" s="46">
        <f>+Resevoirs!G135/'Reservoirs %'!$E135</f>
        <v>1</v>
      </c>
      <c r="H135" s="46">
        <f>+Resevoirs!H135/'Reservoirs %'!$E135</f>
        <v>1</v>
      </c>
      <c r="I135" s="46">
        <f>+Resevoirs!I135/'Reservoirs %'!$E135</f>
        <v>1</v>
      </c>
      <c r="J135" s="46">
        <f>+Resevoirs!J135/'Reservoirs %'!$E135</f>
        <v>1</v>
      </c>
      <c r="K135" s="24"/>
      <c r="L135" s="46">
        <f>+Resevoirs!L135/'Reservoirs %'!$E135</f>
        <v>1</v>
      </c>
      <c r="M135" s="46">
        <f>+Resevoirs!M135/'Reservoirs %'!$E135</f>
        <v>1</v>
      </c>
      <c r="N135" s="46">
        <f>+Resevoirs!N135/'Reservoirs %'!$E135</f>
        <v>1</v>
      </c>
      <c r="O135" s="46">
        <f>+Resevoirs!O135/'Reservoirs %'!$E135</f>
        <v>0</v>
      </c>
      <c r="P135" s="24"/>
      <c r="Q135" s="46">
        <f>+Resevoirs!Q135/'Reservoirs %'!$E135</f>
        <v>1</v>
      </c>
      <c r="R135" s="46">
        <f>+Resevoirs!R135/'Reservoirs %'!$E135</f>
        <v>1</v>
      </c>
      <c r="S135" s="46">
        <f>+Resevoirs!S135/'Reservoirs %'!$E135</f>
        <v>1</v>
      </c>
      <c r="T135" s="46">
        <f>+Resevoirs!T135/'Reservoirs %'!$E135</f>
        <v>0</v>
      </c>
      <c r="U135" s="24"/>
      <c r="V135" s="46">
        <f>+Resevoirs!V135/'Reservoirs %'!$E135</f>
        <v>1</v>
      </c>
      <c r="W135" s="46">
        <f>+Resevoirs!W135/'Reservoirs %'!$E135</f>
        <v>1</v>
      </c>
      <c r="X135" s="46">
        <f>+Resevoirs!X135/'Reservoirs %'!$E135</f>
        <v>1</v>
      </c>
      <c r="Y135" s="46">
        <f>+Resevoirs!Y135/'Reservoirs %'!$E135</f>
        <v>0</v>
      </c>
      <c r="Z135" s="24"/>
    </row>
    <row r="136" spans="1:26" x14ac:dyDescent="0.2">
      <c r="A136" s="26"/>
      <c r="B136" s="13" t="s">
        <v>18</v>
      </c>
      <c r="C136" s="14" t="s">
        <v>21</v>
      </c>
      <c r="D136" s="14" t="s">
        <v>22</v>
      </c>
      <c r="E136" s="7">
        <v>8615</v>
      </c>
      <c r="F136" s="24"/>
      <c r="G136" s="46">
        <f>+Resevoirs!G136/'Reservoirs %'!$E136</f>
        <v>0.63807312826465468</v>
      </c>
      <c r="H136" s="46">
        <f>+Resevoirs!H136/'Reservoirs %'!$E136</f>
        <v>0.68554846198491004</v>
      </c>
      <c r="I136" s="46">
        <f>+Resevoirs!I136/'Reservoirs %'!$E136</f>
        <v>0.75461404526987808</v>
      </c>
      <c r="J136" s="46">
        <f>+Resevoirs!J136/'Reservoirs %'!$E136</f>
        <v>0.68589669181659896</v>
      </c>
      <c r="K136" s="24"/>
      <c r="L136" s="46">
        <f>+Resevoirs!L136/'Reservoirs %'!$E136</f>
        <v>0.70133488102147412</v>
      </c>
      <c r="M136" s="46">
        <f>+Resevoirs!M136/'Reservoirs %'!$E136</f>
        <v>0.70029019152640748</v>
      </c>
      <c r="N136" s="46">
        <f>+Resevoirs!N136/'Reservoirs %'!$E136</f>
        <v>0.78653511317469527</v>
      </c>
      <c r="O136" s="46">
        <f>+Resevoirs!O136/'Reservoirs %'!$E136</f>
        <v>0</v>
      </c>
      <c r="P136" s="24"/>
      <c r="Q136" s="46">
        <f>+Resevoirs!Q136/'Reservoirs %'!$E136</f>
        <v>0.77028438769587926</v>
      </c>
      <c r="R136" s="46">
        <f>+Resevoirs!R136/'Reservoirs %'!$E136</f>
        <v>0.74323853743470691</v>
      </c>
      <c r="S136" s="46">
        <f>+Resevoirs!S136/'Reservoirs %'!$E136</f>
        <v>0.84004643064422524</v>
      </c>
      <c r="T136" s="46">
        <f>+Resevoirs!T136/'Reservoirs %'!$E136</f>
        <v>0</v>
      </c>
      <c r="U136" s="24"/>
      <c r="V136" s="46">
        <f>+Resevoirs!V136/'Reservoirs %'!$E136</f>
        <v>0.81543818920487521</v>
      </c>
      <c r="W136" s="46">
        <f>+Resevoirs!W136/'Reservoirs %'!$E136</f>
        <v>0.79454439930354037</v>
      </c>
      <c r="X136" s="46">
        <f>+Resevoirs!X136/'Reservoirs %'!$E136</f>
        <v>0.82112594312246079</v>
      </c>
      <c r="Y136" s="46">
        <f>+Resevoirs!Y136/'Reservoirs %'!$E136</f>
        <v>0</v>
      </c>
      <c r="Z136" s="24"/>
    </row>
    <row r="137" spans="1:26" x14ac:dyDescent="0.2">
      <c r="A137" s="26"/>
      <c r="B137" s="13" t="s">
        <v>18</v>
      </c>
      <c r="C137" s="14" t="s">
        <v>23</v>
      </c>
      <c r="D137" s="14" t="s">
        <v>20</v>
      </c>
      <c r="E137" s="7">
        <v>3425</v>
      </c>
      <c r="F137" s="24"/>
      <c r="G137" s="46">
        <f>+Resevoirs!G137/'Reservoirs %'!$E137</f>
        <v>0.83824817518248174</v>
      </c>
      <c r="H137" s="46">
        <f>+Resevoirs!H137/'Reservoirs %'!$E137</f>
        <v>1.0376642335766424</v>
      </c>
      <c r="I137" s="46">
        <f>+Resevoirs!I137/'Reservoirs %'!$E137</f>
        <v>0.9334306569343066</v>
      </c>
      <c r="J137" s="46">
        <f>+Resevoirs!J137/'Reservoirs %'!$E137</f>
        <v>0.94715328467153281</v>
      </c>
      <c r="K137" s="24"/>
      <c r="L137" s="46">
        <f>+Resevoirs!L137/'Reservoirs %'!$E137</f>
        <v>0.98189781021897815</v>
      </c>
      <c r="M137" s="46">
        <f>+Resevoirs!M137/'Reservoirs %'!$E137</f>
        <v>1.108029197080292</v>
      </c>
      <c r="N137" s="46">
        <f>+Resevoirs!N137/'Reservoirs %'!$E137</f>
        <v>0.96408759124087595</v>
      </c>
      <c r="O137" s="46">
        <f>+Resevoirs!O137/'Reservoirs %'!$E137</f>
        <v>0</v>
      </c>
      <c r="P137" s="24"/>
      <c r="Q137" s="46">
        <f>+Resevoirs!Q137/'Reservoirs %'!$E137</f>
        <v>1.0143065693430657</v>
      </c>
      <c r="R137" s="46">
        <f>+Resevoirs!R137/'Reservoirs %'!$E137</f>
        <v>1.0665693430656935</v>
      </c>
      <c r="S137" s="46">
        <f>+Resevoirs!S137/'Reservoirs %'!$E137</f>
        <v>0.97021897810218982</v>
      </c>
      <c r="T137" s="46">
        <f>+Resevoirs!T137/'Reservoirs %'!$E137</f>
        <v>0</v>
      </c>
      <c r="U137" s="24"/>
      <c r="V137" s="46">
        <f>+Resevoirs!V137/'Reservoirs %'!$E137</f>
        <v>1.0616058394160584</v>
      </c>
      <c r="W137" s="46">
        <f>+Resevoirs!W137/'Reservoirs %'!$E137</f>
        <v>1.0656934306569343</v>
      </c>
      <c r="X137" s="46">
        <f>+Resevoirs!X137/'Reservoirs %'!$E137</f>
        <v>1.0309489051094891</v>
      </c>
      <c r="Y137" s="46">
        <f>+Resevoirs!Y137/'Reservoirs %'!$E137</f>
        <v>0</v>
      </c>
      <c r="Z137" s="24"/>
    </row>
    <row r="138" spans="1:26" x14ac:dyDescent="0.2">
      <c r="A138" s="26"/>
      <c r="B138" s="13" t="s">
        <v>18</v>
      </c>
      <c r="C138" s="14" t="s">
        <v>24</v>
      </c>
      <c r="D138" s="14" t="s">
        <v>25</v>
      </c>
      <c r="E138" s="7">
        <v>2825</v>
      </c>
      <c r="F138" s="24"/>
      <c r="G138" s="46">
        <f>+Resevoirs!G138/'Reservoirs %'!$E138</f>
        <v>1.4297345132743362</v>
      </c>
      <c r="H138" s="46">
        <f>+Resevoirs!H138/'Reservoirs %'!$E138</f>
        <v>1.4127433628318584</v>
      </c>
      <c r="I138" s="46">
        <f>+Resevoirs!I138/'Reservoirs %'!$E138</f>
        <v>1.2909734513274336</v>
      </c>
      <c r="J138" s="46">
        <f>+Resevoirs!J138/'Reservoirs %'!$E138</f>
        <v>1.3915044247787611</v>
      </c>
      <c r="K138" s="24"/>
      <c r="L138" s="46">
        <f>+Resevoirs!L138/'Reservoirs %'!$E138</f>
        <v>1.4088495575221238</v>
      </c>
      <c r="M138" s="46">
        <f>+Resevoirs!M138/'Reservoirs %'!$E138</f>
        <v>1.4240707964601771</v>
      </c>
      <c r="N138" s="46">
        <f>+Resevoirs!N138/'Reservoirs %'!$E138</f>
        <v>1.31929203539823</v>
      </c>
      <c r="O138" s="46">
        <f>+Resevoirs!O138/'Reservoirs %'!$E138</f>
        <v>0</v>
      </c>
      <c r="P138" s="24"/>
      <c r="Q138" s="46">
        <f>+Resevoirs!Q138/'Reservoirs %'!$E138</f>
        <v>1.4743362831858406</v>
      </c>
      <c r="R138" s="46">
        <f>+Resevoirs!R138/'Reservoirs %'!$E138</f>
        <v>1.4368141592920354</v>
      </c>
      <c r="S138" s="46">
        <f>+Resevoirs!S138/'Reservoirs %'!$E138</f>
        <v>1.4095575221238938</v>
      </c>
      <c r="T138" s="46">
        <f>+Resevoirs!T138/'Reservoirs %'!$E138</f>
        <v>0</v>
      </c>
      <c r="U138" s="24"/>
      <c r="V138" s="46">
        <f>+Resevoirs!V138/'Reservoirs %'!$E138</f>
        <v>1.5023008849557522</v>
      </c>
      <c r="W138" s="46">
        <f>+Resevoirs!W138/'Reservoirs %'!$E138</f>
        <v>1.4955752212389382</v>
      </c>
      <c r="X138" s="46">
        <f>+Resevoirs!X138/'Reservoirs %'!$E138</f>
        <v>1.4145132743362832</v>
      </c>
      <c r="Y138" s="46">
        <f>+Resevoirs!Y138/'Reservoirs %'!$E138</f>
        <v>0</v>
      </c>
      <c r="Z138" s="24"/>
    </row>
    <row r="139" spans="1:26" x14ac:dyDescent="0.2">
      <c r="A139" s="26"/>
      <c r="B139" s="13" t="s">
        <v>18</v>
      </c>
      <c r="C139" s="14" t="s">
        <v>26</v>
      </c>
      <c r="D139" s="14" t="s">
        <v>20</v>
      </c>
      <c r="E139" s="7">
        <v>5290</v>
      </c>
      <c r="F139" s="24"/>
      <c r="G139" s="46">
        <f>+Resevoirs!G139/'Reservoirs %'!$E139</f>
        <v>1.1606805293005671</v>
      </c>
      <c r="H139" s="46">
        <f>+Resevoirs!H139/'Reservoirs %'!$E139</f>
        <v>0.93497164461247639</v>
      </c>
      <c r="I139" s="46">
        <f>+Resevoirs!I139/'Reservoirs %'!$E139</f>
        <v>0.92873345935727791</v>
      </c>
      <c r="J139" s="46">
        <f>+Resevoirs!J139/'Reservoirs %'!$E139</f>
        <v>0.57655954631379958</v>
      </c>
      <c r="K139" s="24"/>
      <c r="L139" s="46">
        <f>+Resevoirs!L139/'Reservoirs %'!$E139</f>
        <v>1.2576559546313799</v>
      </c>
      <c r="M139" s="46">
        <f>+Resevoirs!M139/'Reservoirs %'!$E139</f>
        <v>0.98582230623818523</v>
      </c>
      <c r="N139" s="46">
        <f>+Resevoirs!N139/'Reservoirs %'!$E139</f>
        <v>0.95198487712665403</v>
      </c>
      <c r="O139" s="46">
        <f>+Resevoirs!O139/'Reservoirs %'!$E139</f>
        <v>0</v>
      </c>
      <c r="P139" s="24"/>
      <c r="Q139" s="46">
        <f>+Resevoirs!Q139/'Reservoirs %'!$E139</f>
        <v>1.2852551984877127</v>
      </c>
      <c r="R139" s="46">
        <f>+Resevoirs!R139/'Reservoirs %'!$E139</f>
        <v>1.1092627599243856</v>
      </c>
      <c r="S139" s="46">
        <f>+Resevoirs!S139/'Reservoirs %'!$E139</f>
        <v>1.0937618147448016</v>
      </c>
      <c r="T139" s="46">
        <f>+Resevoirs!T139/'Reservoirs %'!$E139</f>
        <v>0</v>
      </c>
      <c r="U139" s="24"/>
      <c r="V139" s="46">
        <f>+Resevoirs!V139/'Reservoirs %'!$E139</f>
        <v>1.22703213610586</v>
      </c>
      <c r="W139" s="46">
        <f>+Resevoirs!W139/'Reservoirs %'!$E139</f>
        <v>1.2051039697542534</v>
      </c>
      <c r="X139" s="46">
        <f>+Resevoirs!X139/'Reservoirs %'!$E139</f>
        <v>1.0763705103969754</v>
      </c>
      <c r="Y139" s="46">
        <f>+Resevoirs!Y139/'Reservoirs %'!$E139</f>
        <v>0</v>
      </c>
      <c r="Z139" s="24"/>
    </row>
    <row r="140" spans="1:26" x14ac:dyDescent="0.2">
      <c r="A140" s="26"/>
      <c r="B140" s="13" t="s">
        <v>18</v>
      </c>
      <c r="C140" s="14" t="s">
        <v>27</v>
      </c>
      <c r="D140" s="14" t="s">
        <v>28</v>
      </c>
      <c r="E140" s="7">
        <v>1310</v>
      </c>
      <c r="F140" s="24"/>
      <c r="G140" s="46">
        <f>+Resevoirs!G140/'Reservoirs %'!$E140</f>
        <v>0.49160305343511451</v>
      </c>
      <c r="H140" s="46">
        <f>+Resevoirs!H140/'Reservoirs %'!$E140</f>
        <v>0.4763358778625954</v>
      </c>
      <c r="I140" s="46">
        <f>+Resevoirs!I140/'Reservoirs %'!$E140</f>
        <v>0.41526717557251908</v>
      </c>
      <c r="J140" s="46">
        <f>+Resevoirs!J140/'Reservoirs %'!$E140</f>
        <v>0.38396946564885498</v>
      </c>
      <c r="K140" s="24"/>
      <c r="L140" s="46">
        <f>+Resevoirs!L140/'Reservoirs %'!$E140</f>
        <v>0.49007633587786259</v>
      </c>
      <c r="M140" s="46">
        <f>+Resevoirs!M140/'Reservoirs %'!$E140</f>
        <v>0.48015267175572518</v>
      </c>
      <c r="N140" s="46">
        <f>+Resevoirs!N140/'Reservoirs %'!$E140</f>
        <v>0.41526717557251908</v>
      </c>
      <c r="O140" s="46">
        <f>+Resevoirs!O140/'Reservoirs %'!$E140</f>
        <v>0</v>
      </c>
      <c r="P140" s="24"/>
      <c r="Q140" s="46">
        <f>+Resevoirs!Q140/'Reservoirs %'!$E140</f>
        <v>0.48931297709923666</v>
      </c>
      <c r="R140" s="46">
        <f>+Resevoirs!R140/'Reservoirs %'!$E140</f>
        <v>0.47480916030534354</v>
      </c>
      <c r="S140" s="46">
        <f>+Resevoirs!S140/'Reservoirs %'!$E140</f>
        <v>0.41450381679389314</v>
      </c>
      <c r="T140" s="46">
        <f>+Resevoirs!T140/'Reservoirs %'!$E140</f>
        <v>0</v>
      </c>
      <c r="U140" s="24"/>
      <c r="V140" s="46">
        <f>+Resevoirs!V140/'Reservoirs %'!$E140</f>
        <v>0.48854961832061067</v>
      </c>
      <c r="W140" s="46">
        <f>+Resevoirs!W140/'Reservoirs %'!$E140</f>
        <v>0.47404580152671755</v>
      </c>
      <c r="X140" s="46">
        <f>+Resevoirs!X140/'Reservoirs %'!$E140</f>
        <v>0.41374045801526715</v>
      </c>
      <c r="Y140" s="46">
        <f>+Resevoirs!Y140/'Reservoirs %'!$E140</f>
        <v>0</v>
      </c>
      <c r="Z140" s="24"/>
    </row>
    <row r="141" spans="1:26" x14ac:dyDescent="0.2">
      <c r="A141" s="26"/>
      <c r="B141" s="13" t="s">
        <v>18</v>
      </c>
      <c r="C141" s="14" t="s">
        <v>29</v>
      </c>
      <c r="D141" s="14" t="s">
        <v>30</v>
      </c>
      <c r="E141" s="7">
        <v>18453</v>
      </c>
      <c r="F141" s="24"/>
      <c r="G141" s="46">
        <f>+Resevoirs!G141/'Reservoirs %'!$E141</f>
        <v>0.67593345255514004</v>
      </c>
      <c r="H141" s="46">
        <f>+Resevoirs!H141/'Reservoirs %'!$E141</f>
        <v>0.89139977239473256</v>
      </c>
      <c r="I141" s="46">
        <f>+Resevoirs!I141/'Reservoirs %'!$E141</f>
        <v>0.78149894326125835</v>
      </c>
      <c r="J141" s="46">
        <f>+Resevoirs!J141/'Reservoirs %'!$E141</f>
        <v>0.69078198666883439</v>
      </c>
      <c r="K141" s="24"/>
      <c r="L141" s="46">
        <f>+Resevoirs!L141/'Reservoirs %'!$E141</f>
        <v>0.75971386766379445</v>
      </c>
      <c r="M141" s="46">
        <f>+Resevoirs!M141/'Reservoirs %'!$E141</f>
        <v>0.88169945266352356</v>
      </c>
      <c r="N141" s="46">
        <f>+Resevoirs!N141/'Reservoirs %'!$E141</f>
        <v>0.81005798515146588</v>
      </c>
      <c r="O141" s="46">
        <f>+Resevoirs!O141/'Reservoirs %'!$E141</f>
        <v>0</v>
      </c>
      <c r="P141" s="24"/>
      <c r="Q141" s="46">
        <f>+Resevoirs!Q141/'Reservoirs %'!$E141</f>
        <v>0.83872541050235738</v>
      </c>
      <c r="R141" s="46">
        <f>+Resevoirs!R141/'Reservoirs %'!$E141</f>
        <v>0.94006394624180345</v>
      </c>
      <c r="S141" s="46">
        <f>+Resevoirs!S141/'Reservoirs %'!$E141</f>
        <v>0.85530807998699399</v>
      </c>
      <c r="T141" s="46">
        <f>+Resevoirs!T141/'Reservoirs %'!$E141</f>
        <v>0</v>
      </c>
      <c r="U141" s="24"/>
      <c r="V141" s="46">
        <f>+Resevoirs!V141/'Reservoirs %'!$E141</f>
        <v>0.89557253563106265</v>
      </c>
      <c r="W141" s="46">
        <f>+Resevoirs!W141/'Reservoirs %'!$E141</f>
        <v>0.97198287541321193</v>
      </c>
      <c r="X141" s="46">
        <f>+Resevoirs!X141/'Reservoirs %'!$E141</f>
        <v>0.85216495962716088</v>
      </c>
      <c r="Y141" s="46">
        <f>+Resevoirs!Y141/'Reservoirs %'!$E141</f>
        <v>0</v>
      </c>
      <c r="Z141" s="24"/>
    </row>
    <row r="142" spans="1:26" x14ac:dyDescent="0.2">
      <c r="A142" s="26"/>
      <c r="B142" s="13" t="s">
        <v>18</v>
      </c>
      <c r="C142" s="14" t="s">
        <v>31</v>
      </c>
      <c r="D142" s="14" t="s">
        <v>30</v>
      </c>
      <c r="E142" s="7">
        <v>6900</v>
      </c>
      <c r="F142" s="24"/>
      <c r="G142" s="46">
        <f>+Resevoirs!G142/'Reservoirs %'!$E142</f>
        <v>0.33492753623188404</v>
      </c>
      <c r="H142" s="46">
        <f>+Resevoirs!H142/'Reservoirs %'!$E142</f>
        <v>0.30434782608695654</v>
      </c>
      <c r="I142" s="46">
        <f>+Resevoirs!I142/'Reservoirs %'!$E142</f>
        <v>0.30434782608695654</v>
      </c>
      <c r="J142" s="46">
        <f>+Resevoirs!J142/'Reservoirs %'!$E142</f>
        <v>0.28101449275362317</v>
      </c>
      <c r="K142" s="24"/>
      <c r="L142" s="46">
        <f>+Resevoirs!L142/'Reservoirs %'!$E142</f>
        <v>0.33</v>
      </c>
      <c r="M142" s="46">
        <f>+Resevoirs!M142/'Reservoirs %'!$E142</f>
        <v>0.30434782608695654</v>
      </c>
      <c r="N142" s="46">
        <f>+Resevoirs!N142/'Reservoirs %'!$E142</f>
        <v>0.30434782608695654</v>
      </c>
      <c r="O142" s="46">
        <f>+Resevoirs!O142/'Reservoirs %'!$E142</f>
        <v>0</v>
      </c>
      <c r="P142" s="24"/>
      <c r="Q142" s="46">
        <f>+Resevoirs!Q142/'Reservoirs %'!$E142</f>
        <v>0.32521739130434785</v>
      </c>
      <c r="R142" s="46">
        <f>+Resevoirs!R142/'Reservoirs %'!$E142</f>
        <v>0.30434782608695654</v>
      </c>
      <c r="S142" s="46">
        <f>+Resevoirs!S142/'Reservoirs %'!$E142</f>
        <v>0.30434782608695654</v>
      </c>
      <c r="T142" s="46">
        <f>+Resevoirs!T142/'Reservoirs %'!$E142</f>
        <v>0</v>
      </c>
      <c r="U142" s="24"/>
      <c r="V142" s="46">
        <f>+Resevoirs!V142/'Reservoirs %'!$E142</f>
        <v>0.32014492753623186</v>
      </c>
      <c r="W142" s="46">
        <f>+Resevoirs!W142/'Reservoirs %'!$E142</f>
        <v>0.30434782608695654</v>
      </c>
      <c r="X142" s="46">
        <f>+Resevoirs!X142/'Reservoirs %'!$E142</f>
        <v>0.30434782608695654</v>
      </c>
      <c r="Y142" s="46">
        <f>+Resevoirs!Y142/'Reservoirs %'!$E142</f>
        <v>0</v>
      </c>
      <c r="Z142" s="24"/>
    </row>
    <row r="143" spans="1:26" x14ac:dyDescent="0.2">
      <c r="A143" s="26"/>
      <c r="B143" s="13" t="s">
        <v>32</v>
      </c>
      <c r="C143" s="14" t="s">
        <v>33</v>
      </c>
      <c r="D143" s="14" t="s">
        <v>34</v>
      </c>
      <c r="E143" s="7">
        <v>3000</v>
      </c>
      <c r="F143" s="24"/>
      <c r="G143" s="46">
        <f>+Resevoirs!G143/'Reservoirs %'!$E143</f>
        <v>0.85799999999999998</v>
      </c>
      <c r="H143" s="46">
        <f>+Resevoirs!H143/'Reservoirs %'!$E143</f>
        <v>0.43033333333333335</v>
      </c>
      <c r="I143" s="46">
        <f>+Resevoirs!I143/'Reservoirs %'!$E143</f>
        <v>1.0713333333333332</v>
      </c>
      <c r="J143" s="46">
        <f>+Resevoirs!J143/'Reservoirs %'!$E143</f>
        <v>0.66900000000000004</v>
      </c>
      <c r="K143" s="24"/>
      <c r="L143" s="46">
        <f>+Resevoirs!L143/'Reservoirs %'!$E143</f>
        <v>0.69033333333333335</v>
      </c>
      <c r="M143" s="46">
        <f>+Resevoirs!M143/'Reservoirs %'!$E143</f>
        <v>0.71333333333333337</v>
      </c>
      <c r="N143" s="46">
        <f>+Resevoirs!N143/'Reservoirs %'!$E143</f>
        <v>0.93266666666666664</v>
      </c>
      <c r="O143" s="46">
        <f>+Resevoirs!O143/'Reservoirs %'!$E143</f>
        <v>0</v>
      </c>
      <c r="P143" s="24"/>
      <c r="Q143" s="46">
        <f>+Resevoirs!Q143/'Reservoirs %'!$E143</f>
        <v>0.52133333333333332</v>
      </c>
      <c r="R143" s="46">
        <f>+Resevoirs!R143/'Reservoirs %'!$E143</f>
        <v>1.0503333333333333</v>
      </c>
      <c r="S143" s="46">
        <f>+Resevoirs!S143/'Reservoirs %'!$E143</f>
        <v>1.0249999999999999</v>
      </c>
      <c r="T143" s="46">
        <f>+Resevoirs!T143/'Reservoirs %'!$E143</f>
        <v>0</v>
      </c>
      <c r="U143" s="24"/>
      <c r="V143" s="46">
        <f>+Resevoirs!V143/'Reservoirs %'!$E143</f>
        <v>0.438</v>
      </c>
      <c r="W143" s="46">
        <f>+Resevoirs!W143/'Reservoirs %'!$E143</f>
        <v>1.2170000000000001</v>
      </c>
      <c r="X143" s="46">
        <f>+Resevoirs!X143/'Reservoirs %'!$E143</f>
        <v>1.4216666666666666</v>
      </c>
      <c r="Y143" s="46">
        <f>+Resevoirs!Y143/'Reservoirs %'!$E143</f>
        <v>0</v>
      </c>
      <c r="Z143" s="24"/>
    </row>
    <row r="144" spans="1:26" x14ac:dyDescent="0.2">
      <c r="A144" s="26"/>
      <c r="B144" s="13" t="s">
        <v>38</v>
      </c>
      <c r="C144" s="14" t="s">
        <v>39</v>
      </c>
      <c r="D144" s="14" t="s">
        <v>40</v>
      </c>
      <c r="E144" s="7">
        <v>500</v>
      </c>
      <c r="F144" s="24"/>
      <c r="G144" s="46">
        <f>+Resevoirs!G144/'Reservoirs %'!$E144</f>
        <v>0.55200000000000005</v>
      </c>
      <c r="H144" s="46">
        <f>+Resevoirs!H144/'Reservoirs %'!$E144</f>
        <v>0.82599999999999996</v>
      </c>
      <c r="I144" s="46">
        <f>+Resevoirs!I144/'Reservoirs %'!$E144</f>
        <v>0.85799999999999998</v>
      </c>
      <c r="J144" s="46">
        <f>+Resevoirs!J144/'Reservoirs %'!$E144</f>
        <v>0.9</v>
      </c>
      <c r="K144" s="24"/>
      <c r="L144" s="46">
        <f>+Resevoirs!L144/'Reservoirs %'!$E144</f>
        <v>0.56399999999999995</v>
      </c>
      <c r="M144" s="46">
        <f>+Resevoirs!M144/'Reservoirs %'!$E144</f>
        <v>0.56999999999999995</v>
      </c>
      <c r="N144" s="46">
        <f>+Resevoirs!N144/'Reservoirs %'!$E144</f>
        <v>0.61</v>
      </c>
      <c r="O144" s="46">
        <f>+Resevoirs!O144/'Reservoirs %'!$E144</f>
        <v>0</v>
      </c>
      <c r="P144" s="24"/>
      <c r="Q144" s="46">
        <f>+Resevoirs!Q144/'Reservoirs %'!$E144</f>
        <v>0.24</v>
      </c>
      <c r="R144" s="46">
        <f>+Resevoirs!R144/'Reservoirs %'!$E144</f>
        <v>0.41599999999999998</v>
      </c>
      <c r="S144" s="46">
        <f>+Resevoirs!S144/'Reservoirs %'!$E144</f>
        <v>0.47</v>
      </c>
      <c r="T144" s="46">
        <f>+Resevoirs!T144/'Reservoirs %'!$E144</f>
        <v>0</v>
      </c>
      <c r="U144" s="24"/>
      <c r="V144" s="46">
        <f>+Resevoirs!V144/'Reservoirs %'!$E144</f>
        <v>0.96199999999999997</v>
      </c>
      <c r="W144" s="46">
        <f>+Resevoirs!W144/'Reservoirs %'!$E144</f>
        <v>0.97799999999999998</v>
      </c>
      <c r="X144" s="46">
        <f>+Resevoirs!X144/'Reservoirs %'!$E144</f>
        <v>0.71799999999999997</v>
      </c>
      <c r="Y144" s="46">
        <f>+Resevoirs!Y144/'Reservoirs %'!$E144</f>
        <v>0</v>
      </c>
      <c r="Z144" s="24"/>
    </row>
    <row r="145" spans="1:26" x14ac:dyDescent="0.2">
      <c r="A145" s="26"/>
      <c r="B145" s="13" t="s">
        <v>41</v>
      </c>
      <c r="C145" s="14" t="s">
        <v>42</v>
      </c>
      <c r="D145" s="14" t="s">
        <v>12</v>
      </c>
      <c r="E145" s="7">
        <v>48000</v>
      </c>
      <c r="F145" s="24"/>
      <c r="G145" s="46">
        <f>+Resevoirs!G145/'Reservoirs %'!$E145</f>
        <v>0.58231250000000001</v>
      </c>
      <c r="H145" s="46">
        <f>+Resevoirs!H145/'Reservoirs %'!$E145</f>
        <v>0.88908333333333334</v>
      </c>
      <c r="I145" s="46">
        <f>+Resevoirs!I145/'Reservoirs %'!$E145</f>
        <v>1.6287291666666666</v>
      </c>
      <c r="J145" s="46">
        <f>+Resevoirs!J145/'Reservoirs %'!$E145</f>
        <v>0.7337083333333333</v>
      </c>
      <c r="K145" s="24"/>
      <c r="L145" s="46">
        <f>+Resevoirs!L145/'Reservoirs %'!$E145</f>
        <v>0.67189583333333336</v>
      </c>
      <c r="M145" s="46">
        <f>+Resevoirs!M145/'Reservoirs %'!$E145</f>
        <v>1.0121249999999999</v>
      </c>
      <c r="N145" s="46">
        <f>+Resevoirs!N145/'Reservoirs %'!$E145</f>
        <v>1.3682083333333332</v>
      </c>
      <c r="O145" s="46">
        <f>+Resevoirs!O145/'Reservoirs %'!$E145</f>
        <v>0</v>
      </c>
      <c r="P145" s="24"/>
      <c r="Q145" s="46">
        <f>+Resevoirs!Q145/'Reservoirs %'!$E145</f>
        <v>0.64254166666666668</v>
      </c>
      <c r="R145" s="46">
        <f>+Resevoirs!R145/'Reservoirs %'!$E145</f>
        <v>1.0407500000000001</v>
      </c>
      <c r="S145" s="46">
        <f>+Resevoirs!S145/'Reservoirs %'!$E145</f>
        <v>1.2844791666666666</v>
      </c>
      <c r="T145" s="46">
        <f>+Resevoirs!T145/'Reservoirs %'!$E145</f>
        <v>0</v>
      </c>
      <c r="U145" s="24"/>
      <c r="V145" s="46">
        <f>+Resevoirs!V145/'Reservoirs %'!$E145</f>
        <v>0.76012500000000005</v>
      </c>
      <c r="W145" s="46">
        <f>+Resevoirs!W145/'Reservoirs %'!$E145</f>
        <v>1.1478958333333333</v>
      </c>
      <c r="X145" s="46">
        <f>+Resevoirs!X145/'Reservoirs %'!$E145</f>
        <v>1.3235833333333333</v>
      </c>
      <c r="Y145" s="46">
        <f>+Resevoirs!Y145/'Reservoirs %'!$E145</f>
        <v>0</v>
      </c>
      <c r="Z145" s="24"/>
    </row>
    <row r="146" spans="1:26" x14ac:dyDescent="0.2">
      <c r="A146" s="26"/>
      <c r="B146" s="13" t="s">
        <v>43</v>
      </c>
      <c r="C146" s="14" t="s">
        <v>44</v>
      </c>
      <c r="D146" s="14" t="s">
        <v>45</v>
      </c>
      <c r="E146" s="7">
        <v>5500</v>
      </c>
      <c r="F146" s="24"/>
      <c r="G146" s="46">
        <f>+Resevoirs!G146/'Reservoirs %'!$E146</f>
        <v>0.93818181818181823</v>
      </c>
      <c r="H146" s="46">
        <f>+Resevoirs!H146/'Reservoirs %'!$E146</f>
        <v>0.87109090909090914</v>
      </c>
      <c r="I146" s="46">
        <f>+Resevoirs!I146/'Reservoirs %'!$E146</f>
        <v>0.9812727272727273</v>
      </c>
      <c r="J146" s="46">
        <f>+Resevoirs!J146/'Reservoirs %'!$E146</f>
        <v>0.97509090909090912</v>
      </c>
      <c r="K146" s="24"/>
      <c r="L146" s="46">
        <f>+Resevoirs!L146/'Reservoirs %'!$E146</f>
        <v>0.78763636363636369</v>
      </c>
      <c r="M146" s="46">
        <f>+Resevoirs!M146/'Reservoirs %'!$E146</f>
        <v>0.80018181818181822</v>
      </c>
      <c r="N146" s="46">
        <f>+Resevoirs!N146/'Reservoirs %'!$E146</f>
        <v>0.83236363636363642</v>
      </c>
      <c r="O146" s="46">
        <f>+Resevoirs!O146/'Reservoirs %'!$E146</f>
        <v>0</v>
      </c>
      <c r="P146" s="24"/>
      <c r="Q146" s="46">
        <f>+Resevoirs!Q146/'Reservoirs %'!$E146</f>
        <v>0.74890909090909086</v>
      </c>
      <c r="R146" s="46">
        <f>+Resevoirs!R146/'Reservoirs %'!$E146</f>
        <v>0.82236363636363641</v>
      </c>
      <c r="S146" s="46">
        <f>+Resevoirs!S146/'Reservoirs %'!$E146</f>
        <v>0.82036363636363641</v>
      </c>
      <c r="T146" s="46">
        <f>+Resevoirs!T146/'Reservoirs %'!$E146</f>
        <v>0</v>
      </c>
      <c r="U146" s="24"/>
      <c r="V146" s="46">
        <f>+Resevoirs!V146/'Reservoirs %'!$E146</f>
        <v>0.91527272727272724</v>
      </c>
      <c r="W146" s="46">
        <f>+Resevoirs!W146/'Reservoirs %'!$E146</f>
        <v>0.96745454545454546</v>
      </c>
      <c r="X146" s="46">
        <f>+Resevoirs!X146/'Reservoirs %'!$E146</f>
        <v>0.99981818181818183</v>
      </c>
      <c r="Y146" s="46">
        <f>+Resevoirs!Y146/'Reservoirs %'!$E146</f>
        <v>0</v>
      </c>
      <c r="Z146" s="24"/>
    </row>
    <row r="147" spans="1:26" x14ac:dyDescent="0.2">
      <c r="A147" s="26"/>
      <c r="B147" s="13" t="s">
        <v>43</v>
      </c>
      <c r="C147" s="14" t="s">
        <v>46</v>
      </c>
      <c r="D147" s="14" t="s">
        <v>45</v>
      </c>
      <c r="E147" s="7">
        <v>46</v>
      </c>
      <c r="F147" s="24"/>
      <c r="G147" s="46">
        <f>+Resevoirs!G147/'Reservoirs %'!$E147</f>
        <v>26.869565217391305</v>
      </c>
      <c r="H147" s="46">
        <f>+Resevoirs!H147/'Reservoirs %'!$E147</f>
        <v>1.5652173913043479</v>
      </c>
      <c r="I147" s="46">
        <f>+Resevoirs!I147/'Reservoirs %'!$E147</f>
        <v>0</v>
      </c>
      <c r="J147" s="46">
        <f>+Resevoirs!J147/'Reservoirs %'!$E147</f>
        <v>0</v>
      </c>
      <c r="K147" s="24"/>
      <c r="L147" s="46">
        <f>+Resevoirs!L147/'Reservoirs %'!$E147</f>
        <v>24.152173913043477</v>
      </c>
      <c r="M147" s="46">
        <f>+Resevoirs!M147/'Reservoirs %'!$E147</f>
        <v>0</v>
      </c>
      <c r="N147" s="46">
        <f>+Resevoirs!N147/'Reservoirs %'!$E147</f>
        <v>0</v>
      </c>
      <c r="O147" s="46">
        <f>+Resevoirs!O147/'Reservoirs %'!$E147</f>
        <v>0</v>
      </c>
      <c r="P147" s="24"/>
      <c r="Q147" s="46">
        <f>+Resevoirs!Q147/'Reservoirs %'!$E147</f>
        <v>21.391304347826086</v>
      </c>
      <c r="R147" s="46">
        <f>+Resevoirs!R147/'Reservoirs %'!$E147</f>
        <v>0</v>
      </c>
      <c r="S147" s="46">
        <f>+Resevoirs!S147/'Reservoirs %'!$E147</f>
        <v>0</v>
      </c>
      <c r="T147" s="46">
        <f>+Resevoirs!T147/'Reservoirs %'!$E147</f>
        <v>0</v>
      </c>
      <c r="U147" s="24"/>
      <c r="V147" s="46">
        <f>+Resevoirs!V147/'Reservoirs %'!$E147</f>
        <v>18.695652173913043</v>
      </c>
      <c r="W147" s="46">
        <f>+Resevoirs!W147/'Reservoirs %'!$E147</f>
        <v>0</v>
      </c>
      <c r="X147" s="46">
        <f>+Resevoirs!X147/'Reservoirs %'!$E147</f>
        <v>0</v>
      </c>
      <c r="Y147" s="46">
        <f>+Resevoirs!Y147/'Reservoirs %'!$E147</f>
        <v>0</v>
      </c>
      <c r="Z147" s="24"/>
    </row>
    <row r="148" spans="1:26" x14ac:dyDescent="0.2">
      <c r="A148" s="26"/>
      <c r="B148" s="13" t="s">
        <v>47</v>
      </c>
      <c r="C148" s="14" t="s">
        <v>48</v>
      </c>
      <c r="D148" s="14" t="s">
        <v>49</v>
      </c>
      <c r="E148" s="7">
        <v>4775</v>
      </c>
      <c r="F148" s="24"/>
      <c r="G148" s="46">
        <f>+Resevoirs!G148/'Reservoirs %'!$E148</f>
        <v>0.30303664921465967</v>
      </c>
      <c r="H148" s="46">
        <f>+Resevoirs!H148/'Reservoirs %'!$E148</f>
        <v>0.28607329842931939</v>
      </c>
      <c r="I148" s="46">
        <f>+Resevoirs!I148/'Reservoirs %'!$E148</f>
        <v>0.24209424083769635</v>
      </c>
      <c r="J148" s="46">
        <f>+Resevoirs!J148/'Reservoirs %'!$E148</f>
        <v>0.21759162303664922</v>
      </c>
      <c r="K148" s="24"/>
      <c r="L148" s="46">
        <f>+Resevoirs!L148/'Reservoirs %'!$E148</f>
        <v>0.30303664921465967</v>
      </c>
      <c r="M148" s="46">
        <f>+Resevoirs!M148/'Reservoirs %'!$E148</f>
        <v>0.28020942408376964</v>
      </c>
      <c r="N148" s="46">
        <f>+Resevoirs!N148/'Reservoirs %'!$E148</f>
        <v>0.23979057591623038</v>
      </c>
      <c r="O148" s="46">
        <f>+Resevoirs!O148/'Reservoirs %'!$E148</f>
        <v>0</v>
      </c>
      <c r="P148" s="24"/>
      <c r="Q148" s="46">
        <f>+Resevoirs!Q148/'Reservoirs %'!$E148</f>
        <v>0.30303664921465967</v>
      </c>
      <c r="R148" s="46">
        <f>+Resevoirs!R148/'Reservoirs %'!$E148</f>
        <v>0.27476439790575918</v>
      </c>
      <c r="S148" s="46">
        <f>+Resevoirs!S148/'Reservoirs %'!$E148</f>
        <v>0.23790575916230366</v>
      </c>
      <c r="T148" s="46">
        <f>+Resevoirs!T148/'Reservoirs %'!$E148</f>
        <v>0</v>
      </c>
      <c r="U148" s="24"/>
      <c r="V148" s="46">
        <f>+Resevoirs!V148/'Reservoirs %'!$E148</f>
        <v>0.30303664921465967</v>
      </c>
      <c r="W148" s="46">
        <f>+Resevoirs!W148/'Reservoirs %'!$E148</f>
        <v>0.27015706806282724</v>
      </c>
      <c r="X148" s="46">
        <f>+Resevoirs!X148/'Reservoirs %'!$E148</f>
        <v>0.2356020942408377</v>
      </c>
      <c r="Y148" s="46">
        <f>+Resevoirs!Y148/'Reservoirs %'!$E148</f>
        <v>0</v>
      </c>
      <c r="Z148" s="24"/>
    </row>
    <row r="149" spans="1:26" x14ac:dyDescent="0.2">
      <c r="A149" s="26"/>
      <c r="B149" s="13" t="s">
        <v>50</v>
      </c>
      <c r="C149" s="14" t="s">
        <v>51</v>
      </c>
      <c r="D149" s="14" t="s">
        <v>52</v>
      </c>
      <c r="E149" s="7">
        <v>513</v>
      </c>
      <c r="F149" s="24"/>
      <c r="G149" s="46">
        <f>+Resevoirs!G149/'Reservoirs %'!$E149</f>
        <v>1.658869395711501</v>
      </c>
      <c r="H149" s="46">
        <f>+Resevoirs!H149/'Reservoirs %'!$E149</f>
        <v>1.0233918128654971</v>
      </c>
      <c r="I149" s="46">
        <f>+Resevoirs!I149/'Reservoirs %'!$E149</f>
        <v>0.45614035087719296</v>
      </c>
      <c r="J149" s="46">
        <f>+Resevoirs!J149/'Reservoirs %'!$E149</f>
        <v>0.12865497076023391</v>
      </c>
      <c r="K149" s="24"/>
      <c r="L149" s="46">
        <f>+Resevoirs!L149/'Reservoirs %'!$E149</f>
        <v>1.5964912280701755</v>
      </c>
      <c r="M149" s="46">
        <f>+Resevoirs!M149/'Reservoirs %'!$E149</f>
        <v>0.97660818713450293</v>
      </c>
      <c r="N149" s="46">
        <f>+Resevoirs!N149/'Reservoirs %'!$E149</f>
        <v>0.39961013645224169</v>
      </c>
      <c r="O149" s="46">
        <f>+Resevoirs!O149/'Reservoirs %'!$E149</f>
        <v>0</v>
      </c>
      <c r="P149" s="24"/>
      <c r="Q149" s="46">
        <f>+Resevoirs!Q149/'Reservoirs %'!$E149</f>
        <v>1.5360623781676412</v>
      </c>
      <c r="R149" s="46">
        <f>+Resevoirs!R149/'Reservoirs %'!$E149</f>
        <v>0.93372319688109162</v>
      </c>
      <c r="S149" s="46">
        <f>+Resevoirs!S149/'Reservoirs %'!$E149</f>
        <v>0.34502923976608185</v>
      </c>
      <c r="T149" s="46">
        <f>+Resevoirs!T149/'Reservoirs %'!$E149</f>
        <v>0</v>
      </c>
      <c r="U149" s="24"/>
      <c r="V149" s="46">
        <f>+Resevoirs!V149/'Reservoirs %'!$E149</f>
        <v>1.4775828460038987</v>
      </c>
      <c r="W149" s="46">
        <f>+Resevoirs!W149/'Reservoirs %'!$E149</f>
        <v>0.88693957115009747</v>
      </c>
      <c r="X149" s="46">
        <f>+Resevoirs!X149/'Reservoirs %'!$E149</f>
        <v>0.28849902534113059</v>
      </c>
      <c r="Y149" s="46">
        <f>+Resevoirs!Y149/'Reservoirs %'!$E149</f>
        <v>0</v>
      </c>
      <c r="Z149" s="24"/>
    </row>
    <row r="150" spans="1:26" ht="13.5" thickBot="1" x14ac:dyDescent="0.25">
      <c r="A150" s="26"/>
      <c r="B150" s="13" t="s">
        <v>53</v>
      </c>
      <c r="C150" s="14" t="s">
        <v>54</v>
      </c>
      <c r="D150" s="14" t="s">
        <v>55</v>
      </c>
      <c r="E150" s="7">
        <v>18500</v>
      </c>
      <c r="F150" s="24"/>
      <c r="G150" s="46">
        <f>+Resevoirs!G150/'Reservoirs %'!$E150</f>
        <v>0.55616216216216219</v>
      </c>
      <c r="H150" s="46">
        <f>+Resevoirs!H150/'Reservoirs %'!$E150</f>
        <v>0.88178378378378375</v>
      </c>
      <c r="I150" s="46">
        <f>+Resevoirs!I150/'Reservoirs %'!$E150</f>
        <v>0.82864864864864862</v>
      </c>
      <c r="J150" s="46">
        <f>+Resevoirs!J150/'Reservoirs %'!$E150</f>
        <v>0.48270270270270271</v>
      </c>
      <c r="K150" s="24"/>
      <c r="L150" s="46">
        <f>+Resevoirs!L150/'Reservoirs %'!$E150</f>
        <v>0.57951351351351355</v>
      </c>
      <c r="M150" s="46">
        <f>+Resevoirs!M150/'Reservoirs %'!$E150</f>
        <v>0.87048648648648652</v>
      </c>
      <c r="N150" s="46">
        <f>+Resevoirs!N150/'Reservoirs %'!$E150</f>
        <v>0.85572972972972972</v>
      </c>
      <c r="O150" s="46">
        <f>+Resevoirs!O150/'Reservoirs %'!$E150</f>
        <v>0</v>
      </c>
      <c r="P150" s="24"/>
      <c r="Q150" s="46">
        <f>+Resevoirs!Q150/'Reservoirs %'!$E150</f>
        <v>0.57610810810810809</v>
      </c>
      <c r="R150" s="46">
        <f>+Resevoirs!R150/'Reservoirs %'!$E150</f>
        <v>0.95913513513513515</v>
      </c>
      <c r="S150" s="46">
        <f>+Resevoirs!S150/'Reservoirs %'!$E150</f>
        <v>1.0117297297297296</v>
      </c>
      <c r="T150" s="46">
        <f>+Resevoirs!T150/'Reservoirs %'!$E150</f>
        <v>0</v>
      </c>
      <c r="U150" s="24"/>
      <c r="V150" s="46">
        <f>+Resevoirs!V150/'Reservoirs %'!$E150</f>
        <v>0.66827027027027031</v>
      </c>
      <c r="W150" s="46">
        <f>+Resevoirs!W150/'Reservoirs %'!$E150</f>
        <v>1.1122702702702703</v>
      </c>
      <c r="X150" s="46">
        <f>+Resevoirs!X150/'Reservoirs %'!$E150</f>
        <v>1.0915675675675676</v>
      </c>
      <c r="Y150" s="46">
        <f>+Resevoirs!Y150/'Reservoirs %'!$E150</f>
        <v>0</v>
      </c>
      <c r="Z150" s="25"/>
    </row>
    <row r="151" spans="1:26" ht="6" customHeight="1" thickBot="1" x14ac:dyDescent="0.25">
      <c r="A151" s="26"/>
      <c r="B151" s="30"/>
      <c r="C151" s="33"/>
      <c r="D151" s="33"/>
      <c r="E151" s="33"/>
      <c r="F151" s="34"/>
      <c r="G151" s="48"/>
      <c r="H151" s="48"/>
      <c r="I151" s="48"/>
      <c r="J151" s="48"/>
      <c r="K151" s="34"/>
      <c r="L151" s="48"/>
      <c r="M151" s="48"/>
      <c r="N151" s="48"/>
      <c r="O151" s="48"/>
      <c r="P151" s="34"/>
      <c r="Q151" s="48"/>
      <c r="R151" s="48"/>
      <c r="S151" s="48"/>
      <c r="T151" s="48"/>
      <c r="U151" s="34"/>
      <c r="V151" s="48"/>
      <c r="W151" s="48"/>
      <c r="X151" s="48"/>
      <c r="Y151" s="48"/>
      <c r="Z151" s="24"/>
    </row>
    <row r="152" spans="1:26" ht="13.5" thickBot="1" x14ac:dyDescent="0.25">
      <c r="A152" s="26"/>
      <c r="B152" s="1" t="s">
        <v>85</v>
      </c>
      <c r="E152" s="7">
        <f>SUM(E128:E150)</f>
        <v>188098</v>
      </c>
      <c r="F152" s="26"/>
      <c r="G152" s="46">
        <f>+Resevoirs!G152/'Reservoirs %'!$E152</f>
        <v>0.66101181299110034</v>
      </c>
      <c r="H152" s="46">
        <f>+Resevoirs!H152/'Reservoirs %'!$E152</f>
        <v>0.84148688449637954</v>
      </c>
      <c r="I152" s="46">
        <f>+Resevoirs!I152/'Reservoirs %'!$E152</f>
        <v>1.0318823166647173</v>
      </c>
      <c r="J152" s="46">
        <f>+Resevoirs!J152/'Reservoirs %'!$E152</f>
        <v>0.72095928718008695</v>
      </c>
      <c r="K152" s="24"/>
      <c r="L152" s="46">
        <f>+Resevoirs!L152/'Reservoirs %'!$E152</f>
        <v>0.70860402556114366</v>
      </c>
      <c r="M152" s="46">
        <f>+Resevoirs!M152/'Reservoirs %'!$E152</f>
        <v>0.88508118108645495</v>
      </c>
      <c r="N152" s="46">
        <f>+Resevoirs!N152/'Reservoirs %'!$E152</f>
        <v>0.97568288870695064</v>
      </c>
      <c r="O152" s="46">
        <f>+Resevoirs!O152/'Reservoirs %'!$E152</f>
        <v>0</v>
      </c>
      <c r="P152" s="24"/>
      <c r="Q152" s="46">
        <f>+Resevoirs!Q152/'Reservoirs %'!$E152</f>
        <v>0.74725409095258855</v>
      </c>
      <c r="R152" s="46">
        <f>+Resevoirs!R152/'Reservoirs %'!$E152</f>
        <v>0.93645333815351572</v>
      </c>
      <c r="S152" s="46">
        <f>+Resevoirs!S152/'Reservoirs %'!$E152</f>
        <v>0.98771916766791779</v>
      </c>
      <c r="T152" s="46">
        <f>+Resevoirs!T152/'Reservoirs %'!$E152</f>
        <v>0</v>
      </c>
      <c r="U152" s="24"/>
      <c r="V152" s="46">
        <f>+Resevoirs!V152/'Reservoirs %'!$E152</f>
        <v>0.83312422247977114</v>
      </c>
      <c r="W152" s="46">
        <f>+Resevoirs!W152/'Reservoirs %'!$E152</f>
        <v>1.0194845240247106</v>
      </c>
      <c r="X152" s="46">
        <f>+Resevoirs!X152/'Reservoirs %'!$E152</f>
        <v>1.026752012248934</v>
      </c>
      <c r="Y152" s="46">
        <f>+Resevoirs!Y152/'Reservoirs %'!$E152</f>
        <v>0</v>
      </c>
      <c r="Z152" s="24"/>
    </row>
    <row r="153" spans="1:26" ht="6" customHeight="1" thickBot="1" x14ac:dyDescent="0.25">
      <c r="A153" s="31"/>
      <c r="B153" s="30"/>
      <c r="C153" s="33"/>
      <c r="D153" s="33"/>
      <c r="E153" s="33"/>
      <c r="F153" s="34"/>
      <c r="G153" s="35"/>
      <c r="H153" s="35"/>
      <c r="I153" s="35"/>
      <c r="J153" s="33"/>
      <c r="K153" s="34"/>
      <c r="L153" s="35"/>
      <c r="M153" s="35"/>
      <c r="N153" s="35"/>
      <c r="O153" s="33"/>
      <c r="P153" s="34"/>
      <c r="Q153" s="35"/>
      <c r="R153" s="35"/>
      <c r="S153" s="35"/>
      <c r="T153" s="33"/>
      <c r="U153" s="34"/>
      <c r="V153" s="35"/>
      <c r="W153" s="35"/>
      <c r="X153" s="35"/>
      <c r="Y153" s="36"/>
      <c r="Z153" s="34"/>
    </row>
  </sheetData>
  <pageMargins left="0.75" right="0.75" top="1" bottom="1" header="0.5" footer="0.5"/>
  <pageSetup scale="48" orientation="landscape" verticalDpi="0" r:id="rId1"/>
  <headerFooter alignWithMargins="0">
    <oddHeader xml:space="preserve">&amp;CPercentage Full by Facility (Reservoirs)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0"/>
  <sheetViews>
    <sheetView zoomScale="60" workbookViewId="0">
      <selection activeCell="L47" sqref="L47:L49"/>
    </sheetView>
  </sheetViews>
  <sheetFormatPr defaultRowHeight="12.75" x14ac:dyDescent="0.2"/>
  <cols>
    <col min="1" max="1" width="1.7109375" style="1" customWidth="1"/>
    <col min="2" max="2" width="31.140625" style="1" customWidth="1"/>
    <col min="3" max="3" width="24.140625" style="1" customWidth="1"/>
    <col min="4" max="4" width="11.28515625" style="1" customWidth="1"/>
    <col min="5" max="5" width="9.140625" style="1"/>
    <col min="6" max="6" width="1.7109375" style="1" customWidth="1"/>
    <col min="7" max="7" width="9.85546875" style="1" customWidth="1"/>
    <col min="8" max="10" width="10.140625" style="1" customWidth="1"/>
    <col min="11" max="11" width="1.7109375" style="1" customWidth="1"/>
    <col min="12" max="12" width="10.140625" style="1" customWidth="1"/>
    <col min="13" max="15" width="10.42578125" style="1" customWidth="1"/>
    <col min="16" max="16" width="1.7109375" style="1" customWidth="1"/>
    <col min="17" max="17" width="9.42578125" style="1" customWidth="1"/>
    <col min="18" max="20" width="9.7109375" style="1" customWidth="1"/>
    <col min="21" max="21" width="1.7109375" style="1" customWidth="1"/>
    <col min="22" max="22" width="9.85546875" style="1" customWidth="1"/>
    <col min="23" max="25" width="10.140625" style="1" customWidth="1"/>
    <col min="26" max="26" width="1.7109375" style="1" customWidth="1"/>
    <col min="27" max="16384" width="9.140625" style="1"/>
  </cols>
  <sheetData>
    <row r="1" spans="1:26" ht="17.25" customHeight="1" thickBot="1" x14ac:dyDescent="0.25">
      <c r="B1" s="38"/>
    </row>
    <row r="2" spans="1:26" ht="6" customHeight="1" thickBot="1" x14ac:dyDescent="0.25">
      <c r="A2" s="29"/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18"/>
    </row>
    <row r="3" spans="1:26" s="2" customFormat="1" ht="23.25" thickBot="1" x14ac:dyDescent="0.25">
      <c r="A3" s="23"/>
      <c r="B3" s="37" t="s">
        <v>0</v>
      </c>
      <c r="C3" s="3" t="s">
        <v>1</v>
      </c>
      <c r="D3" s="16" t="s">
        <v>2</v>
      </c>
      <c r="E3" s="16" t="s">
        <v>56</v>
      </c>
      <c r="F3" s="21"/>
      <c r="G3" s="5">
        <v>35521</v>
      </c>
      <c r="H3" s="4">
        <v>35886</v>
      </c>
      <c r="I3" s="5">
        <v>36251</v>
      </c>
      <c r="J3" s="4">
        <v>36617</v>
      </c>
      <c r="K3" s="18"/>
      <c r="L3" s="5">
        <v>35551</v>
      </c>
      <c r="M3" s="4">
        <v>35916</v>
      </c>
      <c r="N3" s="5">
        <v>36281</v>
      </c>
      <c r="O3" s="4">
        <v>36647</v>
      </c>
      <c r="P3" s="18"/>
      <c r="Q3" s="5">
        <v>35582</v>
      </c>
      <c r="R3" s="4">
        <v>35947</v>
      </c>
      <c r="S3" s="5">
        <v>36312</v>
      </c>
      <c r="T3" s="4">
        <v>36678</v>
      </c>
      <c r="U3" s="18"/>
      <c r="V3" s="5">
        <v>35612</v>
      </c>
      <c r="W3" s="5">
        <v>35977</v>
      </c>
      <c r="X3" s="5">
        <v>36342</v>
      </c>
      <c r="Y3" s="5">
        <v>36708</v>
      </c>
      <c r="Z3" s="18"/>
    </row>
    <row r="4" spans="1:26" s="2" customFormat="1" ht="6" customHeight="1" thickBot="1" x14ac:dyDescent="0.25">
      <c r="A4" s="24"/>
      <c r="B4" s="17"/>
      <c r="C4" s="40"/>
      <c r="D4" s="41"/>
      <c r="E4" s="21"/>
      <c r="F4" s="21"/>
      <c r="G4" s="43"/>
      <c r="H4" s="43"/>
      <c r="I4" s="43"/>
      <c r="J4" s="43"/>
      <c r="K4" s="18"/>
      <c r="L4" s="43"/>
      <c r="M4" s="43"/>
      <c r="N4" s="43"/>
      <c r="O4" s="43"/>
      <c r="P4" s="18"/>
      <c r="Q4" s="43"/>
      <c r="R4" s="43"/>
      <c r="S4" s="43"/>
      <c r="T4" s="43"/>
      <c r="U4" s="18"/>
      <c r="V4" s="43"/>
      <c r="W4" s="43"/>
      <c r="X4" s="43"/>
      <c r="Y4" s="44"/>
      <c r="Z4" s="28"/>
    </row>
    <row r="5" spans="1:26" x14ac:dyDescent="0.2">
      <c r="A5" s="26"/>
      <c r="B5" s="1" t="s">
        <v>3</v>
      </c>
      <c r="C5" s="2" t="s">
        <v>57</v>
      </c>
      <c r="D5" s="2" t="s">
        <v>5</v>
      </c>
      <c r="E5" s="7">
        <v>3000</v>
      </c>
      <c r="F5" s="24"/>
      <c r="G5" s="50">
        <f>+'Salt Domes'!G5/$E5</f>
        <v>0.61399999999999999</v>
      </c>
      <c r="H5" s="50">
        <f>+'Salt Domes'!H5/$E5</f>
        <v>0.53466666666666662</v>
      </c>
      <c r="I5" s="50">
        <f>+'Salt Domes'!I5/$E5</f>
        <v>0.29766666666666669</v>
      </c>
      <c r="J5" s="50">
        <f>+'Salt Domes'!J5/$E5</f>
        <v>0.17366666666666666</v>
      </c>
      <c r="K5" s="24"/>
      <c r="L5" s="50">
        <f>+'Salt Domes'!L5/$E5</f>
        <v>0.21933333333333332</v>
      </c>
      <c r="M5" s="50">
        <f>+'Salt Domes'!M5/$E5</f>
        <v>0.79833333333333334</v>
      </c>
      <c r="N5" s="50">
        <f>+'Salt Domes'!N5/$E5</f>
        <v>0.51466666666666672</v>
      </c>
      <c r="O5" s="50">
        <f>+'Salt Domes'!O5/$E5</f>
        <v>0.58499999999999996</v>
      </c>
      <c r="P5" s="24"/>
      <c r="Q5" s="50">
        <f>+'Salt Domes'!Q5/$E5</f>
        <v>0.58866666666666667</v>
      </c>
      <c r="R5" s="50">
        <f>+'Salt Domes'!R5/$E5</f>
        <v>0.47</v>
      </c>
      <c r="S5" s="50">
        <f>+'Salt Domes'!S5/$E5</f>
        <v>0.51466666666666672</v>
      </c>
      <c r="T5" s="50">
        <f>+'Salt Domes'!T5/$E5</f>
        <v>0.58499999999999996</v>
      </c>
      <c r="U5" s="24"/>
      <c r="V5" s="50">
        <f>+'Salt Domes'!V5/$E5</f>
        <v>0.58633333333333337</v>
      </c>
      <c r="W5" s="50">
        <f>+'Salt Domes'!W5/$E5</f>
        <v>0.55600000000000005</v>
      </c>
      <c r="X5" s="50">
        <f>+'Salt Domes'!X5/$E5</f>
        <v>0.64833333333333332</v>
      </c>
      <c r="Y5" s="50">
        <f>+'Salt Domes'!Y5/$E5</f>
        <v>0.51666666666666672</v>
      </c>
      <c r="Z5" s="23"/>
    </row>
    <row r="6" spans="1:26" x14ac:dyDescent="0.2">
      <c r="A6" s="26"/>
      <c r="B6" s="1" t="s">
        <v>60</v>
      </c>
      <c r="C6" s="2" t="s">
        <v>61</v>
      </c>
      <c r="D6" s="2" t="s">
        <v>62</v>
      </c>
      <c r="E6" s="7">
        <v>5200</v>
      </c>
      <c r="F6" s="24"/>
      <c r="G6" s="50">
        <f>+'Salt Domes'!G6/$E6</f>
        <v>0.30480769230769234</v>
      </c>
      <c r="H6" s="50">
        <f>+'Salt Domes'!H6/$E6</f>
        <v>0.66249999999999998</v>
      </c>
      <c r="I6" s="50">
        <f>+'Salt Domes'!I6/$E6</f>
        <v>0.55807692307692303</v>
      </c>
      <c r="J6" s="50">
        <f>+'Salt Domes'!J6/$E6</f>
        <v>0.55249999999999999</v>
      </c>
      <c r="K6" s="24"/>
      <c r="L6" s="50">
        <f>+'Salt Domes'!L6/$E6</f>
        <v>0.58211538461538459</v>
      </c>
      <c r="M6" s="50">
        <f>+'Salt Domes'!M6/$E6</f>
        <v>1.0744230769230769</v>
      </c>
      <c r="N6" s="50">
        <f>+'Salt Domes'!N6/$E6</f>
        <v>0.62634615384615389</v>
      </c>
      <c r="O6" s="50">
        <f>+'Salt Domes'!O6/$E6</f>
        <v>0.46634615384615385</v>
      </c>
      <c r="P6" s="24"/>
      <c r="Q6" s="50">
        <f>+'Salt Domes'!Q6/$E6</f>
        <v>0.82942307692307693</v>
      </c>
      <c r="R6" s="50">
        <f>+'Salt Domes'!R6/$E6</f>
        <v>1.1325000000000001</v>
      </c>
      <c r="S6" s="50">
        <f>+'Salt Domes'!S6/$E6</f>
        <v>0.84461538461538466</v>
      </c>
      <c r="T6" s="50">
        <f>+'Salt Domes'!T6/$E6</f>
        <v>0.63346153846153841</v>
      </c>
      <c r="U6" s="24"/>
      <c r="V6" s="50">
        <f>+'Salt Domes'!V6/$E6</f>
        <v>0.89903846153846156</v>
      </c>
      <c r="W6" s="50">
        <f>+'Salt Domes'!W6/$E6</f>
        <v>0.98730769230769233</v>
      </c>
      <c r="X6" s="50">
        <f>+'Salt Domes'!X6/$E6</f>
        <v>1.0403846153846155</v>
      </c>
      <c r="Y6" s="50">
        <f>+'Salt Domes'!Y6/$E6</f>
        <v>0.59596153846153843</v>
      </c>
      <c r="Z6" s="24"/>
    </row>
    <row r="7" spans="1:26" x14ac:dyDescent="0.2">
      <c r="A7" s="26"/>
      <c r="B7" s="1" t="s">
        <v>63</v>
      </c>
      <c r="C7" s="2" t="s">
        <v>64</v>
      </c>
      <c r="D7" s="2" t="s">
        <v>59</v>
      </c>
      <c r="E7" s="7">
        <v>2580</v>
      </c>
      <c r="F7" s="24"/>
      <c r="G7" s="50">
        <f>+'Salt Domes'!G7/$E7</f>
        <v>1.3445736434108526</v>
      </c>
      <c r="H7" s="50">
        <f>+'Salt Domes'!H7/$E7</f>
        <v>0.34767441860465115</v>
      </c>
      <c r="I7" s="50">
        <f>+'Salt Domes'!I7/$E7</f>
        <v>0.91317829457364341</v>
      </c>
      <c r="J7" s="50">
        <f>+'Salt Domes'!J7/$E7</f>
        <v>1.1585271317829458</v>
      </c>
      <c r="K7" s="24"/>
      <c r="L7" s="50">
        <f>+'Salt Domes'!L7/$E7</f>
        <v>1.5643410852713178</v>
      </c>
      <c r="M7" s="50">
        <f>+'Salt Domes'!M7/$E7</f>
        <v>0.37131782945736436</v>
      </c>
      <c r="N7" s="50">
        <f>+'Salt Domes'!N7/$E7</f>
        <v>1.3399224806201551</v>
      </c>
      <c r="O7" s="50">
        <f>+'Salt Domes'!O7/$E7</f>
        <v>1.4445736434108527</v>
      </c>
      <c r="P7" s="24"/>
      <c r="Q7" s="50">
        <f>+'Salt Domes'!Q7/$E7</f>
        <v>1.7406976744186047</v>
      </c>
      <c r="R7" s="50">
        <f>+'Salt Domes'!R7/$E7</f>
        <v>0.57286821705426361</v>
      </c>
      <c r="S7" s="50">
        <f>+'Salt Domes'!S7/$E7</f>
        <v>1.6488372093023256</v>
      </c>
      <c r="T7" s="50">
        <f>+'Salt Domes'!T7/$E7</f>
        <v>1.3399224806201551</v>
      </c>
      <c r="U7" s="24"/>
      <c r="V7" s="50">
        <f>+'Salt Domes'!V7/$E7</f>
        <v>1.6736434108527132</v>
      </c>
      <c r="W7" s="50">
        <f>+'Salt Domes'!W7/$E7</f>
        <v>1.0453488372093023</v>
      </c>
      <c r="X7" s="50">
        <f>+'Salt Domes'!X7/$E7</f>
        <v>1.6267441860465117</v>
      </c>
      <c r="Y7" s="50">
        <f>+'Salt Domes'!Y7/$E7</f>
        <v>1.5337209302325581</v>
      </c>
      <c r="Z7" s="24"/>
    </row>
    <row r="8" spans="1:26" x14ac:dyDescent="0.2">
      <c r="A8" s="26"/>
      <c r="B8" s="1" t="s">
        <v>66</v>
      </c>
      <c r="C8" s="2" t="s">
        <v>67</v>
      </c>
      <c r="D8" s="2" t="s">
        <v>68</v>
      </c>
      <c r="E8" s="7">
        <v>3659</v>
      </c>
      <c r="F8" s="24"/>
      <c r="G8" s="50">
        <f>+'Salt Domes'!G8/$E8</f>
        <v>0.23121071330964743</v>
      </c>
      <c r="H8" s="50">
        <f>+'Salt Domes'!H8/$E8</f>
        <v>0.20934681606996447</v>
      </c>
      <c r="I8" s="50">
        <f>+'Salt Domes'!I8/$E8</f>
        <v>0.71221645258267285</v>
      </c>
      <c r="J8" s="50">
        <f>+'Salt Domes'!J8/$E8</f>
        <v>0.53156600163979228</v>
      </c>
      <c r="K8" s="24"/>
      <c r="L8" s="50">
        <f>+'Salt Domes'!L8/$E8</f>
        <v>1.5304728067778082E-2</v>
      </c>
      <c r="M8" s="50">
        <f>+'Salt Domes'!M8/$E8</f>
        <v>0.80295162612735715</v>
      </c>
      <c r="N8" s="50">
        <f>+'Salt Domes'!N8/$E8</f>
        <v>0.52746652090735169</v>
      </c>
      <c r="O8" s="50">
        <f>+'Salt Domes'!O8/$E8</f>
        <v>0.33916370593058215</v>
      </c>
      <c r="P8" s="24"/>
      <c r="Q8" s="50">
        <f>+'Salt Domes'!Q8/$E8</f>
        <v>2.9516261273572014E-2</v>
      </c>
      <c r="R8" s="50">
        <f>+'Salt Domes'!R8/$E8</f>
        <v>1.0204974036622028</v>
      </c>
      <c r="S8" s="50">
        <f>+'Salt Domes'!S8/$E8</f>
        <v>1.0267832741186116</v>
      </c>
      <c r="T8" s="50">
        <f>+'Salt Domes'!T8/$E8</f>
        <v>0.30746105493304182</v>
      </c>
      <c r="U8" s="24"/>
      <c r="V8" s="50">
        <f>+'Salt Domes'!V8/$E8</f>
        <v>9.2648264553156598E-2</v>
      </c>
      <c r="W8" s="50">
        <f>+'Salt Domes'!W8/$E8</f>
        <v>0.84394643345176279</v>
      </c>
      <c r="X8" s="50">
        <f>+'Salt Domes'!X8/$E8</f>
        <v>0.89314020224104951</v>
      </c>
      <c r="Y8" s="50">
        <f>+'Salt Domes'!Y8/$E8</f>
        <v>0.31921289969937139</v>
      </c>
      <c r="Z8" s="24"/>
    </row>
    <row r="9" spans="1:26" x14ac:dyDescent="0.2">
      <c r="A9" s="26"/>
      <c r="B9" s="1" t="s">
        <v>18</v>
      </c>
      <c r="C9" s="2" t="s">
        <v>69</v>
      </c>
      <c r="D9" s="2" t="s">
        <v>70</v>
      </c>
      <c r="E9" s="8">
        <v>7100</v>
      </c>
      <c r="F9" s="24"/>
      <c r="G9" s="50">
        <f>+'Salt Domes'!G9/$E9</f>
        <v>0.62295774647887325</v>
      </c>
      <c r="H9" s="50">
        <f>+'Salt Domes'!H9/$E9</f>
        <v>0.65056338028169014</v>
      </c>
      <c r="I9" s="50">
        <f>+'Salt Domes'!I9/$E9</f>
        <v>0.59478873239436625</v>
      </c>
      <c r="J9" s="50">
        <f>+'Salt Domes'!J9/$E9</f>
        <v>0.58619718309859159</v>
      </c>
      <c r="K9" s="24"/>
      <c r="L9" s="50">
        <f>+'Salt Domes'!L9/$E9</f>
        <v>0.5028169014084507</v>
      </c>
      <c r="M9" s="50">
        <f>+'Salt Domes'!M9/$E9</f>
        <v>0.69028169014084506</v>
      </c>
      <c r="N9" s="50">
        <f>+'Salt Domes'!N9/$E9</f>
        <v>0.77281690140845072</v>
      </c>
      <c r="O9" s="50">
        <f>+'Salt Domes'!O9/$E9</f>
        <v>0.82380281690140844</v>
      </c>
      <c r="P9" s="24"/>
      <c r="Q9" s="50">
        <f>+'Salt Domes'!Q9/$E9</f>
        <v>0.5852112676056338</v>
      </c>
      <c r="R9" s="50">
        <f>+'Salt Domes'!R9/$E9</f>
        <v>0.75521126760563384</v>
      </c>
      <c r="S9" s="50">
        <f>+'Salt Domes'!S9/$E9</f>
        <v>0.8477464788732394</v>
      </c>
      <c r="T9" s="50">
        <f>+'Salt Domes'!T9/$E9</f>
        <v>0.70901408450704229</v>
      </c>
      <c r="U9" s="24"/>
      <c r="V9" s="50">
        <f>+'Salt Domes'!V9/$E9</f>
        <v>0.6522535211267606</v>
      </c>
      <c r="W9" s="50">
        <f>+'Salt Domes'!W9/$E9</f>
        <v>0.78591549295774643</v>
      </c>
      <c r="X9" s="50">
        <f>+'Salt Domes'!X9/$E9</f>
        <v>0.89070422535211269</v>
      </c>
      <c r="Y9" s="50">
        <f>+'Salt Domes'!Y9/$E9</f>
        <v>0.69478873239436623</v>
      </c>
      <c r="Z9" s="24"/>
    </row>
    <row r="10" spans="1:26" x14ac:dyDescent="0.2">
      <c r="A10" s="26"/>
      <c r="B10" s="1" t="s">
        <v>71</v>
      </c>
      <c r="C10" s="2" t="s">
        <v>72</v>
      </c>
      <c r="D10" s="2" t="s">
        <v>68</v>
      </c>
      <c r="E10" s="7">
        <v>10000</v>
      </c>
      <c r="F10" s="24"/>
      <c r="G10" s="50">
        <f>+'Salt Domes'!G10/$E10</f>
        <v>0.2477</v>
      </c>
      <c r="H10" s="50">
        <f>+'Salt Domes'!H10/$E10</f>
        <v>0.33639999999999998</v>
      </c>
      <c r="I10" s="50">
        <f>+'Salt Domes'!I10/$E10</f>
        <v>0.5151</v>
      </c>
      <c r="J10" s="50">
        <f>+'Salt Domes'!J10/$E10</f>
        <v>0.48020000000000002</v>
      </c>
      <c r="K10" s="24"/>
      <c r="L10" s="50">
        <f>+'Salt Domes'!L10/$E10</f>
        <v>0.25640000000000002</v>
      </c>
      <c r="M10" s="50">
        <f>+'Salt Domes'!M10/$E10</f>
        <v>0.60250000000000004</v>
      </c>
      <c r="N10" s="50">
        <f>+'Salt Domes'!N10/$E10</f>
        <v>0.52729999999999999</v>
      </c>
      <c r="O10" s="50">
        <f>+'Salt Domes'!O10/$E10</f>
        <v>0.43180000000000002</v>
      </c>
      <c r="P10" s="24"/>
      <c r="Q10" s="50">
        <f>+'Salt Domes'!Q10/$E10</f>
        <v>0.39150000000000001</v>
      </c>
      <c r="R10" s="50">
        <f>+'Salt Domes'!R10/$E10</f>
        <v>0.48010000000000003</v>
      </c>
      <c r="S10" s="50">
        <f>+'Salt Domes'!S10/$E10</f>
        <v>0.68540000000000001</v>
      </c>
      <c r="T10" s="50">
        <f>+'Salt Domes'!T10/$E10</f>
        <v>0.43190000000000001</v>
      </c>
      <c r="U10" s="24"/>
      <c r="V10" s="50">
        <f>+'Salt Domes'!V10/$E10</f>
        <v>0.55200000000000005</v>
      </c>
      <c r="W10" s="50">
        <f>+'Salt Domes'!W10/$E10</f>
        <v>0.57789999999999997</v>
      </c>
      <c r="X10" s="50">
        <f>+'Salt Domes'!X10/$E10</f>
        <v>0.8155</v>
      </c>
      <c r="Y10" s="50">
        <f>+'Salt Domes'!Y10/$E10</f>
        <v>0.64790000000000003</v>
      </c>
      <c r="Z10" s="24"/>
    </row>
    <row r="11" spans="1:26" x14ac:dyDescent="0.2">
      <c r="A11" s="26"/>
      <c r="B11" s="1" t="s">
        <v>79</v>
      </c>
      <c r="C11" s="2" t="s">
        <v>80</v>
      </c>
      <c r="D11" s="2" t="s">
        <v>81</v>
      </c>
      <c r="E11" s="7">
        <v>8299</v>
      </c>
      <c r="F11" s="24"/>
      <c r="G11" s="50">
        <f>+'Salt Domes'!G11/$E11</f>
        <v>0.36004337872032777</v>
      </c>
      <c r="H11" s="50">
        <f>+'Salt Domes'!H11/$E11</f>
        <v>0.22737679238462466</v>
      </c>
      <c r="I11" s="50">
        <f>+'Salt Domes'!I11/$E11</f>
        <v>0.3395589830100012</v>
      </c>
      <c r="J11" s="50">
        <f>+'Salt Domes'!J11/$E11</f>
        <v>0.14507772020725387</v>
      </c>
      <c r="K11" s="24"/>
      <c r="L11" s="50">
        <f>+'Salt Domes'!L11/$E11</f>
        <v>0.36763465477768403</v>
      </c>
      <c r="M11" s="50">
        <f>+'Salt Domes'!M11/$E11</f>
        <v>0.37365947704542718</v>
      </c>
      <c r="N11" s="50">
        <f>+'Salt Domes'!N11/$E11</f>
        <v>0.2649716833353416</v>
      </c>
      <c r="O11" s="50">
        <f>+'Salt Domes'!O11/$E11</f>
        <v>0.27111700204843958</v>
      </c>
      <c r="P11" s="24"/>
      <c r="Q11" s="50">
        <f>+'Salt Domes'!Q11/$E11</f>
        <v>0.61718279310760338</v>
      </c>
      <c r="R11" s="50">
        <f>+'Salt Domes'!R11/$E11</f>
        <v>0.17014098084106519</v>
      </c>
      <c r="S11" s="50">
        <f>+'Salt Domes'!S11/$E11</f>
        <v>0.29461380889263766</v>
      </c>
      <c r="T11" s="50">
        <f>+'Salt Domes'!T11/$E11</f>
        <v>0.27111700204843958</v>
      </c>
      <c r="U11" s="24"/>
      <c r="V11" s="50">
        <f>+'Salt Domes'!V11/$E11</f>
        <v>0.61718279310760338</v>
      </c>
      <c r="W11" s="50">
        <f>+'Salt Domes'!W11/$E11</f>
        <v>0.21002530425352453</v>
      </c>
      <c r="X11" s="50">
        <f>+'Salt Domes'!X11/$E11</f>
        <v>0.28220267502108687</v>
      </c>
      <c r="Y11" s="50">
        <f>+'Salt Domes'!Y11/$E11</f>
        <v>0.44499337269550548</v>
      </c>
      <c r="Z11" s="24"/>
    </row>
    <row r="12" spans="1:26" x14ac:dyDescent="0.2">
      <c r="A12" s="26"/>
      <c r="B12" s="1" t="s">
        <v>76</v>
      </c>
      <c r="C12" s="2" t="s">
        <v>77</v>
      </c>
      <c r="D12" s="2" t="s">
        <v>59</v>
      </c>
      <c r="E12" s="7">
        <v>1800</v>
      </c>
      <c r="F12" s="24"/>
      <c r="G12" s="50">
        <f>+'Salt Domes'!G12/$E12</f>
        <v>0.33611111111111114</v>
      </c>
      <c r="H12" s="50">
        <f>+'Salt Domes'!H12/$E12</f>
        <v>0.3988888888888889</v>
      </c>
      <c r="I12" s="50">
        <f>+'Salt Domes'!I12/$E12</f>
        <v>0.55833333333333335</v>
      </c>
      <c r="J12" s="50">
        <f>+'Salt Domes'!J12/$E12</f>
        <v>0.37111111111111111</v>
      </c>
      <c r="K12" s="24"/>
      <c r="L12" s="50">
        <f>+'Salt Domes'!L12/$E12</f>
        <v>0.52055555555555555</v>
      </c>
      <c r="M12" s="50">
        <f>+'Salt Domes'!M12/$E12</f>
        <v>0.78722222222222227</v>
      </c>
      <c r="N12" s="50">
        <f>+'Salt Domes'!N12/$E12</f>
        <v>0.78055555555555556</v>
      </c>
      <c r="O12" s="50">
        <f>+'Salt Domes'!O12/$E12</f>
        <v>0.35722222222222222</v>
      </c>
      <c r="P12" s="24"/>
      <c r="Q12" s="50">
        <f>+'Salt Domes'!Q12/$E12</f>
        <v>0.55500000000000005</v>
      </c>
      <c r="R12" s="50">
        <f>+'Salt Domes'!R12/$E12</f>
        <v>0.44777777777777777</v>
      </c>
      <c r="S12" s="50">
        <f>+'Salt Domes'!S12/$E12</f>
        <v>1.0122222222222221</v>
      </c>
      <c r="T12" s="50">
        <f>+'Salt Domes'!T12/$E12</f>
        <v>0.38500000000000001</v>
      </c>
      <c r="U12" s="24"/>
      <c r="V12" s="50">
        <f>+'Salt Domes'!V12/$E12</f>
        <v>0.53111111111111109</v>
      </c>
      <c r="W12" s="50">
        <f>+'Salt Domes'!W12/$E12</f>
        <v>0.46</v>
      </c>
      <c r="X12" s="50">
        <f>+'Salt Domes'!X12/$E12</f>
        <v>0.99222222222222223</v>
      </c>
      <c r="Y12" s="50">
        <f>+'Salt Domes'!Y12/$E12</f>
        <v>0.38722222222222225</v>
      </c>
      <c r="Z12" s="24"/>
    </row>
    <row r="13" spans="1:26" x14ac:dyDescent="0.2">
      <c r="A13" s="26"/>
      <c r="B13" s="1" t="s">
        <v>65</v>
      </c>
      <c r="C13" s="2" t="s">
        <v>61</v>
      </c>
      <c r="D13" s="2" t="s">
        <v>62</v>
      </c>
      <c r="E13" s="7">
        <v>8500</v>
      </c>
      <c r="F13" s="24"/>
      <c r="G13" s="50">
        <f>+'Salt Domes'!G13/$E13</f>
        <v>0.33058823529411763</v>
      </c>
      <c r="H13" s="50">
        <f>+'Salt Domes'!H13/$E13</f>
        <v>0.39647058823529413</v>
      </c>
      <c r="I13" s="50">
        <f>+'Salt Domes'!I13/$E13</f>
        <v>0.80611764705882349</v>
      </c>
      <c r="J13" s="50">
        <f>+'Salt Domes'!J13/$E13</f>
        <v>0.80694117647058827</v>
      </c>
      <c r="K13" s="24"/>
      <c r="L13" s="50">
        <f>+'Salt Domes'!L13/$E13</f>
        <v>0.37835294117647061</v>
      </c>
      <c r="M13" s="50">
        <f>+'Salt Domes'!M13/$E13</f>
        <v>0.50329411764705878</v>
      </c>
      <c r="N13" s="50">
        <f>+'Salt Domes'!N13/$E13</f>
        <v>0.77635294117647058</v>
      </c>
      <c r="O13" s="50">
        <f>+'Salt Domes'!O13/$E13</f>
        <v>0.77023529411764702</v>
      </c>
      <c r="P13" s="24"/>
      <c r="Q13" s="50">
        <f>+'Salt Domes'!Q13/$E13</f>
        <v>0.44435294117647056</v>
      </c>
      <c r="R13" s="50">
        <f>+'Salt Domes'!R13/$E13</f>
        <v>0.36058823529411765</v>
      </c>
      <c r="S13" s="50">
        <f>+'Salt Domes'!S13/$E13</f>
        <v>0.81447058823529417</v>
      </c>
      <c r="T13" s="50">
        <f>+'Salt Domes'!T13/$E13</f>
        <v>0.76800000000000002</v>
      </c>
      <c r="U13" s="24"/>
      <c r="V13" s="50">
        <f>+'Salt Domes'!V13/$E13</f>
        <v>0.66964705882352937</v>
      </c>
      <c r="W13" s="50">
        <f>+'Salt Domes'!W13/$E13</f>
        <v>0.51482352941176468</v>
      </c>
      <c r="X13" s="50">
        <f>+'Salt Domes'!X13/$E13</f>
        <v>0.80729411764705883</v>
      </c>
      <c r="Y13" s="50">
        <f>+'Salt Domes'!Y13/$E13</f>
        <v>0.82011764705882351</v>
      </c>
      <c r="Z13" s="24"/>
    </row>
    <row r="14" spans="1:26" x14ac:dyDescent="0.2">
      <c r="A14" s="26"/>
      <c r="B14" s="1" t="s">
        <v>58</v>
      </c>
      <c r="C14" s="2" t="s">
        <v>82</v>
      </c>
      <c r="D14" s="2" t="s">
        <v>59</v>
      </c>
      <c r="E14" s="7">
        <v>1700</v>
      </c>
      <c r="F14" s="24"/>
      <c r="G14" s="50">
        <f>+'Salt Domes'!G14/$E14</f>
        <v>0.28294117647058825</v>
      </c>
      <c r="H14" s="50">
        <f>+'Salt Domes'!H14/$E14</f>
        <v>0.44</v>
      </c>
      <c r="I14" s="50">
        <f>+'Salt Domes'!I14/$E14</f>
        <v>0.61588235294117644</v>
      </c>
      <c r="J14" s="50">
        <f>+'Salt Domes'!J14/$E14</f>
        <v>0.71058823529411763</v>
      </c>
      <c r="K14" s="24"/>
      <c r="L14" s="50">
        <f>+'Salt Domes'!L14/$E14</f>
        <v>0.2111764705882353</v>
      </c>
      <c r="M14" s="50">
        <f>+'Salt Domes'!M14/$E14</f>
        <v>0</v>
      </c>
      <c r="N14" s="50">
        <f>+'Salt Domes'!N14/$E14</f>
        <v>0.68058823529411761</v>
      </c>
      <c r="O14" s="50">
        <f>+'Salt Domes'!O14/$E14</f>
        <v>0.71058823529411763</v>
      </c>
      <c r="P14" s="24"/>
      <c r="Q14" s="50">
        <f>+'Salt Domes'!Q14/$E14</f>
        <v>0.50823529411764701</v>
      </c>
      <c r="R14" s="50">
        <f>+'Salt Domes'!R14/$E14</f>
        <v>0.61411764705882355</v>
      </c>
      <c r="S14" s="50">
        <f>+'Salt Domes'!S14/$E14</f>
        <v>0.8294117647058824</v>
      </c>
      <c r="T14" s="50">
        <f>+'Salt Domes'!T14/$E14</f>
        <v>0.84588235294117642</v>
      </c>
      <c r="U14" s="24"/>
      <c r="V14" s="50">
        <f>+'Salt Domes'!V14/$E14</f>
        <v>0.74176470588235299</v>
      </c>
      <c r="W14" s="50">
        <f>+'Salt Domes'!W14/$E14</f>
        <v>0.5776470588235294</v>
      </c>
      <c r="X14" s="50">
        <f>+'Salt Domes'!X14/$E14</f>
        <v>0.93882352941176472</v>
      </c>
      <c r="Y14" s="50">
        <f>+'Salt Domes'!Y14/$E14</f>
        <v>0.87117647058823533</v>
      </c>
      <c r="Z14" s="24"/>
    </row>
    <row r="15" spans="1:26" x14ac:dyDescent="0.2">
      <c r="A15" s="26"/>
      <c r="B15" s="1" t="s">
        <v>73</v>
      </c>
      <c r="C15" s="2" t="s">
        <v>74</v>
      </c>
      <c r="D15" s="2" t="s">
        <v>75</v>
      </c>
      <c r="E15" s="7">
        <v>6000</v>
      </c>
      <c r="F15" s="24"/>
      <c r="G15" s="50">
        <f>+'Salt Domes'!G15/$E15</f>
        <v>0.12233333333333334</v>
      </c>
      <c r="H15" s="50">
        <f>+'Salt Domes'!H15/$E15</f>
        <v>0.13233333333333333</v>
      </c>
      <c r="I15" s="50">
        <f>+'Salt Domes'!I15/$E15</f>
        <v>0.311</v>
      </c>
      <c r="J15" s="50">
        <f>+'Salt Domes'!J15/$E15</f>
        <v>0.191</v>
      </c>
      <c r="K15" s="24"/>
      <c r="L15" s="50">
        <f>+'Salt Domes'!L15/$E15</f>
        <v>0.14866666666666667</v>
      </c>
      <c r="M15" s="50">
        <f>+'Salt Domes'!M15/$E15</f>
        <v>0.22733333333333333</v>
      </c>
      <c r="N15" s="50">
        <f>+'Salt Domes'!N15/$E15</f>
        <v>0.30866666666666664</v>
      </c>
      <c r="O15" s="50">
        <f>+'Salt Domes'!O15/$E15</f>
        <v>0.34100000000000003</v>
      </c>
      <c r="P15" s="24"/>
      <c r="Q15" s="50">
        <f>+'Salt Domes'!Q15/$E15</f>
        <v>0.29199999999999998</v>
      </c>
      <c r="R15" s="50">
        <f>+'Salt Domes'!R15/$E15</f>
        <v>0.55533333333333335</v>
      </c>
      <c r="S15" s="50">
        <f>+'Salt Domes'!S15/$E15</f>
        <v>0.54300000000000004</v>
      </c>
      <c r="T15" s="50">
        <f>+'Salt Domes'!T15/$E15</f>
        <v>0.20899999999999999</v>
      </c>
      <c r="U15" s="24"/>
      <c r="V15" s="50">
        <f>+'Salt Domes'!V15/$E15</f>
        <v>0.36899999999999999</v>
      </c>
      <c r="W15" s="50">
        <f>+'Salt Domes'!W15/$E15</f>
        <v>0.36149999999999999</v>
      </c>
      <c r="X15" s="50">
        <f>+'Salt Domes'!X15/$E15</f>
        <v>0.58383333333333332</v>
      </c>
      <c r="Y15" s="50">
        <f>+'Salt Domes'!Y15/$E15</f>
        <v>0.29483333333333334</v>
      </c>
      <c r="Z15" s="24"/>
    </row>
    <row r="16" spans="1:26" ht="13.5" thickBot="1" x14ac:dyDescent="0.25">
      <c r="A16" s="26"/>
      <c r="B16" s="1" t="s">
        <v>43</v>
      </c>
      <c r="C16" s="2" t="s">
        <v>78</v>
      </c>
      <c r="D16" s="2" t="s">
        <v>70</v>
      </c>
      <c r="E16" s="7">
        <v>8810</v>
      </c>
      <c r="F16" s="24"/>
      <c r="G16" s="50">
        <f>+'Salt Domes'!G16/$E16</f>
        <v>0.7673098751418842</v>
      </c>
      <c r="H16" s="50">
        <f>+'Salt Domes'!H16/$E16</f>
        <v>0.77412031782065838</v>
      </c>
      <c r="I16" s="50">
        <f>+'Salt Domes'!I16/$E16</f>
        <v>0.63019296254256529</v>
      </c>
      <c r="J16" s="50">
        <f>+'Salt Domes'!J16/$E16</f>
        <v>0.60522133938706013</v>
      </c>
      <c r="K16" s="24"/>
      <c r="L16" s="50">
        <f>+'Salt Domes'!L16/$E16</f>
        <v>0.84370034052213394</v>
      </c>
      <c r="M16" s="50">
        <f>+'Salt Domes'!M16/$E16</f>
        <v>0.85550510783200906</v>
      </c>
      <c r="N16" s="50">
        <f>+'Salt Domes'!N16/$E16</f>
        <v>0.71906923950056756</v>
      </c>
      <c r="O16" s="50">
        <f>+'Salt Domes'!O16/$E16</f>
        <v>0.70408626560726451</v>
      </c>
      <c r="P16" s="24"/>
      <c r="Q16" s="50">
        <f>+'Salt Domes'!Q16/$E16</f>
        <v>0.91282633371169131</v>
      </c>
      <c r="R16" s="50">
        <f>+'Salt Domes'!R16/$E16</f>
        <v>0.85891032917139609</v>
      </c>
      <c r="S16" s="50">
        <f>+'Salt Domes'!S16/$E16</f>
        <v>0.94154370034052215</v>
      </c>
      <c r="T16" s="50">
        <f>+'Salt Domes'!T16/$E16</f>
        <v>0.73620885357548238</v>
      </c>
      <c r="U16" s="24"/>
      <c r="V16" s="50">
        <f>+'Salt Domes'!V16/$E16</f>
        <v>0.94040862656072643</v>
      </c>
      <c r="W16" s="50">
        <f>+'Salt Domes'!W16/$E16</f>
        <v>0.95266742338251986</v>
      </c>
      <c r="X16" s="50">
        <f>+'Salt Domes'!X16/$E16</f>
        <v>0.96719636776390461</v>
      </c>
      <c r="Y16" s="50">
        <f>+'Salt Domes'!Y16/$E16</f>
        <v>0.79001135073779793</v>
      </c>
      <c r="Z16" s="24"/>
    </row>
    <row r="17" spans="1:26" ht="5.25" customHeight="1" thickBot="1" x14ac:dyDescent="0.25">
      <c r="A17" s="26"/>
      <c r="B17" s="30"/>
      <c r="C17" s="33"/>
      <c r="D17" s="33"/>
      <c r="E17" s="33"/>
      <c r="F17" s="34"/>
      <c r="G17" s="51"/>
      <c r="H17" s="51"/>
      <c r="I17" s="51"/>
      <c r="J17" s="51"/>
      <c r="K17" s="34"/>
      <c r="L17" s="51"/>
      <c r="M17" s="51"/>
      <c r="N17" s="51"/>
      <c r="O17" s="51"/>
      <c r="P17" s="34"/>
      <c r="Q17" s="51"/>
      <c r="R17" s="51"/>
      <c r="S17" s="51"/>
      <c r="T17" s="51"/>
      <c r="U17" s="34"/>
      <c r="V17" s="51"/>
      <c r="W17" s="51"/>
      <c r="X17" s="51"/>
      <c r="Y17" s="51"/>
      <c r="Z17" s="34"/>
    </row>
    <row r="18" spans="1:26" ht="13.5" thickBot="1" x14ac:dyDescent="0.25">
      <c r="A18" s="26"/>
      <c r="B18" s="1" t="s">
        <v>85</v>
      </c>
      <c r="E18" s="7">
        <f>SUM(E5:E16)</f>
        <v>66648</v>
      </c>
      <c r="F18" s="24"/>
      <c r="G18" s="50">
        <f>+'Salt Domes'!G18/$E18</f>
        <v>0.43542191813707837</v>
      </c>
      <c r="H18" s="50">
        <f>+'Salt Domes'!H18/$E18</f>
        <v>0.43560196855119432</v>
      </c>
      <c r="I18" s="50">
        <f>+'Salt Domes'!I18/$E18</f>
        <v>0.55922158204297201</v>
      </c>
      <c r="J18" s="50">
        <f>+'Salt Domes'!J18/$E18</f>
        <v>0.50577661745288682</v>
      </c>
      <c r="K18" s="24"/>
      <c r="L18" s="50">
        <f>+'Salt Domes'!L18/$E18</f>
        <v>0.44711019085343895</v>
      </c>
      <c r="M18" s="50">
        <f>+'Salt Domes'!M18/$E18</f>
        <v>0.60768515184251592</v>
      </c>
      <c r="N18" s="50">
        <f>+'Salt Domes'!N18/$E18</f>
        <v>0.60759512663545789</v>
      </c>
      <c r="O18" s="50">
        <f>+'Salt Domes'!O18/$E18</f>
        <v>0.57334053534989793</v>
      </c>
      <c r="P18" s="24"/>
      <c r="Q18" s="50">
        <f>+'Salt Domes'!Q18/$E18</f>
        <v>0.58972512303444968</v>
      </c>
      <c r="R18" s="50">
        <f>+'Salt Domes'!R18/$E18</f>
        <v>0.59866762693554199</v>
      </c>
      <c r="S18" s="50">
        <f>+'Salt Domes'!S18/$E18</f>
        <v>0.76480914656103705</v>
      </c>
      <c r="T18" s="50">
        <f>+'Salt Domes'!T18/$E18</f>
        <v>0.56465310286880321</v>
      </c>
      <c r="U18" s="24"/>
      <c r="V18" s="50">
        <f>+'Salt Domes'!V18/$E18</f>
        <v>0.67176809506661861</v>
      </c>
      <c r="W18" s="50">
        <f>+'Salt Domes'!W18/$E18</f>
        <v>0.6367332853198896</v>
      </c>
      <c r="X18" s="50">
        <f>+'Salt Domes'!X18/$E18</f>
        <v>0.80886148121474011</v>
      </c>
      <c r="Y18" s="50">
        <f>+'Salt Domes'!Y18/$E18</f>
        <v>0.64153462969631492</v>
      </c>
      <c r="Z18" s="24"/>
    </row>
    <row r="19" spans="1:26" ht="6.75" customHeight="1" thickBot="1" x14ac:dyDescent="0.25">
      <c r="A19" s="27"/>
      <c r="B19" s="30"/>
      <c r="C19" s="30"/>
      <c r="D19" s="30"/>
      <c r="E19" s="33"/>
      <c r="F19" s="34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4"/>
      <c r="R19" s="33"/>
      <c r="S19" s="33"/>
      <c r="T19" s="33"/>
      <c r="U19" s="33"/>
      <c r="V19" s="34"/>
      <c r="W19" s="33"/>
      <c r="X19" s="33"/>
      <c r="Y19" s="33"/>
      <c r="Z19" s="18"/>
    </row>
    <row r="22" spans="1:26" ht="13.5" thickBot="1" x14ac:dyDescent="0.25">
      <c r="B22" s="38"/>
    </row>
    <row r="23" spans="1:26" ht="6" customHeight="1" thickBot="1" x14ac:dyDescent="0.25">
      <c r="A23" s="29"/>
      <c r="B23" s="29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4"/>
    </row>
    <row r="24" spans="1:26" ht="23.25" thickBot="1" x14ac:dyDescent="0.25">
      <c r="A24" s="23"/>
      <c r="B24" s="37" t="s">
        <v>0</v>
      </c>
      <c r="C24" s="3" t="s">
        <v>1</v>
      </c>
      <c r="D24" s="16" t="s">
        <v>2</v>
      </c>
      <c r="E24" s="16" t="s">
        <v>56</v>
      </c>
      <c r="F24" s="21"/>
      <c r="G24" s="5">
        <v>35643</v>
      </c>
      <c r="H24" s="5">
        <v>36008</v>
      </c>
      <c r="I24" s="5">
        <v>36373</v>
      </c>
      <c r="J24" s="5">
        <v>36739</v>
      </c>
      <c r="K24" s="18"/>
      <c r="L24" s="5">
        <v>35674</v>
      </c>
      <c r="M24" s="5">
        <v>36039</v>
      </c>
      <c r="N24" s="5">
        <v>36404</v>
      </c>
      <c r="O24" s="5">
        <v>36770</v>
      </c>
      <c r="P24" s="18"/>
      <c r="Q24" s="5">
        <v>35704</v>
      </c>
      <c r="R24" s="5">
        <v>36069</v>
      </c>
      <c r="S24" s="5">
        <v>36434</v>
      </c>
      <c r="T24" s="5">
        <v>36800</v>
      </c>
      <c r="U24" s="18"/>
      <c r="V24" s="5">
        <v>35735</v>
      </c>
      <c r="W24" s="5">
        <v>36100</v>
      </c>
      <c r="X24" s="5">
        <v>36465</v>
      </c>
      <c r="Y24" s="5">
        <v>36831</v>
      </c>
      <c r="Z24" s="18"/>
    </row>
    <row r="25" spans="1:26" ht="6" customHeight="1" thickBot="1" x14ac:dyDescent="0.25">
      <c r="A25" s="24"/>
      <c r="B25" s="17"/>
      <c r="C25" s="40"/>
      <c r="D25" s="41"/>
      <c r="E25" s="21"/>
      <c r="F25" s="21"/>
      <c r="G25" s="43"/>
      <c r="H25" s="43"/>
      <c r="I25" s="43"/>
      <c r="J25" s="43"/>
      <c r="K25" s="18"/>
      <c r="L25" s="43"/>
      <c r="M25" s="43"/>
      <c r="N25" s="43"/>
      <c r="O25" s="43"/>
      <c r="P25" s="18"/>
      <c r="Q25" s="43"/>
      <c r="R25" s="43"/>
      <c r="S25" s="43"/>
      <c r="T25" s="43"/>
      <c r="U25" s="18"/>
      <c r="V25" s="43"/>
      <c r="W25" s="43"/>
      <c r="X25" s="43"/>
      <c r="Y25" s="44"/>
      <c r="Z25" s="28"/>
    </row>
    <row r="26" spans="1:26" x14ac:dyDescent="0.2">
      <c r="A26" s="26"/>
      <c r="B26" s="1" t="s">
        <v>3</v>
      </c>
      <c r="C26" s="2" t="s">
        <v>57</v>
      </c>
      <c r="D26" s="2" t="s">
        <v>5</v>
      </c>
      <c r="E26" s="7">
        <v>3000</v>
      </c>
      <c r="F26" s="24"/>
      <c r="G26" s="50">
        <f>+'Salt Domes'!G26/$E26</f>
        <v>0.13833333333333334</v>
      </c>
      <c r="H26" s="50">
        <f>+'Salt Domes'!H26/$E26</f>
        <v>0.45466666666666666</v>
      </c>
      <c r="I26" s="50">
        <f>+'Salt Domes'!I26/$E26</f>
        <v>0.12366666666666666</v>
      </c>
      <c r="J26" s="50">
        <f>+'Salt Domes'!J26/$E26</f>
        <v>0.5006666666666667</v>
      </c>
      <c r="K26" s="24"/>
      <c r="L26" s="50">
        <f>+'Salt Domes'!L26/$E26</f>
        <v>0.15266666666666667</v>
      </c>
      <c r="M26" s="50">
        <f>+'Salt Domes'!M26/$E26</f>
        <v>0.55200000000000005</v>
      </c>
      <c r="N26" s="50">
        <f>+'Salt Domes'!N26/$E26</f>
        <v>0.37966666666666665</v>
      </c>
      <c r="O26" s="50">
        <f>+'Salt Domes'!O26/$E26</f>
        <v>0</v>
      </c>
      <c r="P26" s="24"/>
      <c r="Q26" s="50">
        <f>+'Salt Domes'!Q26/$E26</f>
        <v>0.59066666666666667</v>
      </c>
      <c r="R26" s="50">
        <f>+'Salt Domes'!R26/$E26</f>
        <v>0.49399999999999999</v>
      </c>
      <c r="S26" s="50">
        <f>+'Salt Domes'!S26/$E26</f>
        <v>0.44466666666666665</v>
      </c>
      <c r="T26" s="50">
        <f>+'Salt Domes'!T26/$E26</f>
        <v>0</v>
      </c>
      <c r="U26" s="24"/>
      <c r="V26" s="50">
        <f>+'Salt Domes'!V26/$E26</f>
        <v>0.55500000000000005</v>
      </c>
      <c r="W26" s="50">
        <f>+'Salt Domes'!W26/$E26</f>
        <v>0.67133333333333334</v>
      </c>
      <c r="X26" s="50">
        <f>+'Salt Domes'!X26/$E26</f>
        <v>0.68333333333333335</v>
      </c>
      <c r="Y26" s="50">
        <f>+'Salt Domes'!Y26/$E26</f>
        <v>0</v>
      </c>
      <c r="Z26" s="23"/>
    </row>
    <row r="27" spans="1:26" x14ac:dyDescent="0.2">
      <c r="A27" s="26"/>
      <c r="B27" s="1" t="s">
        <v>60</v>
      </c>
      <c r="C27" s="2" t="s">
        <v>61</v>
      </c>
      <c r="D27" s="2" t="s">
        <v>62</v>
      </c>
      <c r="E27" s="7">
        <v>5200</v>
      </c>
      <c r="F27" s="24"/>
      <c r="G27" s="50">
        <f>+'Salt Domes'!G27/$E27</f>
        <v>0.78538461538461535</v>
      </c>
      <c r="H27" s="50">
        <f>+'Salt Domes'!H27/$E27</f>
        <v>1.1201923076923077</v>
      </c>
      <c r="I27" s="50">
        <f>+'Salt Domes'!I27/$E27</f>
        <v>1.0598076923076922</v>
      </c>
      <c r="J27" s="50">
        <f>+'Salt Domes'!J27/$E27</f>
        <v>0.66346153846153844</v>
      </c>
      <c r="K27" s="24"/>
      <c r="L27" s="50">
        <f>+'Salt Domes'!L27/$E27</f>
        <v>0.74365384615384611</v>
      </c>
      <c r="M27" s="50">
        <f>+'Salt Domes'!M27/$E27</f>
        <v>1.4346153846153846</v>
      </c>
      <c r="N27" s="50">
        <f>+'Salt Domes'!N27/$E27</f>
        <v>1.210576923076923</v>
      </c>
      <c r="O27" s="50">
        <f>+'Salt Domes'!O27/$E27</f>
        <v>0</v>
      </c>
      <c r="P27" s="24"/>
      <c r="Q27" s="50">
        <f>+'Salt Domes'!Q27/$E27</f>
        <v>1.0717307692307692</v>
      </c>
      <c r="R27" s="50">
        <f>+'Salt Domes'!R27/$E27</f>
        <v>0.98403846153846153</v>
      </c>
      <c r="S27" s="50">
        <f>+'Salt Domes'!S27/$E27</f>
        <v>1.4909615384615384</v>
      </c>
      <c r="T27" s="50">
        <f>+'Salt Domes'!T27/$E27</f>
        <v>0</v>
      </c>
      <c r="U27" s="24"/>
      <c r="V27" s="50">
        <f>+'Salt Domes'!V27/$E27</f>
        <v>1.3734615384615385</v>
      </c>
      <c r="W27" s="50">
        <f>+'Salt Domes'!W27/$E27</f>
        <v>1.5284615384615385</v>
      </c>
      <c r="X27" s="50">
        <f>+'Salt Domes'!X27/$E27</f>
        <v>1.49</v>
      </c>
      <c r="Y27" s="50">
        <f>+'Salt Domes'!Y27/$E27</f>
        <v>0</v>
      </c>
      <c r="Z27" s="24"/>
    </row>
    <row r="28" spans="1:26" x14ac:dyDescent="0.2">
      <c r="A28" s="26"/>
      <c r="B28" s="1" t="s">
        <v>63</v>
      </c>
      <c r="C28" s="2" t="s">
        <v>64</v>
      </c>
      <c r="D28" s="2" t="s">
        <v>59</v>
      </c>
      <c r="E28" s="7">
        <v>2580</v>
      </c>
      <c r="F28" s="24"/>
      <c r="G28" s="50">
        <f>+'Salt Domes'!G28/$E28</f>
        <v>1.7496124031007751</v>
      </c>
      <c r="H28" s="50">
        <f>+'Salt Domes'!H28/$E28</f>
        <v>1.0003875968992249</v>
      </c>
      <c r="I28" s="50">
        <f>+'Salt Domes'!I28/$E28</f>
        <v>1.6023255813953488</v>
      </c>
      <c r="J28" s="50">
        <f>+'Salt Domes'!J28/$E28</f>
        <v>1.4813953488372094</v>
      </c>
      <c r="K28" s="24"/>
      <c r="L28" s="50">
        <f>+'Salt Domes'!L28/$E28</f>
        <v>1.6488372093023256</v>
      </c>
      <c r="M28" s="50">
        <f>+'Salt Domes'!M28/$E28</f>
        <v>1.2093023255813953</v>
      </c>
      <c r="N28" s="50">
        <f>+'Salt Domes'!N28/$E28</f>
        <v>1.6073643410852714</v>
      </c>
      <c r="O28" s="50">
        <f>+'Salt Domes'!O28/$E28</f>
        <v>0</v>
      </c>
      <c r="P28" s="24"/>
      <c r="Q28" s="50">
        <f>+'Salt Domes'!Q28/$E28</f>
        <v>1.7093023255813953</v>
      </c>
      <c r="R28" s="50">
        <f>+'Salt Domes'!R28/$E28</f>
        <v>1.2701550387596898</v>
      </c>
      <c r="S28" s="50">
        <f>+'Salt Domes'!S28/$E28</f>
        <v>1.6383720930232557</v>
      </c>
      <c r="T28" s="50">
        <f>+'Salt Domes'!T28/$E28</f>
        <v>0</v>
      </c>
      <c r="U28" s="24"/>
      <c r="V28" s="50">
        <f>+'Salt Domes'!V28/$E28</f>
        <v>1.8375968992248062</v>
      </c>
      <c r="W28" s="50">
        <f>+'Salt Domes'!W28/$E28</f>
        <v>1.6655038759689922</v>
      </c>
      <c r="X28" s="50">
        <f>+'Salt Domes'!X28/$E28</f>
        <v>1.6767441860465115</v>
      </c>
      <c r="Y28" s="50">
        <f>+'Salt Domes'!Y28/$E28</f>
        <v>0</v>
      </c>
      <c r="Z28" s="24"/>
    </row>
    <row r="29" spans="1:26" x14ac:dyDescent="0.2">
      <c r="A29" s="26"/>
      <c r="B29" s="1" t="s">
        <v>66</v>
      </c>
      <c r="C29" s="2" t="s">
        <v>67</v>
      </c>
      <c r="D29" s="2" t="s">
        <v>68</v>
      </c>
      <c r="E29" s="7">
        <v>3659</v>
      </c>
      <c r="F29" s="24"/>
      <c r="G29" s="50">
        <f>+'Salt Domes'!G29/$E29</f>
        <v>0.15523367040174912</v>
      </c>
      <c r="H29" s="50">
        <f>+'Salt Domes'!H29/$E29</f>
        <v>0.92101667122164521</v>
      </c>
      <c r="I29" s="50">
        <f>+'Salt Domes'!I29/$E29</f>
        <v>0.80705110685979775</v>
      </c>
      <c r="J29" s="50">
        <f>+'Salt Domes'!J29/$E29</f>
        <v>0.95599890680513799</v>
      </c>
      <c r="K29" s="24"/>
      <c r="L29" s="50">
        <f>+'Salt Domes'!L29/$E29</f>
        <v>0.24706203880841759</v>
      </c>
      <c r="M29" s="50">
        <f>+'Salt Domes'!M29/$E29</f>
        <v>1.0237769882481553</v>
      </c>
      <c r="N29" s="50">
        <f>+'Salt Domes'!N29/$E29</f>
        <v>0.53156600163979228</v>
      </c>
      <c r="O29" s="50">
        <f>+'Salt Domes'!O29/$E29</f>
        <v>0</v>
      </c>
      <c r="P29" s="24"/>
      <c r="Q29" s="50">
        <f>+'Salt Domes'!Q29/$E29</f>
        <v>0.24651544137742554</v>
      </c>
      <c r="R29" s="50">
        <f>+'Salt Domes'!R29/$E29</f>
        <v>0.78218092374965842</v>
      </c>
      <c r="S29" s="50">
        <f>+'Salt Domes'!S29/$E29</f>
        <v>1.1574200601257174</v>
      </c>
      <c r="T29" s="50">
        <f>+'Salt Domes'!T29/$E29</f>
        <v>0</v>
      </c>
      <c r="U29" s="24"/>
      <c r="V29" s="50">
        <f>+'Salt Domes'!V29/$E29</f>
        <v>0.20142115332057939</v>
      </c>
      <c r="W29" s="50">
        <f>+'Salt Domes'!W29/$E29</f>
        <v>1.0874555889587318</v>
      </c>
      <c r="X29" s="50">
        <f>+'Salt Domes'!X29/$E29</f>
        <v>1.0675047827275213</v>
      </c>
      <c r="Y29" s="50">
        <f>+'Salt Domes'!Y29/$E29</f>
        <v>0</v>
      </c>
      <c r="Z29" s="24"/>
    </row>
    <row r="30" spans="1:26" x14ac:dyDescent="0.2">
      <c r="A30" s="26"/>
      <c r="B30" s="1" t="s">
        <v>18</v>
      </c>
      <c r="C30" s="2" t="s">
        <v>69</v>
      </c>
      <c r="D30" s="2" t="s">
        <v>70</v>
      </c>
      <c r="E30" s="8">
        <v>7100</v>
      </c>
      <c r="F30" s="24"/>
      <c r="G30" s="50">
        <f>+'Salt Domes'!G30/$E30</f>
        <v>0.65394366197183096</v>
      </c>
      <c r="H30" s="50">
        <f>+'Salt Domes'!H30/$E30</f>
        <v>0.86619718309859151</v>
      </c>
      <c r="I30" s="50">
        <f>+'Salt Domes'!I30/$E30</f>
        <v>0.88647887323943664</v>
      </c>
      <c r="J30" s="50">
        <f>+'Salt Domes'!J30/$E30</f>
        <v>0.81943661971830983</v>
      </c>
      <c r="K30" s="24"/>
      <c r="L30" s="50">
        <f>+'Salt Domes'!L30/$E30</f>
        <v>0.7528169014084507</v>
      </c>
      <c r="M30" s="50">
        <f>+'Salt Domes'!M30/$E30</f>
        <v>0.86830985915492953</v>
      </c>
      <c r="N30" s="50">
        <f>+'Salt Domes'!N30/$E30</f>
        <v>0.94323943661971832</v>
      </c>
      <c r="O30" s="50">
        <f>+'Salt Domes'!O30/$E30</f>
        <v>0</v>
      </c>
      <c r="P30" s="24"/>
      <c r="Q30" s="50">
        <f>+'Salt Domes'!Q30/$E30</f>
        <v>0.86154929577464789</v>
      </c>
      <c r="R30" s="50">
        <f>+'Salt Domes'!R30/$E30</f>
        <v>0.88140845070422535</v>
      </c>
      <c r="S30" s="50">
        <f>+'Salt Domes'!S30/$E30</f>
        <v>0.88647887323943664</v>
      </c>
      <c r="T30" s="50">
        <f>+'Salt Domes'!T30/$E30</f>
        <v>0</v>
      </c>
      <c r="U30" s="24"/>
      <c r="V30" s="50">
        <f>+'Salt Domes'!V30/$E30</f>
        <v>0.88112676056338024</v>
      </c>
      <c r="W30" s="50">
        <f>+'Salt Domes'!W30/$E30</f>
        <v>0.94507042253521123</v>
      </c>
      <c r="X30" s="50">
        <f>+'Salt Domes'!X30/$E30</f>
        <v>0.926056338028169</v>
      </c>
      <c r="Y30" s="50">
        <f>+'Salt Domes'!Y30/$E30</f>
        <v>0</v>
      </c>
      <c r="Z30" s="24"/>
    </row>
    <row r="31" spans="1:26" x14ac:dyDescent="0.2">
      <c r="A31" s="26"/>
      <c r="B31" s="1" t="s">
        <v>71</v>
      </c>
      <c r="C31" s="2" t="s">
        <v>72</v>
      </c>
      <c r="D31" s="2" t="s">
        <v>68</v>
      </c>
      <c r="E31" s="7">
        <v>10000</v>
      </c>
      <c r="F31" s="24"/>
      <c r="G31" s="50">
        <f>+'Salt Domes'!G31/$E31</f>
        <v>0.3765</v>
      </c>
      <c r="H31" s="50">
        <f>+'Salt Domes'!H31/$E31</f>
        <v>0.78129999999999999</v>
      </c>
      <c r="I31" s="50">
        <f>+'Salt Domes'!I31/$E31</f>
        <v>0.70850000000000002</v>
      </c>
      <c r="J31" s="50">
        <f>+'Salt Domes'!J31/$E31</f>
        <v>0.77629999999999999</v>
      </c>
      <c r="K31" s="24"/>
      <c r="L31" s="50">
        <f>+'Salt Domes'!L31/$E31</f>
        <v>0.33789999999999998</v>
      </c>
      <c r="M31" s="50">
        <f>+'Salt Domes'!M31/$E31</f>
        <v>0.86639999999999995</v>
      </c>
      <c r="N31" s="50">
        <f>+'Salt Domes'!N31/$E31</f>
        <v>0.76129999999999998</v>
      </c>
      <c r="O31" s="50">
        <f>+'Salt Domes'!O31/$E31</f>
        <v>0</v>
      </c>
      <c r="P31" s="24"/>
      <c r="Q31" s="50">
        <f>+'Salt Domes'!Q31/$E31</f>
        <v>0.45090000000000002</v>
      </c>
      <c r="R31" s="50">
        <f>+'Salt Domes'!R31/$E31</f>
        <v>0.65849999999999997</v>
      </c>
      <c r="S31" s="50">
        <f>+'Salt Domes'!S31/$E31</f>
        <v>0.97699999999999998</v>
      </c>
      <c r="T31" s="50">
        <f>+'Salt Domes'!T31/$E31</f>
        <v>0</v>
      </c>
      <c r="U31" s="24"/>
      <c r="V31" s="50">
        <f>+'Salt Domes'!V31/$E31</f>
        <v>0.67010000000000003</v>
      </c>
      <c r="W31" s="50">
        <f>+'Salt Domes'!W31/$E31</f>
        <v>0.93469999999999998</v>
      </c>
      <c r="X31" s="50">
        <f>+'Salt Domes'!X31/$E31</f>
        <v>1.0656000000000001</v>
      </c>
      <c r="Y31" s="50">
        <f>+'Salt Domes'!Y31/$E31</f>
        <v>0</v>
      </c>
      <c r="Z31" s="24"/>
    </row>
    <row r="32" spans="1:26" x14ac:dyDescent="0.2">
      <c r="A32" s="26"/>
      <c r="B32" s="1" t="s">
        <v>79</v>
      </c>
      <c r="C32" s="2" t="s">
        <v>80</v>
      </c>
      <c r="D32" s="2" t="s">
        <v>81</v>
      </c>
      <c r="E32" s="7">
        <v>8299</v>
      </c>
      <c r="F32" s="24"/>
      <c r="G32" s="50">
        <f>+'Salt Domes'!G32/$E32</f>
        <v>0.32618387757561151</v>
      </c>
      <c r="H32" s="50">
        <f>+'Salt Domes'!H32/$E32</f>
        <v>0.27328593806482709</v>
      </c>
      <c r="I32" s="50">
        <f>+'Salt Domes'!I32/$E32</f>
        <v>0.34425834437884084</v>
      </c>
      <c r="J32" s="50">
        <f>+'Salt Domes'!J32/$E32</f>
        <v>0.43679961441137488</v>
      </c>
      <c r="K32" s="24"/>
      <c r="L32" s="50">
        <f>+'Salt Domes'!L32/$E32</f>
        <v>0.23930594047475601</v>
      </c>
      <c r="M32" s="50">
        <f>+'Salt Domes'!M32/$E32</f>
        <v>0.31774912640077119</v>
      </c>
      <c r="N32" s="50">
        <f>+'Salt Domes'!N32/$E32</f>
        <v>0.41932762983491989</v>
      </c>
      <c r="O32" s="50">
        <f>+'Salt Domes'!O32/$E32</f>
        <v>0</v>
      </c>
      <c r="P32" s="24"/>
      <c r="Q32" s="50">
        <f>+'Salt Domes'!Q32/$E32</f>
        <v>0.50753102783467885</v>
      </c>
      <c r="R32" s="50">
        <f>+'Salt Domes'!R32/$E32</f>
        <v>0.37402096638149174</v>
      </c>
      <c r="S32" s="50">
        <f>+'Salt Domes'!S32/$E32</f>
        <v>0.51150741053138937</v>
      </c>
      <c r="T32" s="50">
        <f>+'Salt Domes'!T32/$E32</f>
        <v>0</v>
      </c>
      <c r="U32" s="24"/>
      <c r="V32" s="50">
        <f>+'Salt Domes'!V32/$E32</f>
        <v>0.63501626702012293</v>
      </c>
      <c r="W32" s="50">
        <f>+'Salt Domes'!W32/$E32</f>
        <v>0.63706470659115555</v>
      </c>
      <c r="X32" s="50">
        <f>+'Salt Domes'!X32/$E32</f>
        <v>0.55801903843836609</v>
      </c>
      <c r="Y32" s="50">
        <f>+'Salt Domes'!Y32/$E32</f>
        <v>0</v>
      </c>
      <c r="Z32" s="24"/>
    </row>
    <row r="33" spans="1:26" x14ac:dyDescent="0.2">
      <c r="A33" s="26"/>
      <c r="B33" s="1" t="s">
        <v>76</v>
      </c>
      <c r="C33" s="2" t="s">
        <v>77</v>
      </c>
      <c r="D33" s="2" t="s">
        <v>59</v>
      </c>
      <c r="E33" s="7">
        <v>1800</v>
      </c>
      <c r="F33" s="24"/>
      <c r="G33" s="50">
        <f>+'Salt Domes'!G33/$E33</f>
        <v>0.49166666666666664</v>
      </c>
      <c r="H33" s="50">
        <f>+'Salt Domes'!H33/$E33</f>
        <v>0.4588888888888889</v>
      </c>
      <c r="I33" s="50">
        <f>+'Salt Domes'!I33/$E33</f>
        <v>1.0900000000000001</v>
      </c>
      <c r="J33" s="50">
        <f>+'Salt Domes'!J33/$E33</f>
        <v>0.27666666666666667</v>
      </c>
      <c r="K33" s="24"/>
      <c r="L33" s="50">
        <f>+'Salt Domes'!L33/$E33</f>
        <v>0.44777777777777777</v>
      </c>
      <c r="M33" s="50">
        <f>+'Salt Domes'!M33/$E33</f>
        <v>0.2088888888888889</v>
      </c>
      <c r="N33" s="50">
        <f>+'Salt Domes'!N33/$E33</f>
        <v>1.1166666666666667</v>
      </c>
      <c r="O33" s="50">
        <f>+'Salt Domes'!O33/$E33</f>
        <v>0</v>
      </c>
      <c r="P33" s="24"/>
      <c r="Q33" s="50">
        <f>+'Salt Domes'!Q33/$E33</f>
        <v>0.57055555555555559</v>
      </c>
      <c r="R33" s="50">
        <f>+'Salt Domes'!R33/$E33</f>
        <v>0.63111111111111107</v>
      </c>
      <c r="S33" s="50">
        <f>+'Salt Domes'!S33/$E33</f>
        <v>1.0933333333333333</v>
      </c>
      <c r="T33" s="50">
        <f>+'Salt Domes'!T33/$E33</f>
        <v>0</v>
      </c>
      <c r="U33" s="24"/>
      <c r="V33" s="50">
        <f>+'Salt Domes'!V33/$E33</f>
        <v>0.73777777777777775</v>
      </c>
      <c r="W33" s="50">
        <f>+'Salt Domes'!W33/$E33</f>
        <v>0.90111111111111108</v>
      </c>
      <c r="X33" s="50">
        <f>+'Salt Domes'!X33/$E33</f>
        <v>1.1383333333333334</v>
      </c>
      <c r="Y33" s="50">
        <f>+'Salt Domes'!Y33/$E33</f>
        <v>0</v>
      </c>
      <c r="Z33" s="24"/>
    </row>
    <row r="34" spans="1:26" x14ac:dyDescent="0.2">
      <c r="A34" s="26"/>
      <c r="B34" s="1" t="s">
        <v>65</v>
      </c>
      <c r="C34" s="2" t="s">
        <v>61</v>
      </c>
      <c r="D34" s="2" t="s">
        <v>62</v>
      </c>
      <c r="E34" s="7">
        <v>8500</v>
      </c>
      <c r="F34" s="24"/>
      <c r="G34" s="50">
        <f>+'Salt Domes'!G34/$E34</f>
        <v>0.30223529411764705</v>
      </c>
      <c r="H34" s="50">
        <f>+'Salt Domes'!H34/$E34</f>
        <v>0.44</v>
      </c>
      <c r="I34" s="50">
        <f>+'Salt Domes'!I34/$E34</f>
        <v>0.77117647058823524</v>
      </c>
      <c r="J34" s="50">
        <f>+'Salt Domes'!J34/$E34</f>
        <v>0.81070588235294117</v>
      </c>
      <c r="K34" s="24"/>
      <c r="L34" s="50">
        <f>+'Salt Domes'!L34/$E34</f>
        <v>0.17317647058823529</v>
      </c>
      <c r="M34" s="50">
        <f>+'Salt Domes'!M34/$E34</f>
        <v>0.56058823529411761</v>
      </c>
      <c r="N34" s="50">
        <f>+'Salt Domes'!N34/$E34</f>
        <v>0.80211764705882349</v>
      </c>
      <c r="O34" s="50">
        <f>+'Salt Domes'!O34/$E34</f>
        <v>0</v>
      </c>
      <c r="P34" s="24"/>
      <c r="Q34" s="50">
        <f>+'Salt Domes'!Q34/$E34</f>
        <v>8.3058823529411768E-2</v>
      </c>
      <c r="R34" s="50">
        <f>+'Salt Domes'!R34/$E34</f>
        <v>0.64552941176470591</v>
      </c>
      <c r="S34" s="50">
        <f>+'Salt Domes'!S34/$E34</f>
        <v>0.80858823529411761</v>
      </c>
      <c r="T34" s="50">
        <f>+'Salt Domes'!T34/$E34</f>
        <v>0</v>
      </c>
      <c r="U34" s="24"/>
      <c r="V34" s="50">
        <f>+'Salt Domes'!V34/$E34</f>
        <v>0.28423529411764709</v>
      </c>
      <c r="W34" s="50">
        <f>+'Salt Domes'!W34/$E34</f>
        <v>0.79505882352941182</v>
      </c>
      <c r="X34" s="50">
        <f>+'Salt Domes'!X34/$E34</f>
        <v>0.81647058823529417</v>
      </c>
      <c r="Y34" s="50">
        <f>+'Salt Domes'!Y34/$E34</f>
        <v>0</v>
      </c>
      <c r="Z34" s="24"/>
    </row>
    <row r="35" spans="1:26" x14ac:dyDescent="0.2">
      <c r="A35" s="26"/>
      <c r="B35" s="1" t="s">
        <v>58</v>
      </c>
      <c r="C35" s="2" t="s">
        <v>82</v>
      </c>
      <c r="D35" s="2" t="s">
        <v>59</v>
      </c>
      <c r="E35" s="7">
        <v>1700</v>
      </c>
      <c r="F35" s="24"/>
      <c r="G35" s="50">
        <f>+'Salt Domes'!G35/$E35</f>
        <v>0.53235294117647058</v>
      </c>
      <c r="H35" s="50">
        <f>+'Salt Domes'!H35/$E35</f>
        <v>0.66705882352941182</v>
      </c>
      <c r="I35" s="50">
        <f>+'Salt Domes'!I35/$E35</f>
        <v>0.83823529411764708</v>
      </c>
      <c r="J35" s="50">
        <f>+'Salt Domes'!J35/$E35</f>
        <v>0.88058823529411767</v>
      </c>
      <c r="K35" s="24"/>
      <c r="L35" s="50">
        <f>+'Salt Domes'!L35/$E35</f>
        <v>0.45470588235294118</v>
      </c>
      <c r="M35" s="50">
        <f>+'Salt Domes'!M35/$E35</f>
        <v>0.71352941176470586</v>
      </c>
      <c r="N35" s="50">
        <f>+'Salt Domes'!N35/$E35</f>
        <v>0.77176470588235291</v>
      </c>
      <c r="O35" s="50">
        <f>+'Salt Domes'!O35/$E35</f>
        <v>0</v>
      </c>
      <c r="P35" s="24"/>
      <c r="Q35" s="50">
        <f>+'Salt Domes'!Q35/$E35</f>
        <v>0.2323529411764706</v>
      </c>
      <c r="R35" s="50">
        <f>+'Salt Domes'!R35/$E35</f>
        <v>0.78529411764705881</v>
      </c>
      <c r="S35" s="50">
        <f>+'Salt Domes'!S35/$E35</f>
        <v>0.77411764705882358</v>
      </c>
      <c r="T35" s="50">
        <f>+'Salt Domes'!T35/$E35</f>
        <v>0</v>
      </c>
      <c r="U35" s="24"/>
      <c r="V35" s="50">
        <f>+'Salt Domes'!V35/$E35</f>
        <v>0.31176470588235294</v>
      </c>
      <c r="W35" s="50">
        <f>+'Salt Domes'!W35/$E35</f>
        <v>0.86411764705882355</v>
      </c>
      <c r="X35" s="50">
        <f>+'Salt Domes'!X35/$E35</f>
        <v>0.80705882352941172</v>
      </c>
      <c r="Y35" s="50">
        <f>+'Salt Domes'!Y35/$E35</f>
        <v>0</v>
      </c>
      <c r="Z35" s="24"/>
    </row>
    <row r="36" spans="1:26" x14ac:dyDescent="0.2">
      <c r="A36" s="26"/>
      <c r="B36" s="1" t="s">
        <v>73</v>
      </c>
      <c r="C36" s="2" t="s">
        <v>74</v>
      </c>
      <c r="D36" s="2" t="s">
        <v>75</v>
      </c>
      <c r="E36" s="7">
        <v>6000</v>
      </c>
      <c r="F36" s="24"/>
      <c r="G36" s="50">
        <f>+'Salt Domes'!G36/$E36</f>
        <v>0.10100000000000001</v>
      </c>
      <c r="H36" s="50">
        <f>+'Salt Domes'!H36/$E36</f>
        <v>0.45250000000000001</v>
      </c>
      <c r="I36" s="50">
        <f>+'Salt Domes'!I36/$E36</f>
        <v>0.58166666666666667</v>
      </c>
      <c r="J36" s="50">
        <f>+'Salt Domes'!J36/$E36</f>
        <v>0.43149999999999999</v>
      </c>
      <c r="K36" s="24"/>
      <c r="L36" s="50">
        <f>+'Salt Domes'!L36/$E36</f>
        <v>0.45633333333333331</v>
      </c>
      <c r="M36" s="50">
        <f>+'Salt Domes'!M36/$E36</f>
        <v>0.46683333333333332</v>
      </c>
      <c r="N36" s="50">
        <f>+'Salt Domes'!N36/$E36</f>
        <v>0.43616666666666665</v>
      </c>
      <c r="O36" s="50">
        <f>+'Salt Domes'!O36/$E36</f>
        <v>0</v>
      </c>
      <c r="P36" s="24"/>
      <c r="Q36" s="50">
        <f>+'Salt Domes'!Q36/$E36</f>
        <v>0.629</v>
      </c>
      <c r="R36" s="50">
        <f>+'Salt Domes'!R36/$E36</f>
        <v>0.40250000000000002</v>
      </c>
      <c r="S36" s="50">
        <f>+'Salt Domes'!S36/$E36</f>
        <v>0.72116666666666662</v>
      </c>
      <c r="T36" s="50">
        <f>+'Salt Domes'!T36/$E36</f>
        <v>0</v>
      </c>
      <c r="U36" s="24"/>
      <c r="V36" s="50">
        <f>+'Salt Domes'!V36/$E36</f>
        <v>0.58416666666666661</v>
      </c>
      <c r="W36" s="50">
        <f>+'Salt Domes'!W36/$E36</f>
        <v>0.69983333333333331</v>
      </c>
      <c r="X36" s="50">
        <f>+'Salt Domes'!X36/$E36</f>
        <v>0.68799999999999994</v>
      </c>
      <c r="Y36" s="50">
        <f>+'Salt Domes'!Y36/$E36</f>
        <v>0</v>
      </c>
      <c r="Z36" s="24"/>
    </row>
    <row r="37" spans="1:26" ht="13.5" thickBot="1" x14ac:dyDescent="0.25">
      <c r="A37" s="26"/>
      <c r="B37" s="1" t="s">
        <v>43</v>
      </c>
      <c r="C37" s="2" t="s">
        <v>78</v>
      </c>
      <c r="D37" s="2" t="s">
        <v>70</v>
      </c>
      <c r="E37" s="7">
        <v>8810</v>
      </c>
      <c r="F37" s="24"/>
      <c r="G37" s="50">
        <f>+'Salt Domes'!G37/$E37</f>
        <v>0.78910329171396143</v>
      </c>
      <c r="H37" s="50">
        <f>+'Salt Domes'!H37/$E37</f>
        <v>0.91384790011350736</v>
      </c>
      <c r="I37" s="50">
        <f>+'Salt Domes'!I37/$E37</f>
        <v>0.80329171396140753</v>
      </c>
      <c r="J37" s="50">
        <f>+'Salt Domes'!J37/$E37</f>
        <v>0.76810442678774116</v>
      </c>
      <c r="K37" s="24"/>
      <c r="L37" s="50">
        <f>+'Salt Domes'!L37/$E37</f>
        <v>0.6459704880817253</v>
      </c>
      <c r="M37" s="50">
        <f>+'Salt Domes'!M37/$E37</f>
        <v>0.74790011350737795</v>
      </c>
      <c r="N37" s="50">
        <f>+'Salt Domes'!N37/$E37</f>
        <v>0.80896708286038588</v>
      </c>
      <c r="O37" s="50">
        <f>+'Salt Domes'!O37/$E37</f>
        <v>0</v>
      </c>
      <c r="P37" s="24"/>
      <c r="Q37" s="50">
        <f>+'Salt Domes'!Q37/$E37</f>
        <v>0.57434733257661752</v>
      </c>
      <c r="R37" s="50">
        <f>+'Salt Domes'!R37/$E37</f>
        <v>0.63166855845629966</v>
      </c>
      <c r="S37" s="50">
        <f>+'Salt Domes'!S37/$E37</f>
        <v>0.80181611804767305</v>
      </c>
      <c r="T37" s="50">
        <f>+'Salt Domes'!T37/$E37</f>
        <v>0</v>
      </c>
      <c r="U37" s="24"/>
      <c r="V37" s="50">
        <f>+'Salt Domes'!V37/$E37</f>
        <v>0.83234960272417702</v>
      </c>
      <c r="W37" s="50">
        <f>+'Salt Domes'!W37/$E37</f>
        <v>0.87185017026106693</v>
      </c>
      <c r="X37" s="50">
        <f>+'Salt Domes'!X37/$E37</f>
        <v>1.0217934165720772</v>
      </c>
      <c r="Y37" s="50">
        <f>+'Salt Domes'!Y37/$E37</f>
        <v>0</v>
      </c>
      <c r="Z37" s="24"/>
    </row>
    <row r="38" spans="1:26" ht="6" customHeight="1" thickBot="1" x14ac:dyDescent="0.25">
      <c r="A38" s="26"/>
      <c r="B38" s="30"/>
      <c r="C38" s="33"/>
      <c r="D38" s="33"/>
      <c r="E38" s="33"/>
      <c r="F38" s="34"/>
      <c r="G38" s="51"/>
      <c r="H38" s="51"/>
      <c r="I38" s="51"/>
      <c r="J38" s="51"/>
      <c r="K38" s="34"/>
      <c r="L38" s="51"/>
      <c r="M38" s="51"/>
      <c r="N38" s="51"/>
      <c r="O38" s="51"/>
      <c r="P38" s="34"/>
      <c r="Q38" s="51"/>
      <c r="R38" s="51"/>
      <c r="S38" s="51"/>
      <c r="T38" s="51"/>
      <c r="U38" s="34"/>
      <c r="V38" s="51"/>
      <c r="W38" s="51"/>
      <c r="X38" s="51"/>
      <c r="Y38" s="51"/>
      <c r="Z38" s="24"/>
    </row>
    <row r="39" spans="1:26" ht="13.5" thickBot="1" x14ac:dyDescent="0.25">
      <c r="A39" s="26"/>
      <c r="B39" s="1" t="s">
        <v>85</v>
      </c>
      <c r="E39" s="7">
        <f>SUM(E26:E37)</f>
        <v>66648</v>
      </c>
      <c r="F39" s="24"/>
      <c r="G39" s="50">
        <f>+'Salt Domes'!G39/$E39</f>
        <v>0.48933201296362983</v>
      </c>
      <c r="H39" s="50">
        <f>+'Salt Domes'!H39/$E39</f>
        <v>0.68774756931940939</v>
      </c>
      <c r="I39" s="50">
        <f>+'Salt Domes'!I39/$E39</f>
        <v>0.74591885728003837</v>
      </c>
      <c r="J39" s="50">
        <f>+'Salt Domes'!J39/$E39</f>
        <v>0.71600048013443762</v>
      </c>
      <c r="K39" s="24"/>
      <c r="L39" s="50">
        <f>+'Salt Domes'!L39/$E39</f>
        <v>0.47522806385788019</v>
      </c>
      <c r="M39" s="50">
        <f>+'Salt Domes'!M39/$E39</f>
        <v>0.73808666426599445</v>
      </c>
      <c r="N39" s="50">
        <f>+'Salt Domes'!N39/$E39</f>
        <v>0.76821510022806383</v>
      </c>
      <c r="O39" s="50">
        <f>+'Salt Domes'!O39/$E39</f>
        <v>0</v>
      </c>
      <c r="P39" s="24"/>
      <c r="Q39" s="50">
        <f>+'Salt Domes'!Q39/$E39</f>
        <v>0.57701656463809869</v>
      </c>
      <c r="R39" s="50">
        <f>+'Salt Domes'!R39/$E39</f>
        <v>0.66953246909134556</v>
      </c>
      <c r="S39" s="50">
        <f>+'Salt Domes'!S39/$E39</f>
        <v>0.89133957508102268</v>
      </c>
      <c r="T39" s="50">
        <f>+'Salt Domes'!T39/$E39</f>
        <v>0</v>
      </c>
      <c r="U39" s="24"/>
      <c r="V39" s="50">
        <f>+'Salt Domes'!V39/$E39</f>
        <v>0.71456007682151002</v>
      </c>
      <c r="W39" s="50">
        <f>+'Salt Domes'!W39/$E39</f>
        <v>0.91992257832193014</v>
      </c>
      <c r="X39" s="50">
        <f>+'Salt Domes'!X39/$E39</f>
        <v>0.95101128315928463</v>
      </c>
      <c r="Y39" s="50">
        <f>+'Salt Domes'!Y39/$E39</f>
        <v>0</v>
      </c>
      <c r="Z39" s="24"/>
    </row>
    <row r="40" spans="1:26" ht="6" customHeight="1" thickBot="1" x14ac:dyDescent="0.25">
      <c r="A40" s="27"/>
      <c r="B40" s="30"/>
      <c r="C40" s="30"/>
      <c r="D40" s="30"/>
      <c r="E40" s="30"/>
      <c r="F40" s="31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1"/>
    </row>
  </sheetData>
  <pageMargins left="0.75" right="0.75" top="1" bottom="1" header="0.5" footer="0.5"/>
  <pageSetup scale="50" orientation="landscape" verticalDpi="0" r:id="rId1"/>
  <headerFooter alignWithMargins="0">
    <oddHeader>&amp;CPercentage Full By Facility (Salt Domes)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5"/>
  <sheetViews>
    <sheetView zoomScale="60" workbookViewId="0">
      <selection activeCell="H25" sqref="H25"/>
    </sheetView>
  </sheetViews>
  <sheetFormatPr defaultRowHeight="12.75" x14ac:dyDescent="0.2"/>
  <cols>
    <col min="1" max="1" width="1" style="1" customWidth="1"/>
    <col min="2" max="2" width="32.140625" style="1" customWidth="1"/>
    <col min="3" max="3" width="9.42578125" style="1" bestFit="1" customWidth="1"/>
    <col min="4" max="4" width="0.7109375" style="1" customWidth="1"/>
    <col min="5" max="5" width="9.85546875" style="1" customWidth="1"/>
    <col min="6" max="8" width="10.140625" style="1" customWidth="1"/>
    <col min="9" max="9" width="0.7109375" style="1" customWidth="1"/>
    <col min="10" max="10" width="10.140625" style="1" customWidth="1"/>
    <col min="11" max="13" width="10.42578125" style="1" customWidth="1"/>
    <col min="14" max="14" width="0.7109375" style="1" customWidth="1"/>
    <col min="15" max="15" width="9.42578125" style="1" customWidth="1"/>
    <col min="16" max="18" width="9.7109375" style="1" customWidth="1"/>
    <col min="19" max="19" width="1" style="1" customWidth="1"/>
    <col min="20" max="20" width="9.85546875" style="1" customWidth="1"/>
    <col min="21" max="23" width="10.140625" style="1" customWidth="1"/>
    <col min="24" max="24" width="0.7109375" style="1" customWidth="1"/>
    <col min="25" max="16384" width="9.140625" style="1"/>
  </cols>
  <sheetData>
    <row r="1" spans="1:24" ht="17.25" customHeight="1" thickBot="1" x14ac:dyDescent="0.25">
      <c r="B1" s="38" t="s">
        <v>93</v>
      </c>
    </row>
    <row r="2" spans="1:24" ht="6" customHeight="1" thickBot="1" x14ac:dyDescent="0.25">
      <c r="A2" s="29"/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18"/>
    </row>
    <row r="3" spans="1:24" s="2" customFormat="1" ht="23.25" thickBot="1" x14ac:dyDescent="0.25">
      <c r="A3" s="23"/>
      <c r="B3" s="54" t="s">
        <v>86</v>
      </c>
      <c r="C3" s="16" t="s">
        <v>56</v>
      </c>
      <c r="D3" s="21"/>
      <c r="E3" s="5">
        <v>35521</v>
      </c>
      <c r="F3" s="4">
        <v>35886</v>
      </c>
      <c r="G3" s="5">
        <v>36251</v>
      </c>
      <c r="H3" s="4">
        <v>36617</v>
      </c>
      <c r="I3" s="18"/>
      <c r="J3" s="5">
        <v>35551</v>
      </c>
      <c r="K3" s="4">
        <v>35916</v>
      </c>
      <c r="L3" s="5">
        <v>36281</v>
      </c>
      <c r="M3" s="4">
        <v>36647</v>
      </c>
      <c r="N3" s="18"/>
      <c r="O3" s="5">
        <v>35582</v>
      </c>
      <c r="P3" s="4">
        <v>35947</v>
      </c>
      <c r="Q3" s="5">
        <v>36312</v>
      </c>
      <c r="R3" s="4">
        <v>36678</v>
      </c>
      <c r="S3" s="18"/>
      <c r="T3" s="5">
        <v>35612</v>
      </c>
      <c r="U3" s="5">
        <v>35977</v>
      </c>
      <c r="V3" s="5">
        <v>36342</v>
      </c>
      <c r="W3" s="5">
        <v>36708</v>
      </c>
      <c r="X3" s="18"/>
    </row>
    <row r="4" spans="1:24" s="2" customFormat="1" ht="6" customHeight="1" thickBot="1" x14ac:dyDescent="0.25">
      <c r="A4" s="24"/>
      <c r="B4" s="17"/>
      <c r="C4" s="21"/>
      <c r="D4" s="21"/>
      <c r="E4" s="43"/>
      <c r="F4" s="43"/>
      <c r="G4" s="43"/>
      <c r="H4" s="43"/>
      <c r="I4" s="18"/>
      <c r="J4" s="43"/>
      <c r="K4" s="43"/>
      <c r="L4" s="43"/>
      <c r="M4" s="43"/>
      <c r="N4" s="18"/>
      <c r="O4" s="43"/>
      <c r="P4" s="43"/>
      <c r="Q4" s="43"/>
      <c r="R4" s="43"/>
      <c r="S4" s="18"/>
      <c r="T4" s="43"/>
      <c r="U4" s="43"/>
      <c r="V4" s="43"/>
      <c r="W4" s="44"/>
      <c r="X4" s="28"/>
    </row>
    <row r="5" spans="1:24" x14ac:dyDescent="0.2">
      <c r="A5" s="26"/>
      <c r="B5" s="1" t="s">
        <v>89</v>
      </c>
      <c r="C5" s="7">
        <v>257098</v>
      </c>
      <c r="D5" s="24"/>
      <c r="E5" s="7">
        <f>+Resevoirs!G29</f>
        <v>94858</v>
      </c>
      <c r="F5" s="7">
        <f>+Resevoirs!H29</f>
        <v>123880</v>
      </c>
      <c r="G5" s="7">
        <f>+Resevoirs!I29</f>
        <v>186403</v>
      </c>
      <c r="H5" s="7">
        <f>+Resevoirs!J29</f>
        <v>153076</v>
      </c>
      <c r="I5" s="24"/>
      <c r="J5" s="7">
        <f>+Resevoirs!L29</f>
        <v>114158</v>
      </c>
      <c r="K5" s="7">
        <f>+Resevoirs!M29</f>
        <v>154976</v>
      </c>
      <c r="L5" s="7">
        <f>+Resevoirs!N29</f>
        <v>204668</v>
      </c>
      <c r="M5" s="7">
        <f>+Resevoirs!O29</f>
        <v>158022</v>
      </c>
      <c r="N5" s="24"/>
      <c r="O5" s="7">
        <f>+Resevoirs!Q29</f>
        <v>137974</v>
      </c>
      <c r="P5" s="7">
        <f>+Resevoirs!R29</f>
        <v>187598</v>
      </c>
      <c r="Q5" s="7">
        <f>+Resevoirs!S29</f>
        <v>224277</v>
      </c>
      <c r="R5" s="7">
        <f>+Resevoirs!T29</f>
        <v>173574</v>
      </c>
      <c r="S5" s="24"/>
      <c r="T5" s="7">
        <f>+Resevoirs!V29</f>
        <v>151518</v>
      </c>
      <c r="U5" s="7">
        <f>+Resevoirs!W29</f>
        <v>208408</v>
      </c>
      <c r="V5" s="7">
        <f>+Resevoirs!X29</f>
        <v>248028</v>
      </c>
      <c r="W5" s="7">
        <f>+Resevoirs!Y29</f>
        <v>168988</v>
      </c>
      <c r="X5" s="23"/>
    </row>
    <row r="6" spans="1:24" ht="13.5" thickBot="1" x14ac:dyDescent="0.25">
      <c r="A6" s="26"/>
      <c r="B6" s="1" t="s">
        <v>88</v>
      </c>
      <c r="C6" s="7">
        <v>66648</v>
      </c>
      <c r="D6" s="24"/>
      <c r="E6" s="7">
        <f>+'Salt Domes'!G18</f>
        <v>29020</v>
      </c>
      <c r="F6" s="7">
        <f>+'Salt Domes'!H18</f>
        <v>29032</v>
      </c>
      <c r="G6" s="7">
        <f>+'Salt Domes'!I18</f>
        <v>37271</v>
      </c>
      <c r="H6" s="7">
        <f>+'Salt Domes'!J18</f>
        <v>33709</v>
      </c>
      <c r="I6" s="24"/>
      <c r="J6" s="7">
        <f>+'Salt Domes'!L18</f>
        <v>29799</v>
      </c>
      <c r="K6" s="7">
        <f>+'Salt Domes'!M18</f>
        <v>40501</v>
      </c>
      <c r="L6" s="7">
        <f>+'Salt Domes'!N18</f>
        <v>40495</v>
      </c>
      <c r="M6" s="7">
        <f>+'Salt Domes'!O18</f>
        <v>38212</v>
      </c>
      <c r="N6" s="24"/>
      <c r="O6" s="7">
        <f>+'Salt Domes'!Q18</f>
        <v>39304</v>
      </c>
      <c r="P6" s="7">
        <f>+'Salt Domes'!R18</f>
        <v>39900</v>
      </c>
      <c r="Q6" s="7">
        <f>+'Salt Domes'!S18</f>
        <v>50973</v>
      </c>
      <c r="R6" s="7">
        <f>+'Salt Domes'!T18</f>
        <v>37633</v>
      </c>
      <c r="S6" s="24"/>
      <c r="T6" s="7">
        <f>+'Salt Domes'!V18</f>
        <v>44772</v>
      </c>
      <c r="U6" s="7">
        <f>+'Salt Domes'!W18</f>
        <v>42437</v>
      </c>
      <c r="V6" s="7">
        <f>+'Salt Domes'!X18</f>
        <v>53909</v>
      </c>
      <c r="W6" s="7">
        <f>+'Salt Domes'!Y18</f>
        <v>42757</v>
      </c>
      <c r="X6" s="24"/>
    </row>
    <row r="7" spans="1:24" ht="5.25" customHeight="1" thickBot="1" x14ac:dyDescent="0.25">
      <c r="A7" s="26"/>
      <c r="B7" s="30"/>
      <c r="C7" s="33"/>
      <c r="D7" s="34"/>
      <c r="E7" s="35"/>
      <c r="F7" s="35"/>
      <c r="G7" s="35"/>
      <c r="H7" s="35"/>
      <c r="I7" s="34"/>
      <c r="J7" s="35"/>
      <c r="K7" s="35"/>
      <c r="L7" s="35"/>
      <c r="M7" s="35"/>
      <c r="N7" s="34"/>
      <c r="O7" s="35"/>
      <c r="P7" s="35"/>
      <c r="Q7" s="35"/>
      <c r="R7" s="35"/>
      <c r="S7" s="34"/>
      <c r="T7" s="35"/>
      <c r="U7" s="35"/>
      <c r="V7" s="35"/>
      <c r="W7" s="35"/>
      <c r="X7" s="34"/>
    </row>
    <row r="8" spans="1:24" ht="13.5" thickBot="1" x14ac:dyDescent="0.25">
      <c r="A8" s="26"/>
      <c r="B8" s="1" t="s">
        <v>85</v>
      </c>
      <c r="C8" s="7">
        <f>SUM(C5:C6)</f>
        <v>323746</v>
      </c>
      <c r="D8" s="24"/>
      <c r="E8" s="7">
        <f>SUM(E5:E6)</f>
        <v>123878</v>
      </c>
      <c r="F8" s="7">
        <f>SUM(F5:F6)</f>
        <v>152912</v>
      </c>
      <c r="G8" s="7">
        <f>SUM(G5:G6)</f>
        <v>223674</v>
      </c>
      <c r="H8" s="7">
        <f>SUM(H5:H6)</f>
        <v>186785</v>
      </c>
      <c r="I8" s="24"/>
      <c r="J8" s="7">
        <f>SUM(J5:J6)</f>
        <v>143957</v>
      </c>
      <c r="K8" s="7">
        <f>SUM(K5:K6)</f>
        <v>195477</v>
      </c>
      <c r="L8" s="7">
        <f>SUM(L5:L6)</f>
        <v>245163</v>
      </c>
      <c r="M8" s="7">
        <f>SUM(M5:M6)</f>
        <v>196234</v>
      </c>
      <c r="N8" s="24"/>
      <c r="O8" s="7">
        <f>SUM(O5:O6)</f>
        <v>177278</v>
      </c>
      <c r="P8" s="7">
        <f>SUM(P5:P6)</f>
        <v>227498</v>
      </c>
      <c r="Q8" s="7">
        <f>SUM(Q5:Q6)</f>
        <v>275250</v>
      </c>
      <c r="R8" s="7">
        <f>SUM(R5:R6)</f>
        <v>211207</v>
      </c>
      <c r="S8" s="24"/>
      <c r="T8" s="7">
        <f>SUM(T5:T6)</f>
        <v>196290</v>
      </c>
      <c r="U8" s="7">
        <f>SUM(U5:U6)</f>
        <v>250845</v>
      </c>
      <c r="V8" s="7">
        <f>SUM(V5:V6)</f>
        <v>301937</v>
      </c>
      <c r="W8" s="7">
        <f>SUM(W5:W6)</f>
        <v>211745</v>
      </c>
      <c r="X8" s="24"/>
    </row>
    <row r="9" spans="1:24" ht="6.75" customHeight="1" thickBot="1" x14ac:dyDescent="0.25">
      <c r="A9" s="27"/>
      <c r="B9" s="30"/>
      <c r="C9" s="33"/>
      <c r="D9" s="34"/>
      <c r="E9" s="33"/>
      <c r="F9" s="33"/>
      <c r="G9" s="33"/>
      <c r="H9" s="33"/>
      <c r="I9" s="33"/>
      <c r="J9" s="33"/>
      <c r="K9" s="33"/>
      <c r="L9" s="33"/>
      <c r="M9" s="33"/>
      <c r="N9" s="33"/>
      <c r="O9" s="34"/>
      <c r="P9" s="33"/>
      <c r="Q9" s="33"/>
      <c r="R9" s="33"/>
      <c r="S9" s="33"/>
      <c r="T9" s="34"/>
      <c r="U9" s="33"/>
      <c r="V9" s="33"/>
      <c r="W9" s="33"/>
      <c r="X9" s="18"/>
    </row>
    <row r="10" spans="1:24" ht="15" x14ac:dyDescent="0.2">
      <c r="B10" s="52" t="s">
        <v>91</v>
      </c>
      <c r="C10" s="52"/>
      <c r="D10" s="52"/>
      <c r="E10" s="53">
        <f>+(J8-E8)/30</f>
        <v>669.3</v>
      </c>
      <c r="F10" s="53">
        <f>+(K8-F8)/30</f>
        <v>1418.8333333333333</v>
      </c>
      <c r="G10" s="53">
        <f>+(L8-G8)/30</f>
        <v>716.3</v>
      </c>
      <c r="H10" s="53">
        <f>+(M8-H8)/30</f>
        <v>314.96666666666664</v>
      </c>
      <c r="I10" s="52"/>
      <c r="J10" s="53">
        <f>+(O8-J8)/31</f>
        <v>1074.8709677419354</v>
      </c>
      <c r="K10" s="53">
        <f>+(P8-K8)/31</f>
        <v>1032.9354838709678</v>
      </c>
      <c r="L10" s="53">
        <f>+(Q8-L8)/31</f>
        <v>970.54838709677415</v>
      </c>
      <c r="M10" s="53">
        <f>+(R8-M8)/31</f>
        <v>483</v>
      </c>
      <c r="N10" s="52"/>
      <c r="O10" s="53">
        <f>+(T8-O8)/30</f>
        <v>633.73333333333335</v>
      </c>
      <c r="P10" s="53">
        <f>+(U8-P8)/30</f>
        <v>778.23333333333335</v>
      </c>
      <c r="Q10" s="53">
        <f>+(V8-Q8)/30</f>
        <v>889.56666666666672</v>
      </c>
      <c r="R10" s="53">
        <f>+(W8-R8)/30</f>
        <v>17.933333333333334</v>
      </c>
      <c r="S10" s="52"/>
      <c r="T10" s="53">
        <f>+(E18-T8)/31</f>
        <v>-451.35483870967744</v>
      </c>
      <c r="U10" s="53">
        <f>+(F18-U8)/31</f>
        <v>613.77419354838707</v>
      </c>
      <c r="V10" s="53">
        <f>+(G18-V8)/31</f>
        <v>202.16129032258064</v>
      </c>
      <c r="W10" s="53">
        <f>+(H18-W8)/31</f>
        <v>-169.54838709677421</v>
      </c>
      <c r="X10" s="1">
        <f>+X8/$C$8</f>
        <v>0</v>
      </c>
    </row>
    <row r="11" spans="1:24" ht="13.5" thickBot="1" x14ac:dyDescent="0.25">
      <c r="B11" s="38"/>
    </row>
    <row r="12" spans="1:24" ht="6" customHeight="1" thickBot="1" x14ac:dyDescent="0.25">
      <c r="A12" s="29"/>
      <c r="B12" s="29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4"/>
    </row>
    <row r="13" spans="1:24" ht="23.25" thickBot="1" x14ac:dyDescent="0.25">
      <c r="A13" s="23"/>
      <c r="B13" s="54" t="s">
        <v>86</v>
      </c>
      <c r="C13" s="16" t="s">
        <v>56</v>
      </c>
      <c r="D13" s="21"/>
      <c r="E13" s="5">
        <v>35643</v>
      </c>
      <c r="F13" s="5">
        <v>36008</v>
      </c>
      <c r="G13" s="5">
        <v>36373</v>
      </c>
      <c r="H13" s="5">
        <v>36739</v>
      </c>
      <c r="I13" s="18"/>
      <c r="J13" s="5">
        <v>35674</v>
      </c>
      <c r="K13" s="5">
        <v>36039</v>
      </c>
      <c r="L13" s="5">
        <v>36404</v>
      </c>
      <c r="M13" s="5">
        <v>36770</v>
      </c>
      <c r="N13" s="18"/>
      <c r="O13" s="5">
        <v>35704</v>
      </c>
      <c r="P13" s="5">
        <v>36069</v>
      </c>
      <c r="Q13" s="5">
        <v>36434</v>
      </c>
      <c r="R13" s="5">
        <v>36800</v>
      </c>
      <c r="S13" s="18"/>
      <c r="T13" s="5">
        <v>35735</v>
      </c>
      <c r="U13" s="5">
        <v>36100</v>
      </c>
      <c r="V13" s="5">
        <v>36465</v>
      </c>
      <c r="W13" s="5">
        <v>36831</v>
      </c>
      <c r="X13" s="18"/>
    </row>
    <row r="14" spans="1:24" ht="6" customHeight="1" thickBot="1" x14ac:dyDescent="0.25">
      <c r="A14" s="24"/>
      <c r="B14" s="17"/>
      <c r="C14" s="21"/>
      <c r="D14" s="21"/>
      <c r="E14" s="43"/>
      <c r="F14" s="43"/>
      <c r="G14" s="43"/>
      <c r="H14" s="43"/>
      <c r="I14" s="18"/>
      <c r="J14" s="43"/>
      <c r="K14" s="43"/>
      <c r="L14" s="43"/>
      <c r="M14" s="43"/>
      <c r="N14" s="18"/>
      <c r="O14" s="43"/>
      <c r="P14" s="43"/>
      <c r="Q14" s="43"/>
      <c r="R14" s="43"/>
      <c r="S14" s="18"/>
      <c r="T14" s="43"/>
      <c r="U14" s="43"/>
      <c r="V14" s="43"/>
      <c r="W14" s="44"/>
      <c r="X14" s="28"/>
    </row>
    <row r="15" spans="1:24" x14ac:dyDescent="0.2">
      <c r="A15" s="26"/>
      <c r="B15" s="1" t="s">
        <v>87</v>
      </c>
      <c r="C15" s="7">
        <v>257098</v>
      </c>
      <c r="D15" s="24"/>
      <c r="E15" s="7">
        <f>+Resevoirs!G61</f>
        <v>149685</v>
      </c>
      <c r="F15" s="7">
        <f>+Resevoirs!H61</f>
        <v>224035</v>
      </c>
      <c r="G15" s="7">
        <f>+Resevoirs!I61</f>
        <v>258490</v>
      </c>
      <c r="H15" s="7">
        <f>+Resevoirs!J61</f>
        <v>158769</v>
      </c>
      <c r="I15" s="24"/>
      <c r="J15" s="7">
        <f>+Resevoirs!L61</f>
        <v>162731</v>
      </c>
      <c r="K15" s="7">
        <f>+Resevoirs!M61</f>
        <v>238243</v>
      </c>
      <c r="L15" s="7">
        <f>+Resevoirs!N61</f>
        <v>248188</v>
      </c>
      <c r="M15" s="7">
        <f>+Resevoirs!O61</f>
        <v>0</v>
      </c>
      <c r="N15" s="24"/>
      <c r="O15" s="7">
        <f>+Resevoirs!Q61</f>
        <v>180729</v>
      </c>
      <c r="P15" s="7">
        <f>+Resevoirs!R61</f>
        <v>248678</v>
      </c>
      <c r="Q15" s="7">
        <f>+Resevoirs!S61</f>
        <v>255555</v>
      </c>
      <c r="R15" s="7">
        <f>+Resevoirs!T61</f>
        <v>0</v>
      </c>
      <c r="S15" s="24"/>
      <c r="T15" s="7">
        <f>+Resevoirs!V61</f>
        <v>204211</v>
      </c>
      <c r="U15" s="7">
        <f>+Resevoirs!W61</f>
        <v>268254</v>
      </c>
      <c r="V15" s="7">
        <f>+Resevoirs!X61</f>
        <v>264981</v>
      </c>
      <c r="W15" s="7">
        <f>+Resevoirs!Y61</f>
        <v>0</v>
      </c>
      <c r="X15" s="23"/>
    </row>
    <row r="16" spans="1:24" ht="13.5" thickBot="1" x14ac:dyDescent="0.25">
      <c r="A16" s="26"/>
      <c r="B16" s="1" t="s">
        <v>88</v>
      </c>
      <c r="C16" s="7">
        <v>66648</v>
      </c>
      <c r="D16" s="24"/>
      <c r="E16" s="7">
        <f>+'Salt Domes'!G39</f>
        <v>32613</v>
      </c>
      <c r="F16" s="7">
        <f>+'Salt Domes'!H39</f>
        <v>45837</v>
      </c>
      <c r="G16" s="7">
        <f>+'Salt Domes'!I39</f>
        <v>49714</v>
      </c>
      <c r="H16" s="7">
        <f>+'Salt Domes'!J39</f>
        <v>47720</v>
      </c>
      <c r="I16" s="24"/>
      <c r="J16" s="7">
        <f>+'Salt Domes'!L39</f>
        <v>31673</v>
      </c>
      <c r="K16" s="7">
        <f>+'Salt Domes'!M39</f>
        <v>49192</v>
      </c>
      <c r="L16" s="7">
        <f>+'Salt Domes'!N39</f>
        <v>51200</v>
      </c>
      <c r="M16" s="7">
        <f>+'Salt Domes'!O39</f>
        <v>0</v>
      </c>
      <c r="N16" s="24"/>
      <c r="O16" s="7">
        <f>+'Salt Domes'!Q39</f>
        <v>38457</v>
      </c>
      <c r="P16" s="7">
        <f>+'Salt Domes'!R39</f>
        <v>44623</v>
      </c>
      <c r="Q16" s="7">
        <f>+'Salt Domes'!S39</f>
        <v>59406</v>
      </c>
      <c r="R16" s="7">
        <f>+'Salt Domes'!T39</f>
        <v>0</v>
      </c>
      <c r="S16" s="24"/>
      <c r="T16" s="7">
        <f>+'Salt Domes'!V39</f>
        <v>47624</v>
      </c>
      <c r="U16" s="7">
        <f>+'Salt Domes'!W39</f>
        <v>61311</v>
      </c>
      <c r="V16" s="7">
        <f>+'Salt Domes'!X39</f>
        <v>63383</v>
      </c>
      <c r="W16" s="7">
        <f>+'Salt Domes'!Y39</f>
        <v>0</v>
      </c>
      <c r="X16" s="24"/>
    </row>
    <row r="17" spans="1:24" ht="6" customHeight="1" thickBot="1" x14ac:dyDescent="0.25">
      <c r="A17" s="26"/>
      <c r="B17" s="30"/>
      <c r="C17" s="33"/>
      <c r="D17" s="34"/>
      <c r="E17" s="35"/>
      <c r="F17" s="35"/>
      <c r="G17" s="35"/>
      <c r="H17" s="33"/>
      <c r="I17" s="34"/>
      <c r="J17" s="35"/>
      <c r="K17" s="35"/>
      <c r="L17" s="35"/>
      <c r="M17" s="33"/>
      <c r="N17" s="34"/>
      <c r="O17" s="35"/>
      <c r="P17" s="35"/>
      <c r="Q17" s="35"/>
      <c r="R17" s="33"/>
      <c r="S17" s="34"/>
      <c r="T17" s="35"/>
      <c r="U17" s="35"/>
      <c r="V17" s="35"/>
      <c r="W17" s="36"/>
      <c r="X17" s="24"/>
    </row>
    <row r="18" spans="1:24" ht="13.5" thickBot="1" x14ac:dyDescent="0.25">
      <c r="A18" s="26"/>
      <c r="B18" s="1" t="s">
        <v>85</v>
      </c>
      <c r="C18" s="7">
        <f>SUM(C15:C16)</f>
        <v>323746</v>
      </c>
      <c r="D18" s="24"/>
      <c r="E18" s="7">
        <f>SUM(E15:E16)</f>
        <v>182298</v>
      </c>
      <c r="F18" s="7">
        <f>SUM(F15:F16)</f>
        <v>269872</v>
      </c>
      <c r="G18" s="7">
        <f>SUM(G15:G16)</f>
        <v>308204</v>
      </c>
      <c r="H18" s="7">
        <f>SUM(H15:H16)</f>
        <v>206489</v>
      </c>
      <c r="I18" s="24"/>
      <c r="J18" s="7">
        <f>SUM(J15:J16)</f>
        <v>194404</v>
      </c>
      <c r="K18" s="7">
        <f>SUM(K15:K16)</f>
        <v>287435</v>
      </c>
      <c r="L18" s="7">
        <f>SUM(L15:L16)</f>
        <v>299388</v>
      </c>
      <c r="M18" s="7">
        <f>SUM(M15:M16)</f>
        <v>0</v>
      </c>
      <c r="N18" s="24"/>
      <c r="O18" s="7">
        <f>SUM(O15:O16)</f>
        <v>219186</v>
      </c>
      <c r="P18" s="7">
        <f>SUM(P15:P16)</f>
        <v>293301</v>
      </c>
      <c r="Q18" s="7">
        <f>SUM(Q15:Q16)</f>
        <v>314961</v>
      </c>
      <c r="R18" s="7">
        <f>SUM(R15:R16)</f>
        <v>0</v>
      </c>
      <c r="S18" s="24"/>
      <c r="T18" s="7">
        <f>SUM(T15:T16)</f>
        <v>251835</v>
      </c>
      <c r="U18" s="7">
        <f>SUM(U15:U16)</f>
        <v>329565</v>
      </c>
      <c r="V18" s="7">
        <f>SUM(V15:V16)</f>
        <v>328364</v>
      </c>
      <c r="W18" s="7">
        <f>SUM(W15:W16)</f>
        <v>0</v>
      </c>
      <c r="X18" s="24"/>
    </row>
    <row r="19" spans="1:24" ht="6" customHeight="1" thickBot="1" x14ac:dyDescent="0.25">
      <c r="A19" s="27"/>
      <c r="B19" s="30"/>
      <c r="C19" s="30"/>
      <c r="D19" s="31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1"/>
    </row>
    <row r="20" spans="1:24" ht="15" x14ac:dyDescent="0.2">
      <c r="B20" s="52" t="s">
        <v>91</v>
      </c>
      <c r="C20" s="52"/>
      <c r="D20" s="52"/>
      <c r="E20" s="53">
        <f>+(J18-E18)/31</f>
        <v>390.51612903225805</v>
      </c>
      <c r="F20" s="53">
        <f>+(K18-F18)/31</f>
        <v>566.54838709677415</v>
      </c>
      <c r="G20" s="53">
        <f>+(L18-G18)/31</f>
        <v>-284.38709677419354</v>
      </c>
      <c r="H20" s="53"/>
      <c r="I20" s="52"/>
      <c r="J20" s="53">
        <f>+(O18-J18)/30</f>
        <v>826.06666666666672</v>
      </c>
      <c r="K20" s="53">
        <f>+(P18-K18)/30</f>
        <v>195.53333333333333</v>
      </c>
      <c r="L20" s="53">
        <f>+(Q18-L18)/30</f>
        <v>519.1</v>
      </c>
      <c r="M20" s="53"/>
      <c r="N20" s="52"/>
      <c r="O20" s="53">
        <f>+(T18-O18)/31</f>
        <v>1053.1935483870968</v>
      </c>
      <c r="P20" s="53">
        <f>+(U18-P18)/31</f>
        <v>1169.8064516129032</v>
      </c>
      <c r="Q20" s="53">
        <f>+(V18-Q18)/31</f>
        <v>432.35483870967744</v>
      </c>
      <c r="R20" s="53"/>
      <c r="S20" s="52"/>
      <c r="T20" s="53"/>
      <c r="U20" s="53"/>
      <c r="V20" s="53"/>
      <c r="W20" s="53"/>
    </row>
    <row r="21" spans="1:24" ht="13.5" thickBot="1" x14ac:dyDescent="0.25"/>
    <row r="22" spans="1:24" ht="6" customHeight="1" thickBot="1" x14ac:dyDescent="0.25">
      <c r="A22" s="29"/>
      <c r="B22" s="29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18"/>
    </row>
    <row r="23" spans="1:24" s="2" customFormat="1" ht="23.25" thickBot="1" x14ac:dyDescent="0.25">
      <c r="A23" s="23"/>
      <c r="B23" s="54" t="s">
        <v>86</v>
      </c>
      <c r="C23" s="16" t="s">
        <v>56</v>
      </c>
      <c r="D23" s="21"/>
      <c r="E23" s="5">
        <v>35521</v>
      </c>
      <c r="F23" s="4">
        <v>35886</v>
      </c>
      <c r="G23" s="5">
        <v>36251</v>
      </c>
      <c r="H23" s="4">
        <v>36617</v>
      </c>
      <c r="I23" s="18"/>
      <c r="J23" s="5">
        <v>35551</v>
      </c>
      <c r="K23" s="4">
        <v>35916</v>
      </c>
      <c r="L23" s="5">
        <v>36281</v>
      </c>
      <c r="M23" s="4">
        <v>36647</v>
      </c>
      <c r="N23" s="18"/>
      <c r="O23" s="5">
        <v>35582</v>
      </c>
      <c r="P23" s="4">
        <v>35947</v>
      </c>
      <c r="Q23" s="5">
        <v>36312</v>
      </c>
      <c r="R23" s="4">
        <v>36678</v>
      </c>
      <c r="S23" s="18"/>
      <c r="T23" s="5">
        <v>35612</v>
      </c>
      <c r="U23" s="5">
        <v>35977</v>
      </c>
      <c r="V23" s="5">
        <v>36342</v>
      </c>
      <c r="W23" s="5">
        <v>36708</v>
      </c>
      <c r="X23" s="18"/>
    </row>
    <row r="24" spans="1:24" s="2" customFormat="1" ht="6" customHeight="1" thickBot="1" x14ac:dyDescent="0.25">
      <c r="A24" s="24"/>
      <c r="B24" s="17"/>
      <c r="C24" s="21"/>
      <c r="D24" s="21"/>
      <c r="E24" s="43"/>
      <c r="F24" s="43"/>
      <c r="G24" s="43"/>
      <c r="H24" s="43"/>
      <c r="I24" s="18"/>
      <c r="J24" s="43"/>
      <c r="K24" s="43"/>
      <c r="L24" s="43"/>
      <c r="M24" s="43"/>
      <c r="N24" s="18"/>
      <c r="O24" s="43"/>
      <c r="P24" s="43"/>
      <c r="Q24" s="43"/>
      <c r="R24" s="43"/>
      <c r="S24" s="18"/>
      <c r="T24" s="43"/>
      <c r="U24" s="43"/>
      <c r="V24" s="43"/>
      <c r="W24" s="44"/>
      <c r="X24" s="28"/>
    </row>
    <row r="25" spans="1:24" x14ac:dyDescent="0.2">
      <c r="A25" s="26"/>
      <c r="B25" s="1" t="s">
        <v>90</v>
      </c>
      <c r="C25" s="7">
        <f>+Resevoirs!E121</f>
        <v>188098</v>
      </c>
      <c r="D25" s="24"/>
      <c r="E25" s="7">
        <f>+Resevoirs!G121</f>
        <v>79831</v>
      </c>
      <c r="F25" s="7">
        <f>+Resevoirs!H121</f>
        <v>97238</v>
      </c>
      <c r="G25" s="7">
        <f>+Resevoirs!I121</f>
        <v>142069</v>
      </c>
      <c r="H25" s="7">
        <f>+Resevoirs!J121</f>
        <v>140842</v>
      </c>
      <c r="I25" s="24"/>
      <c r="J25" s="7">
        <f>+Resevoirs!L121</f>
        <v>95271</v>
      </c>
      <c r="K25" s="7">
        <f>+Resevoirs!M121</f>
        <v>117721</v>
      </c>
      <c r="L25" s="7">
        <f>+Resevoirs!N121</f>
        <v>159464</v>
      </c>
      <c r="M25" s="7">
        <f>+Resevoirs!O121</f>
        <v>146524</v>
      </c>
      <c r="N25" s="24"/>
      <c r="O25" s="7">
        <f>+Resevoirs!Q121</f>
        <v>113919</v>
      </c>
      <c r="P25" s="7">
        <f>+Resevoirs!R121</f>
        <v>140757</v>
      </c>
      <c r="Q25" s="7">
        <f>+Resevoirs!S121</f>
        <v>172693</v>
      </c>
      <c r="R25" s="7">
        <f>+Resevoirs!T121</f>
        <v>156110</v>
      </c>
      <c r="S25" s="24"/>
      <c r="T25" s="7">
        <f>+Resevoirs!V121</f>
        <v>122520</v>
      </c>
      <c r="U25" s="7">
        <f>+Resevoirs!W121</f>
        <v>151406</v>
      </c>
      <c r="V25" s="7">
        <f>+Resevoirs!X121</f>
        <v>189626</v>
      </c>
      <c r="W25" s="7">
        <f>+Resevoirs!Y121</f>
        <v>145830</v>
      </c>
      <c r="X25" s="23"/>
    </row>
    <row r="26" spans="1:24" ht="13.5" thickBot="1" x14ac:dyDescent="0.25">
      <c r="A26" s="26"/>
      <c r="B26" s="1" t="s">
        <v>88</v>
      </c>
      <c r="C26" s="7">
        <v>66648</v>
      </c>
      <c r="D26" s="24"/>
      <c r="E26" s="7">
        <f>+'Salt Domes'!G18</f>
        <v>29020</v>
      </c>
      <c r="F26" s="7">
        <f>+'Salt Domes'!H18</f>
        <v>29032</v>
      </c>
      <c r="G26" s="7">
        <f>+'Salt Domes'!I18</f>
        <v>37271</v>
      </c>
      <c r="H26" s="7">
        <f>+'Salt Domes'!J18</f>
        <v>33709</v>
      </c>
      <c r="I26" s="24"/>
      <c r="J26" s="7">
        <f>+'Salt Domes'!L18</f>
        <v>29799</v>
      </c>
      <c r="K26" s="7">
        <f>+'Salt Domes'!M18</f>
        <v>40501</v>
      </c>
      <c r="L26" s="7">
        <f>+'Salt Domes'!N18</f>
        <v>40495</v>
      </c>
      <c r="M26" s="7">
        <f>+'Salt Domes'!O18</f>
        <v>38212</v>
      </c>
      <c r="N26" s="24"/>
      <c r="O26" s="7">
        <f>+'Salt Domes'!Q18</f>
        <v>39304</v>
      </c>
      <c r="P26" s="7">
        <f>+'Salt Domes'!R18</f>
        <v>39900</v>
      </c>
      <c r="Q26" s="7">
        <f>+'Salt Domes'!S18</f>
        <v>50973</v>
      </c>
      <c r="R26" s="7">
        <f>+'Salt Domes'!T18</f>
        <v>37633</v>
      </c>
      <c r="S26" s="24"/>
      <c r="T26" s="7">
        <f>+'Salt Domes'!V18</f>
        <v>44772</v>
      </c>
      <c r="U26" s="7">
        <f>+'Salt Domes'!W18</f>
        <v>42437</v>
      </c>
      <c r="V26" s="7">
        <f>+'Salt Domes'!X18</f>
        <v>53909</v>
      </c>
      <c r="W26" s="7">
        <f>+'Salt Domes'!Y18</f>
        <v>42757</v>
      </c>
      <c r="X26" s="24"/>
    </row>
    <row r="27" spans="1:24" ht="5.25" customHeight="1" thickBot="1" x14ac:dyDescent="0.25">
      <c r="A27" s="26"/>
      <c r="B27" s="30"/>
      <c r="C27" s="33"/>
      <c r="D27" s="34"/>
      <c r="E27" s="35"/>
      <c r="F27" s="35"/>
      <c r="G27" s="35"/>
      <c r="H27" s="35"/>
      <c r="I27" s="34"/>
      <c r="J27" s="35"/>
      <c r="K27" s="35"/>
      <c r="L27" s="35"/>
      <c r="M27" s="35"/>
      <c r="N27" s="34"/>
      <c r="O27" s="35"/>
      <c r="P27" s="35"/>
      <c r="Q27" s="35"/>
      <c r="R27" s="35"/>
      <c r="S27" s="34"/>
      <c r="T27" s="35"/>
      <c r="U27" s="35"/>
      <c r="V27" s="35"/>
      <c r="W27" s="35"/>
      <c r="X27" s="34"/>
    </row>
    <row r="28" spans="1:24" ht="13.5" thickBot="1" x14ac:dyDescent="0.25">
      <c r="A28" s="26"/>
      <c r="B28" s="1" t="s">
        <v>85</v>
      </c>
      <c r="C28" s="7">
        <f>SUM(C25:C26)</f>
        <v>254746</v>
      </c>
      <c r="D28" s="24"/>
      <c r="E28" s="7">
        <f>SUM(E25:E26)</f>
        <v>108851</v>
      </c>
      <c r="F28" s="7">
        <f>SUM(F25:F26)</f>
        <v>126270</v>
      </c>
      <c r="G28" s="7">
        <f>SUM(G25:G26)</f>
        <v>179340</v>
      </c>
      <c r="H28" s="7">
        <f>SUM(H25:H26)</f>
        <v>174551</v>
      </c>
      <c r="I28" s="24"/>
      <c r="J28" s="7">
        <f>SUM(J25:J26)</f>
        <v>125070</v>
      </c>
      <c r="K28" s="7">
        <f>SUM(K25:K26)</f>
        <v>158222</v>
      </c>
      <c r="L28" s="7">
        <f>SUM(L25:L26)</f>
        <v>199959</v>
      </c>
      <c r="M28" s="7">
        <f>SUM(M25:M26)</f>
        <v>184736</v>
      </c>
      <c r="N28" s="24"/>
      <c r="O28" s="7">
        <f>SUM(O25:O26)</f>
        <v>153223</v>
      </c>
      <c r="P28" s="7">
        <f>SUM(P25:P26)</f>
        <v>180657</v>
      </c>
      <c r="Q28" s="7">
        <f>SUM(Q25:Q26)</f>
        <v>223666</v>
      </c>
      <c r="R28" s="7">
        <f>SUM(R25:R26)</f>
        <v>193743</v>
      </c>
      <c r="S28" s="24"/>
      <c r="T28" s="7">
        <f>SUM(T25:T26)</f>
        <v>167292</v>
      </c>
      <c r="U28" s="7">
        <f>SUM(U25:U26)</f>
        <v>193843</v>
      </c>
      <c r="V28" s="7">
        <f>SUM(V25:V26)</f>
        <v>243535</v>
      </c>
      <c r="W28" s="7">
        <f>SUM(W25:W26)</f>
        <v>188587</v>
      </c>
      <c r="X28" s="24"/>
    </row>
    <row r="29" spans="1:24" ht="6.75" customHeight="1" thickBot="1" x14ac:dyDescent="0.25">
      <c r="A29" s="27"/>
      <c r="B29" s="30"/>
      <c r="C29" s="33"/>
      <c r="D29" s="34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4"/>
      <c r="P29" s="33"/>
      <c r="Q29" s="33"/>
      <c r="R29" s="33"/>
      <c r="S29" s="33"/>
      <c r="T29" s="34"/>
      <c r="U29" s="33"/>
      <c r="V29" s="33"/>
      <c r="W29" s="33"/>
      <c r="X29" s="18"/>
    </row>
    <row r="30" spans="1:24" ht="15" x14ac:dyDescent="0.2">
      <c r="B30" s="52" t="s">
        <v>91</v>
      </c>
      <c r="E30" s="53">
        <f>+(J28-E28)/30</f>
        <v>540.63333333333333</v>
      </c>
      <c r="F30" s="53">
        <f>+(K28-F28)/30</f>
        <v>1065.0666666666666</v>
      </c>
      <c r="G30" s="53">
        <f>+(L28-G28)/30</f>
        <v>687.3</v>
      </c>
      <c r="H30" s="53">
        <f>+(M28-H28)/30</f>
        <v>339.5</v>
      </c>
      <c r="I30" s="52"/>
      <c r="J30" s="53">
        <f>+(O28-J28)/31</f>
        <v>908.16129032258061</v>
      </c>
      <c r="K30" s="53">
        <f>+(P28-K28)/31</f>
        <v>723.70967741935488</v>
      </c>
      <c r="L30" s="53">
        <f>+(Q28-L28)/31</f>
        <v>764.74193548387098</v>
      </c>
      <c r="M30" s="53">
        <f>+(R28-M28)/31</f>
        <v>290.54838709677421</v>
      </c>
      <c r="N30" s="52"/>
      <c r="O30" s="53">
        <f>+(T28-O28)/30</f>
        <v>468.96666666666664</v>
      </c>
      <c r="P30" s="53">
        <f>+(U28-P28)/30</f>
        <v>439.53333333333336</v>
      </c>
      <c r="Q30" s="53">
        <f>+(V28-Q28)/30</f>
        <v>662.3</v>
      </c>
      <c r="R30" s="53">
        <f>+(W28-R28)/30</f>
        <v>-171.86666666666667</v>
      </c>
      <c r="S30" s="52"/>
      <c r="T30" s="53">
        <f>+(E39-T28)/31</f>
        <v>-333.67741935483872</v>
      </c>
      <c r="U30" s="53">
        <f>+(F39-U28)/31</f>
        <v>331.48387096774195</v>
      </c>
      <c r="V30" s="53">
        <f>+(G39-V28)/31</f>
        <v>8.8387096774193541</v>
      </c>
      <c r="W30" s="53">
        <f>+(H39-W28)/31</f>
        <v>-169.54838709677421</v>
      </c>
    </row>
    <row r="32" spans="1:24" ht="13.5" thickBot="1" x14ac:dyDescent="0.25">
      <c r="B32" s="38"/>
    </row>
    <row r="33" spans="1:24" ht="6" customHeight="1" thickBot="1" x14ac:dyDescent="0.25">
      <c r="A33" s="29"/>
      <c r="B33" s="29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4"/>
    </row>
    <row r="34" spans="1:24" ht="23.25" thickBot="1" x14ac:dyDescent="0.25">
      <c r="A34" s="23"/>
      <c r="B34" s="54" t="s">
        <v>86</v>
      </c>
      <c r="C34" s="16" t="s">
        <v>56</v>
      </c>
      <c r="D34" s="21"/>
      <c r="E34" s="5">
        <v>35643</v>
      </c>
      <c r="F34" s="5">
        <v>36008</v>
      </c>
      <c r="G34" s="5">
        <v>36373</v>
      </c>
      <c r="H34" s="5">
        <v>36739</v>
      </c>
      <c r="I34" s="18"/>
      <c r="J34" s="5">
        <v>35674</v>
      </c>
      <c r="K34" s="5">
        <v>36039</v>
      </c>
      <c r="L34" s="5">
        <v>36404</v>
      </c>
      <c r="M34" s="5">
        <v>36770</v>
      </c>
      <c r="N34" s="18"/>
      <c r="O34" s="5">
        <v>35704</v>
      </c>
      <c r="P34" s="5">
        <v>36069</v>
      </c>
      <c r="Q34" s="5">
        <v>36434</v>
      </c>
      <c r="R34" s="5">
        <v>36800</v>
      </c>
      <c r="S34" s="18"/>
      <c r="T34" s="5">
        <v>35735</v>
      </c>
      <c r="U34" s="5">
        <v>36100</v>
      </c>
      <c r="V34" s="5">
        <v>36465</v>
      </c>
      <c r="W34" s="5">
        <v>36831</v>
      </c>
      <c r="X34" s="18"/>
    </row>
    <row r="35" spans="1:24" ht="6" customHeight="1" thickBot="1" x14ac:dyDescent="0.25">
      <c r="A35" s="24"/>
      <c r="B35" s="17"/>
      <c r="C35" s="21"/>
      <c r="D35" s="21"/>
      <c r="E35" s="43"/>
      <c r="F35" s="43"/>
      <c r="G35" s="43"/>
      <c r="H35" s="43"/>
      <c r="I35" s="18"/>
      <c r="J35" s="43"/>
      <c r="K35" s="43"/>
      <c r="L35" s="43"/>
      <c r="M35" s="43"/>
      <c r="N35" s="18"/>
      <c r="O35" s="43"/>
      <c r="P35" s="43"/>
      <c r="Q35" s="43"/>
      <c r="R35" s="43"/>
      <c r="S35" s="18"/>
      <c r="T35" s="43"/>
      <c r="U35" s="43"/>
      <c r="V35" s="43"/>
      <c r="W35" s="44"/>
      <c r="X35" s="28"/>
    </row>
    <row r="36" spans="1:24" x14ac:dyDescent="0.2">
      <c r="A36" s="26"/>
      <c r="B36" s="1" t="s">
        <v>87</v>
      </c>
      <c r="C36" s="7">
        <v>188098</v>
      </c>
      <c r="D36" s="24"/>
      <c r="E36" s="7">
        <f>+Resevoirs!G152</f>
        <v>124335</v>
      </c>
      <c r="F36" s="7">
        <f>+Resevoirs!H152</f>
        <v>158282</v>
      </c>
      <c r="G36" s="7">
        <f>+Resevoirs!I152</f>
        <v>194095</v>
      </c>
      <c r="H36" s="7">
        <f>+Resevoirs!J152</f>
        <v>135611</v>
      </c>
      <c r="I36" s="24"/>
      <c r="J36" s="7">
        <f>+Resevoirs!L152</f>
        <v>133287</v>
      </c>
      <c r="K36" s="7">
        <f>+Resevoirs!M152</f>
        <v>166482</v>
      </c>
      <c r="L36" s="7">
        <f>+Resevoirs!N152</f>
        <v>183524</v>
      </c>
      <c r="M36" s="7">
        <f>+Resevoirs!O152</f>
        <v>0</v>
      </c>
      <c r="N36" s="24"/>
      <c r="O36" s="7">
        <f>+Resevoirs!Q152</f>
        <v>140557</v>
      </c>
      <c r="P36" s="7">
        <f>+Resevoirs!R152</f>
        <v>176145</v>
      </c>
      <c r="Q36" s="7">
        <f>+Resevoirs!S152</f>
        <v>185788</v>
      </c>
      <c r="R36" s="7">
        <f>+Resevoirs!T152</f>
        <v>0</v>
      </c>
      <c r="S36" s="24"/>
      <c r="T36" s="7">
        <f>+Resevoirs!V152</f>
        <v>156709</v>
      </c>
      <c r="U36" s="7">
        <f>+Resevoirs!W152</f>
        <v>191763</v>
      </c>
      <c r="V36" s="7">
        <f>+Resevoirs!X152</f>
        <v>193130</v>
      </c>
      <c r="W36" s="7">
        <f>+Resevoirs!Y152</f>
        <v>0</v>
      </c>
      <c r="X36" s="23"/>
    </row>
    <row r="37" spans="1:24" ht="13.5" thickBot="1" x14ac:dyDescent="0.25">
      <c r="A37" s="26"/>
      <c r="B37" s="1" t="s">
        <v>88</v>
      </c>
      <c r="C37" s="7">
        <v>66648</v>
      </c>
      <c r="D37" s="24"/>
      <c r="E37" s="7">
        <f>+'Salt Domes'!G39</f>
        <v>32613</v>
      </c>
      <c r="F37" s="7">
        <f>+'Salt Domes'!H39</f>
        <v>45837</v>
      </c>
      <c r="G37" s="7">
        <f>+'Salt Domes'!I39</f>
        <v>49714</v>
      </c>
      <c r="H37" s="7">
        <f>+'Salt Domes'!J39</f>
        <v>47720</v>
      </c>
      <c r="I37" s="24"/>
      <c r="J37" s="7">
        <f>+'Salt Domes'!L39</f>
        <v>31673</v>
      </c>
      <c r="K37" s="7">
        <f>+'Salt Domes'!M39</f>
        <v>49192</v>
      </c>
      <c r="L37" s="7">
        <f>+'Salt Domes'!N39</f>
        <v>51200</v>
      </c>
      <c r="M37" s="7">
        <f>+'Salt Domes'!O39</f>
        <v>0</v>
      </c>
      <c r="N37" s="24"/>
      <c r="O37" s="7">
        <f>+'Salt Domes'!Q39</f>
        <v>38457</v>
      </c>
      <c r="P37" s="7">
        <f>+'Salt Domes'!R39</f>
        <v>44623</v>
      </c>
      <c r="Q37" s="7">
        <f>+'Salt Domes'!S39</f>
        <v>59406</v>
      </c>
      <c r="R37" s="7">
        <f>+'Salt Domes'!T39</f>
        <v>0</v>
      </c>
      <c r="S37" s="24"/>
      <c r="T37" s="7">
        <f>+'Salt Domes'!V39</f>
        <v>47624</v>
      </c>
      <c r="U37" s="7">
        <f>+'Salt Domes'!W39</f>
        <v>61311</v>
      </c>
      <c r="V37" s="7">
        <f>+'Salt Domes'!X39</f>
        <v>63383</v>
      </c>
      <c r="W37" s="7">
        <f>+'Salt Domes'!Y39</f>
        <v>0</v>
      </c>
      <c r="X37" s="24"/>
    </row>
    <row r="38" spans="1:24" ht="6" customHeight="1" thickBot="1" x14ac:dyDescent="0.25">
      <c r="A38" s="26"/>
      <c r="B38" s="30"/>
      <c r="C38" s="33"/>
      <c r="D38" s="34"/>
      <c r="E38" s="35"/>
      <c r="F38" s="35"/>
      <c r="G38" s="35"/>
      <c r="H38" s="33"/>
      <c r="I38" s="34"/>
      <c r="J38" s="35"/>
      <c r="K38" s="35"/>
      <c r="L38" s="35"/>
      <c r="M38" s="33"/>
      <c r="N38" s="34"/>
      <c r="O38" s="35"/>
      <c r="P38" s="35"/>
      <c r="Q38" s="35"/>
      <c r="R38" s="33"/>
      <c r="S38" s="34"/>
      <c r="T38" s="35"/>
      <c r="U38" s="35"/>
      <c r="V38" s="35"/>
      <c r="W38" s="36"/>
      <c r="X38" s="24"/>
    </row>
    <row r="39" spans="1:24" ht="13.5" thickBot="1" x14ac:dyDescent="0.25">
      <c r="A39" s="26"/>
      <c r="B39" s="1" t="s">
        <v>85</v>
      </c>
      <c r="C39" s="7">
        <f>SUM(C36:C37)</f>
        <v>254746</v>
      </c>
      <c r="D39" s="24"/>
      <c r="E39" s="7">
        <f>SUM(E36:E37)</f>
        <v>156948</v>
      </c>
      <c r="F39" s="7">
        <f>SUM(F36:F37)</f>
        <v>204119</v>
      </c>
      <c r="G39" s="7">
        <f>SUM(G36:G37)</f>
        <v>243809</v>
      </c>
      <c r="H39" s="7">
        <f>SUM(H36:H37)</f>
        <v>183331</v>
      </c>
      <c r="I39" s="24"/>
      <c r="J39" s="7">
        <f>SUM(J36:J37)</f>
        <v>164960</v>
      </c>
      <c r="K39" s="7">
        <f>SUM(K36:K37)</f>
        <v>215674</v>
      </c>
      <c r="L39" s="7">
        <f>SUM(L36:L37)</f>
        <v>234724</v>
      </c>
      <c r="M39" s="7">
        <f>SUM(M36:M37)</f>
        <v>0</v>
      </c>
      <c r="N39" s="24"/>
      <c r="O39" s="7">
        <f>SUM(O36:O37)</f>
        <v>179014</v>
      </c>
      <c r="P39" s="7">
        <f>SUM(P36:P37)</f>
        <v>220768</v>
      </c>
      <c r="Q39" s="7">
        <f>SUM(Q36:Q37)</f>
        <v>245194</v>
      </c>
      <c r="R39" s="7">
        <f>SUM(R36:R37)</f>
        <v>0</v>
      </c>
      <c r="S39" s="24"/>
      <c r="T39" s="7">
        <f>SUM(T36:T37)</f>
        <v>204333</v>
      </c>
      <c r="U39" s="7">
        <f>SUM(U36:U37)</f>
        <v>253074</v>
      </c>
      <c r="V39" s="7">
        <f>SUM(V36:V37)</f>
        <v>256513</v>
      </c>
      <c r="W39" s="7">
        <f>SUM(W36:W37)</f>
        <v>0</v>
      </c>
      <c r="X39" s="24"/>
    </row>
    <row r="40" spans="1:24" ht="6" customHeight="1" thickBot="1" x14ac:dyDescent="0.25">
      <c r="A40" s="27"/>
      <c r="B40" s="30"/>
      <c r="C40" s="30"/>
      <c r="D40" s="31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1"/>
    </row>
    <row r="41" spans="1:24" ht="15" x14ac:dyDescent="0.2">
      <c r="B41" s="52" t="s">
        <v>91</v>
      </c>
      <c r="E41" s="53">
        <f>+(J39-E39)/31</f>
        <v>258.45161290322579</v>
      </c>
      <c r="F41" s="53">
        <f>+(K39-F39)/31</f>
        <v>372.74193548387098</v>
      </c>
      <c r="G41" s="53">
        <f>+(L39-G39)/31</f>
        <v>-293.06451612903226</v>
      </c>
      <c r="H41" s="53"/>
      <c r="I41" s="52"/>
      <c r="J41" s="53">
        <f>+(O39-J39)/30</f>
        <v>468.46666666666664</v>
      </c>
      <c r="K41" s="53">
        <f>+(P39-K39)/30</f>
        <v>169.8</v>
      </c>
      <c r="L41" s="53">
        <f>+(Q39-L39)/30</f>
        <v>349</v>
      </c>
      <c r="M41" s="53"/>
      <c r="N41" s="52"/>
      <c r="O41" s="53">
        <f>+(T39-O39)/31</f>
        <v>816.74193548387098</v>
      </c>
      <c r="P41" s="53">
        <f>+(U39-P39)/31</f>
        <v>1042.1290322580646</v>
      </c>
      <c r="Q41" s="53">
        <f>+(V39-Q39)/31</f>
        <v>365.12903225806451</v>
      </c>
      <c r="R41" s="53"/>
      <c r="S41" s="52"/>
      <c r="T41" s="53"/>
      <c r="U41" s="53"/>
      <c r="V41" s="53"/>
      <c r="W41" s="53"/>
    </row>
    <row r="44" spans="1:24" ht="13.5" thickBot="1" x14ac:dyDescent="0.25"/>
    <row r="45" spans="1:24" ht="6" customHeight="1" thickBot="1" x14ac:dyDescent="0.25">
      <c r="A45" s="29"/>
      <c r="B45" s="29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4"/>
    </row>
    <row r="46" spans="1:24" ht="30" customHeight="1" thickBot="1" x14ac:dyDescent="0.25">
      <c r="A46" s="23"/>
      <c r="B46" s="55" t="s">
        <v>92</v>
      </c>
      <c r="C46" s="56"/>
      <c r="D46" s="22"/>
      <c r="E46" s="57">
        <v>35521</v>
      </c>
      <c r="F46" s="58">
        <v>35886</v>
      </c>
      <c r="G46" s="57">
        <v>36251</v>
      </c>
      <c r="H46" s="58">
        <v>36617</v>
      </c>
      <c r="I46" s="28"/>
      <c r="J46" s="57">
        <v>35551</v>
      </c>
      <c r="K46" s="58">
        <v>35916</v>
      </c>
      <c r="L46" s="57">
        <v>36281</v>
      </c>
      <c r="M46" s="58">
        <v>36647</v>
      </c>
      <c r="N46" s="28"/>
      <c r="O46" s="57">
        <v>35582</v>
      </c>
      <c r="P46" s="58">
        <v>35947</v>
      </c>
      <c r="Q46" s="57">
        <v>36312</v>
      </c>
      <c r="R46" s="58">
        <v>36678</v>
      </c>
      <c r="S46" s="28"/>
      <c r="T46" s="57">
        <v>35612</v>
      </c>
      <c r="U46" s="57">
        <v>35977</v>
      </c>
      <c r="V46" s="57">
        <v>36342</v>
      </c>
      <c r="W46" s="57">
        <v>36708</v>
      </c>
      <c r="X46" s="28"/>
    </row>
    <row r="47" spans="1:24" ht="13.5" thickBot="1" x14ac:dyDescent="0.25">
      <c r="A47" s="31"/>
      <c r="B47" s="59"/>
      <c r="C47" s="60"/>
      <c r="D47" s="34"/>
      <c r="E47" s="60">
        <v>285000</v>
      </c>
      <c r="F47" s="60">
        <v>339000</v>
      </c>
      <c r="G47" s="60">
        <v>521000</v>
      </c>
      <c r="H47" s="60">
        <v>340000</v>
      </c>
      <c r="I47" s="34"/>
      <c r="J47" s="60">
        <v>320000</v>
      </c>
      <c r="K47" s="60">
        <v>460000</v>
      </c>
      <c r="L47" s="60">
        <v>543000</v>
      </c>
      <c r="M47" s="60">
        <v>328000</v>
      </c>
      <c r="N47" s="34"/>
      <c r="O47" s="60">
        <v>395000</v>
      </c>
      <c r="P47" s="60">
        <v>564000</v>
      </c>
      <c r="Q47" s="60">
        <v>615000</v>
      </c>
      <c r="R47" s="60">
        <v>377000</v>
      </c>
      <c r="S47" s="34"/>
      <c r="T47" s="60">
        <v>466000</v>
      </c>
      <c r="U47" s="60">
        <v>637000</v>
      </c>
      <c r="V47" s="60">
        <v>712000</v>
      </c>
      <c r="W47" s="60">
        <v>432000</v>
      </c>
      <c r="X47" s="34"/>
    </row>
    <row r="48" spans="1:24" ht="6" customHeight="1" thickBot="1" x14ac:dyDescent="0.25">
      <c r="A48" s="27"/>
      <c r="B48" s="30"/>
      <c r="C48" s="30"/>
      <c r="D48" s="31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1"/>
    </row>
    <row r="49" spans="1:24" ht="15" x14ac:dyDescent="0.2">
      <c r="B49" s="52" t="s">
        <v>91</v>
      </c>
      <c r="C49" s="52"/>
      <c r="D49" s="52"/>
      <c r="E49" s="53">
        <f>+(J47-E47)/30</f>
        <v>1166.6666666666667</v>
      </c>
      <c r="F49" s="53">
        <f>+(K47-F47)/30</f>
        <v>4033.3333333333335</v>
      </c>
      <c r="G49" s="53">
        <f>+(L47-G47)/30</f>
        <v>733.33333333333337</v>
      </c>
      <c r="H49" s="53">
        <f>+(M47-H47)/30</f>
        <v>-400</v>
      </c>
      <c r="I49" s="52"/>
      <c r="J49" s="53">
        <f>+(O47-J47)/31</f>
        <v>2419.3548387096776</v>
      </c>
      <c r="K49" s="53">
        <f>+(P47-K47)/31</f>
        <v>3354.8387096774195</v>
      </c>
      <c r="L49" s="53">
        <f>+(Q47-L47)/31</f>
        <v>2322.5806451612902</v>
      </c>
      <c r="M49" s="53">
        <f>+(R47-M47)/31</f>
        <v>1580.6451612903227</v>
      </c>
      <c r="N49" s="52"/>
      <c r="O49" s="53">
        <f>+(T47-O47)/30</f>
        <v>2366.6666666666665</v>
      </c>
      <c r="P49" s="53">
        <f>+(U47-P47)/30</f>
        <v>2433.3333333333335</v>
      </c>
      <c r="Q49" s="53">
        <f>+(V47-Q47)/30</f>
        <v>3233.3333333333335</v>
      </c>
      <c r="R49" s="53">
        <f>+(W47-R47)/30</f>
        <v>1833.3333333333333</v>
      </c>
      <c r="S49" s="52"/>
      <c r="T49" s="53">
        <f>+(E53-T47)/31</f>
        <v>1129.0322580645161</v>
      </c>
      <c r="U49" s="53">
        <f>+(F53-U47)/31</f>
        <v>3064.516129032258</v>
      </c>
      <c r="V49" s="53">
        <f>+(G53-V47)/31</f>
        <v>419.35483870967744</v>
      </c>
      <c r="W49" s="53">
        <f>+(H53-W47)/31</f>
        <v>1677.4193548387098</v>
      </c>
    </row>
    <row r="50" spans="1:24" ht="15.75" thickBot="1" x14ac:dyDescent="0.25">
      <c r="B50" s="52"/>
      <c r="C50" s="52"/>
      <c r="D50" s="52"/>
      <c r="E50" s="53"/>
      <c r="F50" s="53"/>
      <c r="G50" s="53"/>
      <c r="H50" s="53"/>
      <c r="I50" s="52"/>
      <c r="J50" s="53"/>
      <c r="K50" s="53"/>
      <c r="L50" s="53"/>
      <c r="M50" s="53"/>
      <c r="N50" s="52"/>
      <c r="O50" s="53"/>
      <c r="P50" s="53"/>
      <c r="Q50" s="53"/>
      <c r="R50" s="53"/>
      <c r="S50" s="52"/>
      <c r="T50" s="53"/>
      <c r="U50" s="53"/>
      <c r="V50" s="53"/>
      <c r="W50" s="53"/>
    </row>
    <row r="51" spans="1:24" ht="6" customHeight="1" thickBot="1" x14ac:dyDescent="0.25">
      <c r="A51" s="29"/>
      <c r="B51" s="29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4"/>
    </row>
    <row r="52" spans="1:24" ht="28.5" customHeight="1" thickBot="1" x14ac:dyDescent="0.25">
      <c r="A52" s="23"/>
      <c r="B52" s="55" t="s">
        <v>92</v>
      </c>
      <c r="C52" s="56"/>
      <c r="D52" s="22"/>
      <c r="E52" s="5">
        <v>35643</v>
      </c>
      <c r="F52" s="5">
        <v>36008</v>
      </c>
      <c r="G52" s="5">
        <v>36373</v>
      </c>
      <c r="H52" s="5">
        <v>36739</v>
      </c>
      <c r="I52" s="18"/>
      <c r="J52" s="5">
        <v>35674</v>
      </c>
      <c r="K52" s="5">
        <v>36039</v>
      </c>
      <c r="L52" s="5">
        <v>36404</v>
      </c>
      <c r="M52" s="5">
        <v>36770</v>
      </c>
      <c r="N52" s="18"/>
      <c r="O52" s="5">
        <v>35704</v>
      </c>
      <c r="P52" s="5">
        <v>36069</v>
      </c>
      <c r="Q52" s="5">
        <v>36434</v>
      </c>
      <c r="R52" s="5">
        <v>36800</v>
      </c>
      <c r="S52" s="18"/>
      <c r="T52" s="5">
        <v>35735</v>
      </c>
      <c r="U52" s="5">
        <v>36100</v>
      </c>
      <c r="V52" s="5">
        <v>36465</v>
      </c>
      <c r="W52" s="5">
        <v>36831</v>
      </c>
      <c r="X52" s="28"/>
    </row>
    <row r="53" spans="1:24" ht="13.5" thickBot="1" x14ac:dyDescent="0.25">
      <c r="A53" s="31"/>
      <c r="B53" s="59"/>
      <c r="C53" s="60"/>
      <c r="D53" s="34"/>
      <c r="E53" s="60">
        <v>501000</v>
      </c>
      <c r="F53" s="60">
        <v>732000</v>
      </c>
      <c r="G53" s="60">
        <v>725000</v>
      </c>
      <c r="H53" s="60">
        <v>484000</v>
      </c>
      <c r="I53" s="34"/>
      <c r="J53" s="60">
        <v>554000</v>
      </c>
      <c r="K53" s="60">
        <v>804000</v>
      </c>
      <c r="L53" s="60">
        <v>764000</v>
      </c>
      <c r="M53" s="60"/>
      <c r="N53" s="34"/>
      <c r="O53" s="60">
        <v>685000</v>
      </c>
      <c r="P53" s="60">
        <v>839000</v>
      </c>
      <c r="Q53" s="60">
        <v>841000</v>
      </c>
      <c r="R53" s="60"/>
      <c r="S53" s="34"/>
      <c r="T53" s="60">
        <v>749000</v>
      </c>
      <c r="U53" s="60">
        <v>896000</v>
      </c>
      <c r="V53" s="60">
        <v>851000</v>
      </c>
      <c r="W53" s="60"/>
      <c r="X53" s="34"/>
    </row>
    <row r="54" spans="1:24" ht="6" customHeight="1" thickBot="1" x14ac:dyDescent="0.25">
      <c r="A54" s="27"/>
      <c r="B54" s="30"/>
      <c r="C54" s="30"/>
      <c r="D54" s="31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1"/>
    </row>
    <row r="55" spans="1:24" ht="15" x14ac:dyDescent="0.2">
      <c r="B55" s="52" t="s">
        <v>91</v>
      </c>
      <c r="E55" s="53">
        <f>+(J53-E53)/31</f>
        <v>1709.6774193548388</v>
      </c>
      <c r="F55" s="53">
        <f>+(K53-F53)/31</f>
        <v>2322.5806451612902</v>
      </c>
      <c r="G55" s="53">
        <f>+(L53-G53)/31</f>
        <v>1258.0645161290322</v>
      </c>
      <c r="H55" s="53"/>
      <c r="J55" s="53">
        <f>+(O53-J53)/30</f>
        <v>4366.666666666667</v>
      </c>
      <c r="K55" s="53">
        <f>+(P53-K53)/30</f>
        <v>1166.6666666666667</v>
      </c>
      <c r="L55" s="53">
        <f>+(Q53-L53)/30</f>
        <v>2566.6666666666665</v>
      </c>
      <c r="O55" s="53">
        <f>+(T53-O53)/31</f>
        <v>2064.516129032258</v>
      </c>
      <c r="P55" s="53">
        <f>+(U53-P53)/31</f>
        <v>1838.7096774193549</v>
      </c>
      <c r="Q55" s="53">
        <f>+(V53-Q53)/31</f>
        <v>322.58064516129031</v>
      </c>
      <c r="T55" s="53"/>
    </row>
  </sheetData>
  <pageMargins left="0.75" right="0.75" top="1" bottom="1" header="0.5" footer="0.5"/>
  <pageSetup scale="59" orientation="landscape" verticalDpi="0" r:id="rId1"/>
  <headerFooter alignWithMargins="0">
    <oddHeader>&amp;CWorking Gas in Storage By Facility Type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1"/>
  <sheetViews>
    <sheetView zoomScale="60" workbookViewId="0">
      <selection activeCell="D9" sqref="D9"/>
    </sheetView>
  </sheetViews>
  <sheetFormatPr defaultRowHeight="12.75" x14ac:dyDescent="0.2"/>
  <cols>
    <col min="1" max="1" width="1.7109375" style="1" customWidth="1"/>
    <col min="2" max="2" width="31.140625" style="1" customWidth="1"/>
    <col min="3" max="3" width="9.42578125" style="1" customWidth="1"/>
    <col min="4" max="4" width="1.7109375" style="1" customWidth="1"/>
    <col min="5" max="5" width="9.85546875" style="1" customWidth="1"/>
    <col min="6" max="8" width="10.140625" style="1" customWidth="1"/>
    <col min="9" max="9" width="1.7109375" style="1" customWidth="1"/>
    <col min="10" max="10" width="10.140625" style="1" customWidth="1"/>
    <col min="11" max="13" width="10.42578125" style="1" customWidth="1"/>
    <col min="14" max="14" width="1.7109375" style="1" customWidth="1"/>
    <col min="15" max="15" width="9.42578125" style="1" customWidth="1"/>
    <col min="16" max="18" width="9.7109375" style="1" customWidth="1"/>
    <col min="19" max="19" width="1.7109375" style="1" customWidth="1"/>
    <col min="20" max="20" width="9.85546875" style="1" customWidth="1"/>
    <col min="21" max="23" width="10.140625" style="1" customWidth="1"/>
    <col min="24" max="24" width="1.7109375" style="1" customWidth="1"/>
    <col min="25" max="16384" width="9.140625" style="1"/>
  </cols>
  <sheetData>
    <row r="1" spans="1:24" ht="17.25" customHeight="1" thickBot="1" x14ac:dyDescent="0.25">
      <c r="B1" s="38"/>
    </row>
    <row r="2" spans="1:24" ht="6" customHeight="1" thickBot="1" x14ac:dyDescent="0.25">
      <c r="A2" s="29"/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18"/>
    </row>
    <row r="3" spans="1:24" s="2" customFormat="1" ht="23.25" thickBot="1" x14ac:dyDescent="0.25">
      <c r="A3" s="23"/>
      <c r="B3" s="37" t="s">
        <v>86</v>
      </c>
      <c r="C3" s="16" t="s">
        <v>56</v>
      </c>
      <c r="D3" s="21"/>
      <c r="E3" s="5">
        <v>35521</v>
      </c>
      <c r="F3" s="4">
        <v>35886</v>
      </c>
      <c r="G3" s="5">
        <v>36251</v>
      </c>
      <c r="H3" s="4">
        <v>36617</v>
      </c>
      <c r="I3" s="18"/>
      <c r="J3" s="5">
        <v>35551</v>
      </c>
      <c r="K3" s="4">
        <v>35916</v>
      </c>
      <c r="L3" s="5">
        <v>36281</v>
      </c>
      <c r="M3" s="4">
        <v>36647</v>
      </c>
      <c r="N3" s="18"/>
      <c r="O3" s="5">
        <v>35582</v>
      </c>
      <c r="P3" s="4">
        <v>35947</v>
      </c>
      <c r="Q3" s="5">
        <v>36312</v>
      </c>
      <c r="R3" s="4">
        <v>36678</v>
      </c>
      <c r="S3" s="18"/>
      <c r="T3" s="5">
        <v>35612</v>
      </c>
      <c r="U3" s="5">
        <v>35977</v>
      </c>
      <c r="V3" s="5">
        <v>36342</v>
      </c>
      <c r="W3" s="5">
        <v>36708</v>
      </c>
      <c r="X3" s="18"/>
    </row>
    <row r="4" spans="1:24" s="2" customFormat="1" ht="6" customHeight="1" thickBot="1" x14ac:dyDescent="0.25">
      <c r="A4" s="24"/>
      <c r="B4" s="17"/>
      <c r="C4" s="21"/>
      <c r="D4" s="21"/>
      <c r="E4" s="43"/>
      <c r="F4" s="43"/>
      <c r="G4" s="43"/>
      <c r="H4" s="43"/>
      <c r="I4" s="18"/>
      <c r="J4" s="43"/>
      <c r="K4" s="43"/>
      <c r="L4" s="43"/>
      <c r="M4" s="43"/>
      <c r="N4" s="18"/>
      <c r="O4" s="43"/>
      <c r="P4" s="43"/>
      <c r="Q4" s="43"/>
      <c r="R4" s="43"/>
      <c r="S4" s="18"/>
      <c r="T4" s="43"/>
      <c r="U4" s="43"/>
      <c r="V4" s="43"/>
      <c r="W4" s="44"/>
      <c r="X4" s="28"/>
    </row>
    <row r="5" spans="1:24" x14ac:dyDescent="0.2">
      <c r="A5" s="26"/>
      <c r="B5" s="1" t="s">
        <v>89</v>
      </c>
      <c r="C5" s="7">
        <v>257098</v>
      </c>
      <c r="D5" s="24"/>
      <c r="E5" s="50">
        <f>+Summary!E5/Summary!$C5</f>
        <v>0.36895658464865538</v>
      </c>
      <c r="F5" s="50">
        <f>+Summary!F5/Summary!$C5</f>
        <v>0.48183960979859819</v>
      </c>
      <c r="G5" s="50">
        <f>+Summary!G5/Summary!$C5</f>
        <v>0.72502703249344613</v>
      </c>
      <c r="H5" s="50">
        <f>+Summary!H5/Summary!$C5</f>
        <v>0.59539941967654353</v>
      </c>
      <c r="I5" s="24"/>
      <c r="J5" s="50">
        <f>+Summary!J5/Summary!$C5</f>
        <v>0.44402523551330619</v>
      </c>
      <c r="K5" s="50">
        <f>+Summary!K5/Summary!$C5</f>
        <v>0.60278959774093921</v>
      </c>
      <c r="L5" s="50">
        <f>+Summary!L5/Summary!$C5</f>
        <v>0.79606998109670246</v>
      </c>
      <c r="M5" s="50">
        <f>+Summary!M5/Summary!$C5</f>
        <v>0.61463722004838617</v>
      </c>
      <c r="N5" s="24"/>
      <c r="O5" s="50">
        <f>+Summary!O5/Summary!$C5</f>
        <v>0.53665917276680486</v>
      </c>
      <c r="P5" s="50">
        <f>+Summary!P5/Summary!$C5</f>
        <v>0.72967506553921069</v>
      </c>
      <c r="Q5" s="50">
        <f>+Summary!Q5/Summary!$C5</f>
        <v>0.87234050828866816</v>
      </c>
      <c r="R5" s="50">
        <f>+Summary!R5/Summary!$C5</f>
        <v>0.67512777228916598</v>
      </c>
      <c r="S5" s="24"/>
      <c r="T5" s="50">
        <f>+Summary!T5/Summary!$C5</f>
        <v>0.58933947366373907</v>
      </c>
      <c r="U5" s="50">
        <f>+Summary!U5/Summary!$C5</f>
        <v>0.81061696318135501</v>
      </c>
      <c r="V5" s="50">
        <f>+Summary!V5/Summary!$C5</f>
        <v>0.96472162366101644</v>
      </c>
      <c r="W5" s="50">
        <f>+Summary!W5/Summary!$C5</f>
        <v>0.65729021618215622</v>
      </c>
      <c r="X5" s="23"/>
    </row>
    <row r="6" spans="1:24" ht="13.5" thickBot="1" x14ac:dyDescent="0.25">
      <c r="A6" s="26"/>
      <c r="B6" s="1" t="s">
        <v>88</v>
      </c>
      <c r="C6" s="7">
        <v>66648</v>
      </c>
      <c r="D6" s="24"/>
      <c r="E6" s="50">
        <f>+Summary!E6/Summary!$C6</f>
        <v>0.43542191813707837</v>
      </c>
      <c r="F6" s="50">
        <f>+Summary!F6/Summary!$C6</f>
        <v>0.43560196855119432</v>
      </c>
      <c r="G6" s="50">
        <f>+Summary!G6/Summary!$C6</f>
        <v>0.55922158204297201</v>
      </c>
      <c r="H6" s="50">
        <f>+Summary!H6/Summary!$C6</f>
        <v>0.50577661745288682</v>
      </c>
      <c r="I6" s="24"/>
      <c r="J6" s="50">
        <f>+Summary!J6/Summary!$C6</f>
        <v>0.44711019085343895</v>
      </c>
      <c r="K6" s="50">
        <f>+Summary!K6/Summary!$C6</f>
        <v>0.60768515184251592</v>
      </c>
      <c r="L6" s="50">
        <f>+Summary!L6/Summary!$C6</f>
        <v>0.60759512663545789</v>
      </c>
      <c r="M6" s="50">
        <f>+Summary!M6/Summary!$C6</f>
        <v>0.57334053534989793</v>
      </c>
      <c r="N6" s="24"/>
      <c r="O6" s="50">
        <f>+Summary!O6/Summary!$C6</f>
        <v>0.58972512303444968</v>
      </c>
      <c r="P6" s="50">
        <f>+Summary!P6/Summary!$C6</f>
        <v>0.59866762693554199</v>
      </c>
      <c r="Q6" s="50">
        <f>+Summary!Q6/Summary!$C6</f>
        <v>0.76480914656103705</v>
      </c>
      <c r="R6" s="50">
        <f>+Summary!R6/Summary!$C6</f>
        <v>0.56465310286880321</v>
      </c>
      <c r="S6" s="24"/>
      <c r="T6" s="50">
        <f>+Summary!T6/Summary!$C6</f>
        <v>0.67176809506661861</v>
      </c>
      <c r="U6" s="50">
        <f>+Summary!U6/Summary!$C6</f>
        <v>0.6367332853198896</v>
      </c>
      <c r="V6" s="50">
        <f>+Summary!V6/Summary!$C6</f>
        <v>0.80886148121474011</v>
      </c>
      <c r="W6" s="50">
        <f>+Summary!W6/Summary!$C6</f>
        <v>0.64153462969631492</v>
      </c>
      <c r="X6" s="24"/>
    </row>
    <row r="7" spans="1:24" ht="5.25" customHeight="1" thickBot="1" x14ac:dyDescent="0.25">
      <c r="A7" s="26"/>
      <c r="B7" s="30"/>
      <c r="C7" s="33"/>
      <c r="D7" s="34"/>
      <c r="E7" s="51"/>
      <c r="F7" s="51"/>
      <c r="G7" s="51"/>
      <c r="H7" s="51"/>
      <c r="I7" s="34"/>
      <c r="J7" s="51"/>
      <c r="K7" s="51"/>
      <c r="L7" s="51"/>
      <c r="M7" s="51"/>
      <c r="N7" s="34"/>
      <c r="O7" s="51"/>
      <c r="P7" s="51"/>
      <c r="Q7" s="51"/>
      <c r="R7" s="51"/>
      <c r="S7" s="34"/>
      <c r="T7" s="51"/>
      <c r="U7" s="51"/>
      <c r="V7" s="51"/>
      <c r="W7" s="51"/>
      <c r="X7" s="34"/>
    </row>
    <row r="8" spans="1:24" ht="13.5" thickBot="1" x14ac:dyDescent="0.25">
      <c r="A8" s="26"/>
      <c r="B8" s="1" t="s">
        <v>85</v>
      </c>
      <c r="C8" s="7">
        <f>SUM(C5:C6)</f>
        <v>323746</v>
      </c>
      <c r="D8" s="24"/>
      <c r="E8" s="50">
        <f>+Summary!E8/Summary!$C8</f>
        <v>0.38263947662673825</v>
      </c>
      <c r="F8" s="50">
        <f>+Summary!F8/Summary!$C8</f>
        <v>0.4723208935399974</v>
      </c>
      <c r="G8" s="50">
        <f>+Summary!G8/Summary!$C8</f>
        <v>0.69089347822058034</v>
      </c>
      <c r="H8" s="50">
        <f>+Summary!H8/Summary!$C8</f>
        <v>0.57694921327213311</v>
      </c>
      <c r="I8" s="24"/>
      <c r="J8" s="50">
        <f>+Summary!J8/Summary!$C8</f>
        <v>0.44466032012750739</v>
      </c>
      <c r="K8" s="50">
        <f>+Summary!K8/Summary!$C8</f>
        <v>0.60379742143532278</v>
      </c>
      <c r="L8" s="50">
        <f>+Summary!L8/Summary!$C8</f>
        <v>0.7572695878868001</v>
      </c>
      <c r="M8" s="50">
        <f>+Summary!M8/Summary!$C8</f>
        <v>0.60613567426315695</v>
      </c>
      <c r="N8" s="24"/>
      <c r="O8" s="50">
        <f>+Summary!O8/Summary!$C8</f>
        <v>0.54758359948848789</v>
      </c>
      <c r="P8" s="50">
        <f>+Summary!P8/Summary!$C8</f>
        <v>0.70270520716858276</v>
      </c>
      <c r="Q8" s="50">
        <f>+Summary!Q8/Summary!$C8</f>
        <v>0.85020355463851294</v>
      </c>
      <c r="R8" s="50">
        <f>+Summary!R8/Summary!$C8</f>
        <v>0.65238489433074076</v>
      </c>
      <c r="S8" s="24"/>
      <c r="T8" s="50">
        <f>+Summary!T8/Summary!$C8</f>
        <v>0.60630864937327411</v>
      </c>
      <c r="U8" s="50">
        <f>+Summary!U8/Summary!$C8</f>
        <v>0.77482038388119079</v>
      </c>
      <c r="V8" s="50">
        <f>+Summary!V8/Summary!$C8</f>
        <v>0.93263546113311058</v>
      </c>
      <c r="W8" s="50">
        <f>+Summary!W8/Summary!$C8</f>
        <v>0.65404669092436662</v>
      </c>
      <c r="X8" s="24"/>
    </row>
    <row r="9" spans="1:24" ht="6.75" customHeight="1" thickBot="1" x14ac:dyDescent="0.25">
      <c r="A9" s="27"/>
      <c r="B9" s="30"/>
      <c r="C9" s="33"/>
      <c r="D9" s="34"/>
      <c r="E9" s="33"/>
      <c r="F9" s="33"/>
      <c r="G9" s="33"/>
      <c r="H9" s="33"/>
      <c r="I9" s="33"/>
      <c r="J9" s="33"/>
      <c r="K9" s="33"/>
      <c r="L9" s="33"/>
      <c r="M9" s="33"/>
      <c r="N9" s="33"/>
      <c r="O9" s="34"/>
      <c r="P9" s="33"/>
      <c r="Q9" s="33"/>
      <c r="R9" s="33"/>
      <c r="S9" s="33"/>
      <c r="T9" s="34"/>
      <c r="U9" s="33"/>
      <c r="V9" s="33"/>
      <c r="W9" s="33"/>
      <c r="X9" s="18"/>
    </row>
    <row r="12" spans="1:24" ht="13.5" thickBot="1" x14ac:dyDescent="0.25">
      <c r="B12" s="38"/>
    </row>
    <row r="13" spans="1:24" ht="6" customHeight="1" thickBot="1" x14ac:dyDescent="0.25">
      <c r="A13" s="29"/>
      <c r="B13" s="29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4"/>
    </row>
    <row r="14" spans="1:24" ht="23.25" thickBot="1" x14ac:dyDescent="0.25">
      <c r="A14" s="23"/>
      <c r="B14" s="37" t="s">
        <v>0</v>
      </c>
      <c r="C14" s="16" t="s">
        <v>56</v>
      </c>
      <c r="D14" s="21"/>
      <c r="E14" s="5">
        <v>35643</v>
      </c>
      <c r="F14" s="5">
        <v>36008</v>
      </c>
      <c r="G14" s="5">
        <v>36373</v>
      </c>
      <c r="H14" s="5">
        <v>36739</v>
      </c>
      <c r="I14" s="18"/>
      <c r="J14" s="5">
        <v>35674</v>
      </c>
      <c r="K14" s="5">
        <v>36039</v>
      </c>
      <c r="L14" s="5">
        <v>36404</v>
      </c>
      <c r="M14" s="5">
        <v>36770</v>
      </c>
      <c r="N14" s="18"/>
      <c r="O14" s="5">
        <v>35704</v>
      </c>
      <c r="P14" s="5">
        <v>36069</v>
      </c>
      <c r="Q14" s="5">
        <v>36434</v>
      </c>
      <c r="R14" s="5">
        <v>36800</v>
      </c>
      <c r="S14" s="18"/>
      <c r="T14" s="5">
        <v>35735</v>
      </c>
      <c r="U14" s="5">
        <v>36100</v>
      </c>
      <c r="V14" s="5">
        <v>36465</v>
      </c>
      <c r="W14" s="5">
        <v>36831</v>
      </c>
      <c r="X14" s="18"/>
    </row>
    <row r="15" spans="1:24" ht="6" customHeight="1" thickBot="1" x14ac:dyDescent="0.25">
      <c r="A15" s="24"/>
      <c r="B15" s="17"/>
      <c r="C15" s="21"/>
      <c r="D15" s="21"/>
      <c r="E15" s="43"/>
      <c r="F15" s="43"/>
      <c r="G15" s="43"/>
      <c r="H15" s="43"/>
      <c r="I15" s="18"/>
      <c r="J15" s="43"/>
      <c r="K15" s="43"/>
      <c r="L15" s="43"/>
      <c r="M15" s="43"/>
      <c r="N15" s="18"/>
      <c r="O15" s="43"/>
      <c r="P15" s="43"/>
      <c r="Q15" s="43"/>
      <c r="R15" s="43"/>
      <c r="S15" s="18"/>
      <c r="T15" s="43"/>
      <c r="U15" s="43"/>
      <c r="V15" s="43"/>
      <c r="W15" s="44"/>
      <c r="X15" s="28"/>
    </row>
    <row r="16" spans="1:24" x14ac:dyDescent="0.2">
      <c r="A16" s="26"/>
      <c r="B16" s="1" t="s">
        <v>87</v>
      </c>
      <c r="C16" s="7">
        <v>257098</v>
      </c>
      <c r="D16" s="24"/>
      <c r="E16" s="50">
        <f>+Summary!E15/Summary!$C15</f>
        <v>0.58220989661529843</v>
      </c>
      <c r="F16" s="50">
        <f>+Summary!F15/Summary!$C15</f>
        <v>0.87139923297730826</v>
      </c>
      <c r="G16" s="50">
        <f>+Summary!G15/Summary!$C15</f>
        <v>1.0054142778240205</v>
      </c>
      <c r="H16" s="50">
        <f>+Summary!H15/Summary!$C15</f>
        <v>0.61754272689791445</v>
      </c>
      <c r="I16" s="24"/>
      <c r="J16" s="50">
        <f>+Summary!J15/Summary!$C15</f>
        <v>0.63295319294588059</v>
      </c>
      <c r="K16" s="50">
        <f>+Summary!K15/Summary!$C15</f>
        <v>0.9266622066293787</v>
      </c>
      <c r="L16" s="50">
        <f>+Summary!L15/Summary!$C15</f>
        <v>0.96534395444538657</v>
      </c>
      <c r="M16" s="50">
        <f>+Summary!M15/Summary!$C15</f>
        <v>0</v>
      </c>
      <c r="N16" s="24"/>
      <c r="O16" s="50">
        <f>+Summary!O15/Summary!$C15</f>
        <v>0.70295762705271925</v>
      </c>
      <c r="P16" s="50">
        <f>+Summary!P15/Summary!$C15</f>
        <v>0.96724984247252022</v>
      </c>
      <c r="Q16" s="50">
        <f>+Summary!Q15/Summary!$C15</f>
        <v>0.99399839749823027</v>
      </c>
      <c r="R16" s="50">
        <f>+Summary!R15/Summary!$C15</f>
        <v>0</v>
      </c>
      <c r="S16" s="24"/>
      <c r="T16" s="50">
        <f>+Summary!T15/Summary!$C15</f>
        <v>0.7942924487938452</v>
      </c>
      <c r="U16" s="50">
        <f>+Summary!U15/Summary!$C15</f>
        <v>1.0433920139402095</v>
      </c>
      <c r="V16" s="50">
        <f>+Summary!V15/Summary!$C15</f>
        <v>1.0306614598324375</v>
      </c>
      <c r="W16" s="50">
        <f>+Summary!W15/Summary!$C15</f>
        <v>0</v>
      </c>
      <c r="X16" s="23"/>
    </row>
    <row r="17" spans="1:24" ht="13.5" thickBot="1" x14ac:dyDescent="0.25">
      <c r="A17" s="26"/>
      <c r="B17" s="1" t="s">
        <v>88</v>
      </c>
      <c r="C17" s="7">
        <v>66648</v>
      </c>
      <c r="D17" s="24"/>
      <c r="E17" s="50">
        <f>+Summary!E16/Summary!$C16</f>
        <v>0.48933201296362983</v>
      </c>
      <c r="F17" s="50">
        <f>+Summary!F16/Summary!$C16</f>
        <v>0.68774756931940939</v>
      </c>
      <c r="G17" s="50">
        <f>+Summary!G16/Summary!$C16</f>
        <v>0.74591885728003837</v>
      </c>
      <c r="H17" s="50">
        <f>+Summary!H16/Summary!$C16</f>
        <v>0.71600048013443762</v>
      </c>
      <c r="I17" s="24"/>
      <c r="J17" s="50">
        <f>+Summary!J16/Summary!$C16</f>
        <v>0.47522806385788019</v>
      </c>
      <c r="K17" s="50">
        <f>+Summary!K16/Summary!$C16</f>
        <v>0.73808666426599445</v>
      </c>
      <c r="L17" s="50">
        <f>+Summary!L16/Summary!$C16</f>
        <v>0.76821510022806383</v>
      </c>
      <c r="M17" s="50">
        <f>+Summary!M16/Summary!$C16</f>
        <v>0</v>
      </c>
      <c r="N17" s="24"/>
      <c r="O17" s="50">
        <f>+Summary!O16/Summary!$C16</f>
        <v>0.57701656463809869</v>
      </c>
      <c r="P17" s="50">
        <f>+Summary!P16/Summary!$C16</f>
        <v>0.66953246909134556</v>
      </c>
      <c r="Q17" s="50">
        <f>+Summary!Q16/Summary!$C16</f>
        <v>0.89133957508102268</v>
      </c>
      <c r="R17" s="50">
        <f>+Summary!R16/Summary!$C16</f>
        <v>0</v>
      </c>
      <c r="S17" s="24"/>
      <c r="T17" s="50">
        <f>+Summary!T16/Summary!$C16</f>
        <v>0.71456007682151002</v>
      </c>
      <c r="U17" s="50">
        <f>+Summary!U16/Summary!$C16</f>
        <v>0.91992257832193014</v>
      </c>
      <c r="V17" s="50">
        <f>+Summary!V16/Summary!$C16</f>
        <v>0.95101128315928463</v>
      </c>
      <c r="W17" s="50">
        <f>+Summary!W16/Summary!$C16</f>
        <v>0</v>
      </c>
      <c r="X17" s="24"/>
    </row>
    <row r="18" spans="1:24" ht="6" customHeight="1" thickBot="1" x14ac:dyDescent="0.25">
      <c r="A18" s="26"/>
      <c r="B18" s="30"/>
      <c r="C18" s="33"/>
      <c r="D18" s="34"/>
      <c r="E18" s="51"/>
      <c r="F18" s="51"/>
      <c r="G18" s="51"/>
      <c r="H18" s="51"/>
      <c r="I18" s="34"/>
      <c r="J18" s="51"/>
      <c r="K18" s="51"/>
      <c r="L18" s="51"/>
      <c r="M18" s="51"/>
      <c r="N18" s="34"/>
      <c r="O18" s="51"/>
      <c r="P18" s="51"/>
      <c r="Q18" s="51"/>
      <c r="R18" s="51"/>
      <c r="S18" s="34"/>
      <c r="T18" s="51"/>
      <c r="U18" s="51"/>
      <c r="V18" s="51"/>
      <c r="W18" s="51"/>
      <c r="X18" s="24"/>
    </row>
    <row r="19" spans="1:24" ht="13.5" thickBot="1" x14ac:dyDescent="0.25">
      <c r="A19" s="26"/>
      <c r="B19" s="1" t="s">
        <v>85</v>
      </c>
      <c r="C19" s="7">
        <f>SUM(C16:C17)</f>
        <v>323746</v>
      </c>
      <c r="D19" s="24"/>
      <c r="E19" s="50">
        <f>+Summary!E18/Summary!$C18</f>
        <v>0.56308958257399322</v>
      </c>
      <c r="F19" s="50">
        <f>+Summary!F18/Summary!$C18</f>
        <v>0.8335917663847584</v>
      </c>
      <c r="G19" s="50">
        <f>+Summary!G18/Summary!$C18</f>
        <v>0.95199322925997543</v>
      </c>
      <c r="H19" s="50">
        <f>+Summary!H18/Summary!$C18</f>
        <v>0.63781174130336749</v>
      </c>
      <c r="I19" s="24"/>
      <c r="J19" s="50">
        <f>+Summary!J18/Summary!$C18</f>
        <v>0.60048309477182726</v>
      </c>
      <c r="K19" s="50">
        <f>+Summary!K18/Summary!$C18</f>
        <v>0.88784108529526229</v>
      </c>
      <c r="L19" s="50">
        <f>+Summary!L18/Summary!$C18</f>
        <v>0.92476200478152626</v>
      </c>
      <c r="M19" s="50">
        <f>+Summary!M18/Summary!$C18</f>
        <v>0</v>
      </c>
      <c r="N19" s="24"/>
      <c r="O19" s="50">
        <f>+Summary!O18/Summary!$C18</f>
        <v>0.67703075868118834</v>
      </c>
      <c r="P19" s="50">
        <f>+Summary!P18/Summary!$C18</f>
        <v>0.90596022808003807</v>
      </c>
      <c r="Q19" s="50">
        <f>+Summary!Q18/Summary!$C18</f>
        <v>0.97286452960036574</v>
      </c>
      <c r="R19" s="50">
        <f>+Summary!R18/Summary!$C18</f>
        <v>0</v>
      </c>
      <c r="S19" s="24"/>
      <c r="T19" s="50">
        <f>+Summary!T18/Summary!$C18</f>
        <v>0.77787833672076256</v>
      </c>
      <c r="U19" s="50">
        <f>+Summary!U18/Summary!$C18</f>
        <v>1.0179739672459274</v>
      </c>
      <c r="V19" s="50">
        <f>+Summary!V18/Summary!$C18</f>
        <v>1.0142642689021641</v>
      </c>
      <c r="W19" s="50">
        <f>+Summary!W18/Summary!$C18</f>
        <v>0</v>
      </c>
      <c r="X19" s="24"/>
    </row>
    <row r="20" spans="1:24" ht="6" customHeight="1" thickBot="1" x14ac:dyDescent="0.25">
      <c r="A20" s="27"/>
      <c r="B20" s="30"/>
      <c r="C20" s="30"/>
      <c r="D20" s="31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1"/>
    </row>
    <row r="22" spans="1:24" ht="13.5" thickBot="1" x14ac:dyDescent="0.25"/>
    <row r="23" spans="1:24" ht="6" customHeight="1" thickBot="1" x14ac:dyDescent="0.25">
      <c r="A23" s="29"/>
      <c r="B23" s="29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18"/>
    </row>
    <row r="24" spans="1:24" s="2" customFormat="1" ht="23.25" thickBot="1" x14ac:dyDescent="0.25">
      <c r="A24" s="23"/>
      <c r="B24" s="37" t="s">
        <v>86</v>
      </c>
      <c r="C24" s="16" t="s">
        <v>56</v>
      </c>
      <c r="D24" s="21"/>
      <c r="E24" s="5">
        <v>35521</v>
      </c>
      <c r="F24" s="4">
        <v>35886</v>
      </c>
      <c r="G24" s="5">
        <v>36251</v>
      </c>
      <c r="H24" s="4">
        <v>36617</v>
      </c>
      <c r="I24" s="18"/>
      <c r="J24" s="5">
        <v>35551</v>
      </c>
      <c r="K24" s="4">
        <v>35916</v>
      </c>
      <c r="L24" s="5">
        <v>36281</v>
      </c>
      <c r="M24" s="4">
        <v>36647</v>
      </c>
      <c r="N24" s="18"/>
      <c r="O24" s="5">
        <v>35582</v>
      </c>
      <c r="P24" s="4">
        <v>35947</v>
      </c>
      <c r="Q24" s="5">
        <v>36312</v>
      </c>
      <c r="R24" s="4">
        <v>36678</v>
      </c>
      <c r="S24" s="18"/>
      <c r="T24" s="5">
        <v>35612</v>
      </c>
      <c r="U24" s="5">
        <v>35977</v>
      </c>
      <c r="V24" s="5">
        <v>36342</v>
      </c>
      <c r="W24" s="5">
        <v>36708</v>
      </c>
      <c r="X24" s="18"/>
    </row>
    <row r="25" spans="1:24" s="2" customFormat="1" ht="6" customHeight="1" thickBot="1" x14ac:dyDescent="0.25">
      <c r="A25" s="24"/>
      <c r="B25" s="17"/>
      <c r="C25" s="21"/>
      <c r="D25" s="21"/>
      <c r="E25" s="43"/>
      <c r="F25" s="43"/>
      <c r="G25" s="43"/>
      <c r="H25" s="43"/>
      <c r="I25" s="18"/>
      <c r="J25" s="43"/>
      <c r="K25" s="43"/>
      <c r="L25" s="43"/>
      <c r="M25" s="43"/>
      <c r="N25" s="18"/>
      <c r="O25" s="43"/>
      <c r="P25" s="43"/>
      <c r="Q25" s="43"/>
      <c r="R25" s="43"/>
      <c r="S25" s="18"/>
      <c r="T25" s="43"/>
      <c r="U25" s="43"/>
      <c r="V25" s="43"/>
      <c r="W25" s="44"/>
      <c r="X25" s="28"/>
    </row>
    <row r="26" spans="1:24" x14ac:dyDescent="0.2">
      <c r="A26" s="26"/>
      <c r="B26" s="1" t="s">
        <v>90</v>
      </c>
      <c r="C26" s="7">
        <f>+Resevoirs!E121</f>
        <v>188098</v>
      </c>
      <c r="D26" s="24"/>
      <c r="E26" s="50">
        <f>+Summary!E25/Summary!$C25</f>
        <v>0.42441174281491562</v>
      </c>
      <c r="F26" s="50">
        <f>+Summary!F25/Summary!$C25</f>
        <v>0.51695392827143294</v>
      </c>
      <c r="G26" s="50">
        <f>+Summary!G25/Summary!$C25</f>
        <v>0.75529245393358779</v>
      </c>
      <c r="H26" s="50">
        <f>+Summary!H25/Summary!$C25</f>
        <v>0.74876925857797527</v>
      </c>
      <c r="I26" s="24"/>
      <c r="J26" s="50">
        <f>+Summary!J25/Summary!$C25</f>
        <v>0.50649661346744779</v>
      </c>
      <c r="K26" s="50">
        <f>+Summary!K25/Summary!$C25</f>
        <v>0.62584929132686151</v>
      </c>
      <c r="L26" s="50">
        <f>+Summary!L25/Summary!$C25</f>
        <v>0.8477708428585099</v>
      </c>
      <c r="M26" s="50">
        <f>+Summary!M25/Summary!$C25</f>
        <v>0.77897691628831778</v>
      </c>
      <c r="N26" s="24"/>
      <c r="O26" s="50">
        <f>+Summary!O25/Summary!$C25</f>
        <v>0.60563642356643876</v>
      </c>
      <c r="P26" s="50">
        <f>+Summary!P25/Summary!$C25</f>
        <v>0.74831736647917579</v>
      </c>
      <c r="Q26" s="50">
        <f>+Summary!Q25/Summary!$C25</f>
        <v>0.91810120256462058</v>
      </c>
      <c r="R26" s="50">
        <f>+Summary!R25/Summary!$C25</f>
        <v>0.82993971227764252</v>
      </c>
      <c r="S26" s="24"/>
      <c r="T26" s="50">
        <f>+Summary!T25/Summary!$C25</f>
        <v>0.65136258758732146</v>
      </c>
      <c r="U26" s="50">
        <f>+Summary!U25/Summary!$C25</f>
        <v>0.8049314718923114</v>
      </c>
      <c r="V26" s="50">
        <f>+Summary!V25/Summary!$C25</f>
        <v>1.0081234250231264</v>
      </c>
      <c r="W26" s="50">
        <f>+Summary!W25/Summary!$C25</f>
        <v>0.77528735021106021</v>
      </c>
      <c r="X26" s="23"/>
    </row>
    <row r="27" spans="1:24" ht="13.5" thickBot="1" x14ac:dyDescent="0.25">
      <c r="A27" s="26"/>
      <c r="B27" s="1" t="s">
        <v>88</v>
      </c>
      <c r="C27" s="7">
        <v>66648</v>
      </c>
      <c r="D27" s="24"/>
      <c r="E27" s="50">
        <f>+Summary!E26/Summary!$C26</f>
        <v>0.43542191813707837</v>
      </c>
      <c r="F27" s="50">
        <f>+Summary!F26/Summary!$C26</f>
        <v>0.43560196855119432</v>
      </c>
      <c r="G27" s="50">
        <f>+Summary!G26/Summary!$C26</f>
        <v>0.55922158204297201</v>
      </c>
      <c r="H27" s="50">
        <f>+Summary!H26/Summary!$C26</f>
        <v>0.50577661745288682</v>
      </c>
      <c r="I27" s="24"/>
      <c r="J27" s="50">
        <f>+Summary!J26/Summary!$C26</f>
        <v>0.44711019085343895</v>
      </c>
      <c r="K27" s="50">
        <f>+Summary!K26/Summary!$C26</f>
        <v>0.60768515184251592</v>
      </c>
      <c r="L27" s="50">
        <f>+Summary!L26/Summary!$C26</f>
        <v>0.60759512663545789</v>
      </c>
      <c r="M27" s="50">
        <f>+Summary!M26/Summary!$C26</f>
        <v>0.57334053534989793</v>
      </c>
      <c r="N27" s="24"/>
      <c r="O27" s="50">
        <f>+Summary!O26/Summary!$C26</f>
        <v>0.58972512303444968</v>
      </c>
      <c r="P27" s="50">
        <f>+Summary!P26/Summary!$C26</f>
        <v>0.59866762693554199</v>
      </c>
      <c r="Q27" s="50">
        <f>+Summary!Q26/Summary!$C26</f>
        <v>0.76480914656103705</v>
      </c>
      <c r="R27" s="50">
        <f>+Summary!R26/Summary!$C26</f>
        <v>0.56465310286880321</v>
      </c>
      <c r="S27" s="24"/>
      <c r="T27" s="50">
        <f>+Summary!T26/Summary!$C26</f>
        <v>0.67176809506661861</v>
      </c>
      <c r="U27" s="50">
        <f>+Summary!U26/Summary!$C26</f>
        <v>0.6367332853198896</v>
      </c>
      <c r="V27" s="50">
        <f>+Summary!V26/Summary!$C26</f>
        <v>0.80886148121474011</v>
      </c>
      <c r="W27" s="50">
        <f>+Summary!W26/Summary!$C26</f>
        <v>0.64153462969631492</v>
      </c>
      <c r="X27" s="24"/>
    </row>
    <row r="28" spans="1:24" ht="5.25" customHeight="1" thickBot="1" x14ac:dyDescent="0.25">
      <c r="A28" s="26"/>
      <c r="B28" s="30"/>
      <c r="C28" s="33"/>
      <c r="D28" s="34"/>
      <c r="E28" s="51"/>
      <c r="F28" s="51"/>
      <c r="G28" s="51"/>
      <c r="H28" s="51"/>
      <c r="I28" s="34"/>
      <c r="J28" s="51"/>
      <c r="K28" s="51"/>
      <c r="L28" s="51"/>
      <c r="M28" s="51"/>
      <c r="N28" s="34"/>
      <c r="O28" s="51"/>
      <c r="P28" s="51"/>
      <c r="Q28" s="51"/>
      <c r="R28" s="51"/>
      <c r="S28" s="34"/>
      <c r="T28" s="51"/>
      <c r="U28" s="51"/>
      <c r="V28" s="51"/>
      <c r="W28" s="51"/>
      <c r="X28" s="34"/>
    </row>
    <row r="29" spans="1:24" ht="13.5" thickBot="1" x14ac:dyDescent="0.25">
      <c r="A29" s="26"/>
      <c r="B29" s="1" t="s">
        <v>85</v>
      </c>
      <c r="C29" s="7">
        <f>SUM(C26:C27)</f>
        <v>254746</v>
      </c>
      <c r="D29" s="24"/>
      <c r="E29" s="50">
        <f>+Summary!E28/Summary!$C28</f>
        <v>0.42729228329394769</v>
      </c>
      <c r="F29" s="50">
        <f>+Summary!F28/Summary!$C28</f>
        <v>0.49567019698052178</v>
      </c>
      <c r="G29" s="50">
        <f>+Summary!G28/Summary!$C28</f>
        <v>0.70399535223320486</v>
      </c>
      <c r="H29" s="50">
        <f>+Summary!H28/Summary!$C28</f>
        <v>0.68519623468081936</v>
      </c>
      <c r="I29" s="24"/>
      <c r="J29" s="50">
        <f>+Summary!J28/Summary!$C28</f>
        <v>0.49095962252596703</v>
      </c>
      <c r="K29" s="50">
        <f>+Summary!K28/Summary!$C28</f>
        <v>0.62109709279046577</v>
      </c>
      <c r="L29" s="50">
        <f>+Summary!L28/Summary!$C28</f>
        <v>0.78493479779859154</v>
      </c>
      <c r="M29" s="50">
        <f>+Summary!M28/Summary!$C28</f>
        <v>0.72517723536385259</v>
      </c>
      <c r="N29" s="24"/>
      <c r="O29" s="50">
        <f>+Summary!O28/Summary!$C28</f>
        <v>0.60147362470853316</v>
      </c>
      <c r="P29" s="50">
        <f>+Summary!P28/Summary!$C28</f>
        <v>0.70916520769707869</v>
      </c>
      <c r="Q29" s="50">
        <f>+Summary!Q28/Summary!$C28</f>
        <v>0.87799612162703244</v>
      </c>
      <c r="R29" s="50">
        <f>+Summary!R28/Summary!$C28</f>
        <v>0.76053402212399801</v>
      </c>
      <c r="S29" s="24"/>
      <c r="T29" s="50">
        <f>+Summary!T28/Summary!$C28</f>
        <v>0.65670118470947536</v>
      </c>
      <c r="U29" s="50">
        <f>+Summary!U28/Summary!$C28</f>
        <v>0.76092656999521091</v>
      </c>
      <c r="V29" s="50">
        <f>+Summary!V28/Summary!$C28</f>
        <v>0.95599145815832243</v>
      </c>
      <c r="W29" s="50">
        <f>+Summary!W28/Summary!$C28</f>
        <v>0.74029425388426118</v>
      </c>
      <c r="X29" s="24"/>
    </row>
    <row r="30" spans="1:24" ht="6.75" customHeight="1" thickBot="1" x14ac:dyDescent="0.25">
      <c r="A30" s="27"/>
      <c r="B30" s="30"/>
      <c r="C30" s="33"/>
      <c r="D30" s="34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4"/>
      <c r="P30" s="33"/>
      <c r="Q30" s="33"/>
      <c r="R30" s="33"/>
      <c r="S30" s="33"/>
      <c r="T30" s="34"/>
      <c r="U30" s="33"/>
      <c r="V30" s="33"/>
      <c r="W30" s="33"/>
      <c r="X30" s="18"/>
    </row>
    <row r="33" spans="1:24" ht="13.5" thickBot="1" x14ac:dyDescent="0.25">
      <c r="B33" s="38"/>
    </row>
    <row r="34" spans="1:24" ht="6" customHeight="1" thickBot="1" x14ac:dyDescent="0.25">
      <c r="A34" s="29"/>
      <c r="B34" s="29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4"/>
    </row>
    <row r="35" spans="1:24" ht="23.25" thickBot="1" x14ac:dyDescent="0.25">
      <c r="A35" s="23"/>
      <c r="B35" s="37" t="s">
        <v>0</v>
      </c>
      <c r="C35" s="16" t="s">
        <v>56</v>
      </c>
      <c r="D35" s="21"/>
      <c r="E35" s="5">
        <v>35643</v>
      </c>
      <c r="F35" s="5">
        <v>36008</v>
      </c>
      <c r="G35" s="5">
        <v>36373</v>
      </c>
      <c r="H35" s="5">
        <v>36739</v>
      </c>
      <c r="I35" s="18"/>
      <c r="J35" s="5">
        <v>35674</v>
      </c>
      <c r="K35" s="5">
        <v>36039</v>
      </c>
      <c r="L35" s="5">
        <v>36404</v>
      </c>
      <c r="M35" s="5">
        <v>36770</v>
      </c>
      <c r="N35" s="18"/>
      <c r="O35" s="5">
        <v>35704</v>
      </c>
      <c r="P35" s="5">
        <v>36069</v>
      </c>
      <c r="Q35" s="5">
        <v>36434</v>
      </c>
      <c r="R35" s="5">
        <v>36800</v>
      </c>
      <c r="S35" s="18"/>
      <c r="T35" s="5">
        <v>35735</v>
      </c>
      <c r="U35" s="5">
        <v>36100</v>
      </c>
      <c r="V35" s="5">
        <v>36465</v>
      </c>
      <c r="W35" s="5">
        <v>36831</v>
      </c>
      <c r="X35" s="18"/>
    </row>
    <row r="36" spans="1:24" ht="6" customHeight="1" thickBot="1" x14ac:dyDescent="0.25">
      <c r="A36" s="24"/>
      <c r="B36" s="17"/>
      <c r="C36" s="21"/>
      <c r="D36" s="21"/>
      <c r="E36" s="43"/>
      <c r="F36" s="43"/>
      <c r="G36" s="43"/>
      <c r="H36" s="43"/>
      <c r="I36" s="18"/>
      <c r="J36" s="43"/>
      <c r="K36" s="43"/>
      <c r="L36" s="43"/>
      <c r="M36" s="43"/>
      <c r="N36" s="18"/>
      <c r="O36" s="43"/>
      <c r="P36" s="43"/>
      <c r="Q36" s="43"/>
      <c r="R36" s="43"/>
      <c r="S36" s="18"/>
      <c r="T36" s="43"/>
      <c r="U36" s="43"/>
      <c r="V36" s="43"/>
      <c r="W36" s="44"/>
      <c r="X36" s="28"/>
    </row>
    <row r="37" spans="1:24" x14ac:dyDescent="0.2">
      <c r="A37" s="26"/>
      <c r="B37" s="1" t="s">
        <v>87</v>
      </c>
      <c r="C37" s="7">
        <v>188098</v>
      </c>
      <c r="D37" s="24"/>
      <c r="E37" s="50">
        <f>+Summary!E36/Summary!$C36</f>
        <v>0.66101181299110034</v>
      </c>
      <c r="F37" s="50">
        <f>+Summary!F36/Summary!$C36</f>
        <v>0.84148688449637954</v>
      </c>
      <c r="G37" s="50">
        <f>+Summary!G36/Summary!$C36</f>
        <v>1.0318823166647173</v>
      </c>
      <c r="H37" s="50">
        <f>+Summary!H36/Summary!$C36</f>
        <v>0.72095928718008695</v>
      </c>
      <c r="I37" s="24"/>
      <c r="J37" s="50">
        <f>+Summary!J36/Summary!$C36</f>
        <v>0.70860402556114366</v>
      </c>
      <c r="K37" s="50">
        <f>+Summary!K36/Summary!$C36</f>
        <v>0.88508118108645495</v>
      </c>
      <c r="L37" s="50">
        <f>+Summary!L36/Summary!$C36</f>
        <v>0.97568288870695064</v>
      </c>
      <c r="M37" s="50">
        <f>+Summary!M36/Summary!$C36</f>
        <v>0</v>
      </c>
      <c r="N37" s="24"/>
      <c r="O37" s="50">
        <f>+Summary!O36/Summary!$C36</f>
        <v>0.74725409095258855</v>
      </c>
      <c r="P37" s="50">
        <f>+Summary!P36/Summary!$C36</f>
        <v>0.93645333815351572</v>
      </c>
      <c r="Q37" s="50">
        <f>+Summary!Q36/Summary!$C36</f>
        <v>0.98771916766791779</v>
      </c>
      <c r="R37" s="50">
        <f>+Summary!R36/Summary!$C36</f>
        <v>0</v>
      </c>
      <c r="S37" s="24"/>
      <c r="T37" s="50">
        <f>+Summary!T36/Summary!$C36</f>
        <v>0.83312422247977114</v>
      </c>
      <c r="U37" s="50">
        <f>+Summary!U36/Summary!$C36</f>
        <v>1.0194845240247106</v>
      </c>
      <c r="V37" s="50">
        <f>+Summary!V36/Summary!$C36</f>
        <v>1.026752012248934</v>
      </c>
      <c r="W37" s="50">
        <f>+Summary!W36/Summary!$C36</f>
        <v>0</v>
      </c>
      <c r="X37" s="23"/>
    </row>
    <row r="38" spans="1:24" ht="13.5" thickBot="1" x14ac:dyDescent="0.25">
      <c r="A38" s="26"/>
      <c r="B38" s="1" t="s">
        <v>88</v>
      </c>
      <c r="C38" s="7">
        <v>66648</v>
      </c>
      <c r="D38" s="24"/>
      <c r="E38" s="50">
        <f>+Summary!E37/Summary!$C37</f>
        <v>0.48933201296362983</v>
      </c>
      <c r="F38" s="50">
        <f>+Summary!F37/Summary!$C37</f>
        <v>0.68774756931940939</v>
      </c>
      <c r="G38" s="50">
        <f>+Summary!G37/Summary!$C37</f>
        <v>0.74591885728003837</v>
      </c>
      <c r="H38" s="50">
        <f>+Summary!H37/Summary!$C37</f>
        <v>0.71600048013443762</v>
      </c>
      <c r="I38" s="24"/>
      <c r="J38" s="50">
        <f>+Summary!J37/Summary!$C37</f>
        <v>0.47522806385788019</v>
      </c>
      <c r="K38" s="50">
        <f>+Summary!K37/Summary!$C37</f>
        <v>0.73808666426599445</v>
      </c>
      <c r="L38" s="50">
        <f>+Summary!L37/Summary!$C37</f>
        <v>0.76821510022806383</v>
      </c>
      <c r="M38" s="50">
        <f>+Summary!M37/Summary!$C37</f>
        <v>0</v>
      </c>
      <c r="N38" s="24"/>
      <c r="O38" s="50">
        <f>+Summary!O37/Summary!$C37</f>
        <v>0.57701656463809869</v>
      </c>
      <c r="P38" s="50">
        <f>+Summary!P37/Summary!$C37</f>
        <v>0.66953246909134556</v>
      </c>
      <c r="Q38" s="50">
        <f>+Summary!Q37/Summary!$C37</f>
        <v>0.89133957508102268</v>
      </c>
      <c r="R38" s="50">
        <f>+Summary!R37/Summary!$C37</f>
        <v>0</v>
      </c>
      <c r="S38" s="24"/>
      <c r="T38" s="50">
        <f>+Summary!T37/Summary!$C37</f>
        <v>0.71456007682151002</v>
      </c>
      <c r="U38" s="50">
        <f>+Summary!U37/Summary!$C37</f>
        <v>0.91992257832193014</v>
      </c>
      <c r="V38" s="50">
        <f>+Summary!V37/Summary!$C37</f>
        <v>0.95101128315928463</v>
      </c>
      <c r="W38" s="50">
        <f>+Summary!W37/Summary!$C37</f>
        <v>0</v>
      </c>
      <c r="X38" s="24"/>
    </row>
    <row r="39" spans="1:24" ht="6" customHeight="1" thickBot="1" x14ac:dyDescent="0.25">
      <c r="A39" s="26"/>
      <c r="B39" s="30"/>
      <c r="C39" s="33"/>
      <c r="D39" s="34"/>
      <c r="E39" s="51"/>
      <c r="F39" s="51"/>
      <c r="G39" s="51"/>
      <c r="H39" s="51"/>
      <c r="I39" s="34"/>
      <c r="J39" s="51"/>
      <c r="K39" s="51"/>
      <c r="L39" s="51"/>
      <c r="M39" s="51"/>
      <c r="N39" s="34"/>
      <c r="O39" s="51"/>
      <c r="P39" s="51"/>
      <c r="Q39" s="51"/>
      <c r="R39" s="51"/>
      <c r="S39" s="34"/>
      <c r="T39" s="51"/>
      <c r="U39" s="51"/>
      <c r="V39" s="51"/>
      <c r="W39" s="51"/>
      <c r="X39" s="24"/>
    </row>
    <row r="40" spans="1:24" ht="13.5" thickBot="1" x14ac:dyDescent="0.25">
      <c r="A40" s="26"/>
      <c r="B40" s="1" t="s">
        <v>85</v>
      </c>
      <c r="C40" s="7">
        <f>SUM(C37:C38)</f>
        <v>254746</v>
      </c>
      <c r="D40" s="24"/>
      <c r="E40" s="50">
        <f>+Summary!E39/Summary!$C39</f>
        <v>0.61609603291121351</v>
      </c>
      <c r="F40" s="50">
        <f>+Summary!F39/Summary!$C39</f>
        <v>0.80126478924104794</v>
      </c>
      <c r="G40" s="50">
        <f>+Summary!G39/Summary!$C39</f>
        <v>0.95706703932544579</v>
      </c>
      <c r="H40" s="50">
        <f>+Summary!H39/Summary!$C39</f>
        <v>0.71966193777331144</v>
      </c>
      <c r="I40" s="24"/>
      <c r="J40" s="50">
        <f>+Summary!J39/Summary!$C39</f>
        <v>0.64754696835279058</v>
      </c>
      <c r="K40" s="50">
        <f>+Summary!K39/Summary!$C39</f>
        <v>0.84662369575969787</v>
      </c>
      <c r="L40" s="50">
        <f>+Summary!L39/Summary!$C39</f>
        <v>0.92140406522575424</v>
      </c>
      <c r="M40" s="50">
        <f>+Summary!M39/Summary!$C39</f>
        <v>0</v>
      </c>
      <c r="N40" s="24"/>
      <c r="O40" s="50">
        <f>+Summary!O39/Summary!$C39</f>
        <v>0.70271564617305082</v>
      </c>
      <c r="P40" s="50">
        <f>+Summary!P39/Summary!$C39</f>
        <v>0.86662008431928272</v>
      </c>
      <c r="Q40" s="50">
        <f>+Summary!Q39/Summary!$C39</f>
        <v>0.96250382734174433</v>
      </c>
      <c r="R40" s="50">
        <f>+Summary!R39/Summary!$C39</f>
        <v>0</v>
      </c>
      <c r="S40" s="24"/>
      <c r="T40" s="50">
        <f>+Summary!T39/Summary!$C39</f>
        <v>0.80210484168544349</v>
      </c>
      <c r="U40" s="50">
        <f>+Summary!U39/Summary!$C39</f>
        <v>0.99343659959332042</v>
      </c>
      <c r="V40" s="50">
        <f>+Summary!V39/Summary!$C39</f>
        <v>1.0069363208843318</v>
      </c>
      <c r="W40" s="50">
        <f>+Summary!W39/Summary!$C39</f>
        <v>0</v>
      </c>
      <c r="X40" s="24"/>
    </row>
    <row r="41" spans="1:24" ht="6" customHeight="1" thickBot="1" x14ac:dyDescent="0.25">
      <c r="A41" s="27"/>
      <c r="B41" s="30"/>
      <c r="C41" s="30"/>
      <c r="D41" s="31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1"/>
    </row>
  </sheetData>
  <pageMargins left="0.75" right="0.75" top="1" bottom="1" header="0.5" footer="0.5"/>
  <pageSetup scale="58" orientation="landscape" verticalDpi="0" r:id="rId1"/>
  <headerFooter alignWithMargins="0">
    <oddHeader>&amp;CPercentage Full By Facility Type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topLeftCell="A6" workbookViewId="0">
      <selection activeCell="M26" sqref="M26:M37"/>
    </sheetView>
  </sheetViews>
  <sheetFormatPr defaultRowHeight="12.75" x14ac:dyDescent="0.2"/>
  <cols>
    <col min="1" max="1" width="5.140625" style="1" bestFit="1" customWidth="1"/>
    <col min="2" max="6" width="8.140625" style="1" bestFit="1" customWidth="1"/>
    <col min="7" max="7" width="11" style="1" bestFit="1" customWidth="1"/>
    <col min="8" max="8" width="8.140625" style="1" bestFit="1" customWidth="1"/>
    <col min="9" max="9" width="10.28515625" style="1" bestFit="1" customWidth="1"/>
    <col min="10" max="10" width="2.7109375" style="1" customWidth="1"/>
    <col min="11" max="16384" width="9.140625" style="1"/>
  </cols>
  <sheetData>
    <row r="1" spans="1:11" x14ac:dyDescent="0.2">
      <c r="A1" s="87" t="s">
        <v>103</v>
      </c>
      <c r="B1" s="88"/>
      <c r="C1" s="88"/>
      <c r="D1" s="88"/>
      <c r="E1" s="88"/>
      <c r="F1" s="88"/>
      <c r="G1" s="88"/>
      <c r="H1" s="88"/>
      <c r="I1" s="89"/>
    </row>
    <row r="2" spans="1:11" x14ac:dyDescent="0.2">
      <c r="A2" s="64" t="s">
        <v>94</v>
      </c>
      <c r="B2" s="63" t="s">
        <v>95</v>
      </c>
      <c r="C2" s="63" t="s">
        <v>96</v>
      </c>
      <c r="D2" s="63" t="s">
        <v>97</v>
      </c>
      <c r="E2" s="63" t="s">
        <v>98</v>
      </c>
      <c r="F2" s="63" t="s">
        <v>99</v>
      </c>
      <c r="G2" s="63" t="s">
        <v>100</v>
      </c>
      <c r="H2" s="63" t="s">
        <v>101</v>
      </c>
      <c r="I2" s="65" t="s">
        <v>102</v>
      </c>
    </row>
    <row r="3" spans="1:11" x14ac:dyDescent="0.2">
      <c r="A3" s="68">
        <v>1996</v>
      </c>
      <c r="B3" s="8"/>
      <c r="C3" s="8"/>
      <c r="D3" s="8"/>
      <c r="E3" s="8">
        <f>107246+33463</f>
        <v>140709</v>
      </c>
      <c r="F3" s="8">
        <f>106050+35161</f>
        <v>141211</v>
      </c>
      <c r="G3" s="8"/>
      <c r="H3" s="8">
        <f>155959+45766</f>
        <v>201725</v>
      </c>
      <c r="I3" s="62">
        <f>180631+45495</f>
        <v>226126</v>
      </c>
    </row>
    <row r="4" spans="1:11" x14ac:dyDescent="0.2">
      <c r="A4" s="69">
        <v>1997</v>
      </c>
      <c r="B4" s="8">
        <f>+Summary!E8</f>
        <v>123878</v>
      </c>
      <c r="C4" s="8">
        <f>+Summary!J8</f>
        <v>143957</v>
      </c>
      <c r="D4" s="8">
        <f>+Summary!O8</f>
        <v>177278</v>
      </c>
      <c r="E4" s="8">
        <f>+Summary!T8</f>
        <v>196290</v>
      </c>
      <c r="F4" s="8">
        <f>+Summary!E18</f>
        <v>182298</v>
      </c>
      <c r="G4" s="8">
        <f>+Summary!J18</f>
        <v>194404</v>
      </c>
      <c r="H4" s="8">
        <f>+Summary!O18</f>
        <v>219186</v>
      </c>
      <c r="I4" s="62">
        <f>+Summary!T18</f>
        <v>251835</v>
      </c>
    </row>
    <row r="5" spans="1:11" x14ac:dyDescent="0.2">
      <c r="A5" s="69">
        <v>1998</v>
      </c>
      <c r="B5" s="8">
        <f>+Summary!F8</f>
        <v>152912</v>
      </c>
      <c r="C5" s="8">
        <f>+Summary!K8</f>
        <v>195477</v>
      </c>
      <c r="D5" s="8">
        <f>+Summary!P8</f>
        <v>227498</v>
      </c>
      <c r="E5" s="8">
        <f>+Summary!U8</f>
        <v>250845</v>
      </c>
      <c r="F5" s="8">
        <f>+Summary!F18</f>
        <v>269872</v>
      </c>
      <c r="G5" s="8">
        <f>+Summary!K18</f>
        <v>287435</v>
      </c>
      <c r="H5" s="8">
        <f>+Summary!P18</f>
        <v>293301</v>
      </c>
      <c r="I5" s="62">
        <f>+Summary!U18</f>
        <v>329565</v>
      </c>
    </row>
    <row r="6" spans="1:11" x14ac:dyDescent="0.2">
      <c r="A6" s="69">
        <v>1999</v>
      </c>
      <c r="B6" s="8">
        <f>+Summary!G8</f>
        <v>223674</v>
      </c>
      <c r="C6" s="8">
        <f>+Summary!L8</f>
        <v>245163</v>
      </c>
      <c r="D6" s="8">
        <f>+Summary!Q8</f>
        <v>275250</v>
      </c>
      <c r="E6" s="8">
        <f>+Summary!V8</f>
        <v>301937</v>
      </c>
      <c r="F6" s="8">
        <f>+Summary!G18</f>
        <v>308204</v>
      </c>
      <c r="G6" s="8">
        <f>+Summary!L18</f>
        <v>299388</v>
      </c>
      <c r="H6" s="8">
        <f>+Summary!Q18</f>
        <v>314961</v>
      </c>
      <c r="I6" s="62">
        <f>+Summary!V18</f>
        <v>328364</v>
      </c>
    </row>
    <row r="7" spans="1:11" ht="13.5" thickBot="1" x14ac:dyDescent="0.25">
      <c r="A7" s="70">
        <v>2000</v>
      </c>
      <c r="B7" s="66">
        <f>+Summary!H8</f>
        <v>186785</v>
      </c>
      <c r="C7" s="66">
        <f>+Summary!M8</f>
        <v>196234</v>
      </c>
      <c r="D7" s="66">
        <f>+Summary!R8</f>
        <v>211207</v>
      </c>
      <c r="E7" s="66">
        <f>+Summary!W8</f>
        <v>211745</v>
      </c>
      <c r="F7" s="66">
        <f>+Summary!H18</f>
        <v>206489</v>
      </c>
      <c r="G7" s="66">
        <f>+Summary!M18</f>
        <v>0</v>
      </c>
      <c r="H7" s="66">
        <f>+Summary!R18</f>
        <v>0</v>
      </c>
      <c r="I7" s="67">
        <f>+Summary!W18</f>
        <v>0</v>
      </c>
      <c r="K7" s="1" t="s">
        <v>131</v>
      </c>
    </row>
    <row r="8" spans="1:11" ht="13.5" thickBot="1" x14ac:dyDescent="0.25">
      <c r="K8" s="1" t="s">
        <v>132</v>
      </c>
    </row>
    <row r="9" spans="1:11" x14ac:dyDescent="0.2">
      <c r="A9" s="87" t="s">
        <v>104</v>
      </c>
      <c r="B9" s="88"/>
      <c r="C9" s="88"/>
      <c r="D9" s="88"/>
      <c r="E9" s="88"/>
      <c r="F9" s="88"/>
      <c r="G9" s="88"/>
      <c r="H9" s="88"/>
      <c r="I9" s="89"/>
    </row>
    <row r="10" spans="1:11" x14ac:dyDescent="0.2">
      <c r="A10" s="64" t="s">
        <v>94</v>
      </c>
      <c r="B10" s="63" t="s">
        <v>95</v>
      </c>
      <c r="C10" s="63" t="s">
        <v>96</v>
      </c>
      <c r="D10" s="63" t="s">
        <v>97</v>
      </c>
      <c r="E10" s="63" t="s">
        <v>98</v>
      </c>
      <c r="F10" s="63" t="s">
        <v>99</v>
      </c>
      <c r="G10" s="63" t="s">
        <v>100</v>
      </c>
      <c r="H10" s="63" t="s">
        <v>101</v>
      </c>
      <c r="I10" s="65" t="s">
        <v>102</v>
      </c>
    </row>
    <row r="11" spans="1:11" x14ac:dyDescent="0.2">
      <c r="A11" s="68">
        <v>1996</v>
      </c>
      <c r="B11" s="8"/>
      <c r="C11" s="8"/>
      <c r="D11" s="8"/>
      <c r="E11" s="8">
        <f>107246+33463-14118</f>
        <v>126591</v>
      </c>
      <c r="F11" s="8">
        <f>106050+35161-14027</f>
        <v>127184</v>
      </c>
      <c r="G11" s="8"/>
      <c r="H11" s="8">
        <f>155959+45766-34529</f>
        <v>167196</v>
      </c>
      <c r="I11" s="62">
        <f>180631+45495-40034</f>
        <v>186092</v>
      </c>
    </row>
    <row r="12" spans="1:11" x14ac:dyDescent="0.2">
      <c r="A12" s="69">
        <v>1997</v>
      </c>
      <c r="B12" s="8">
        <f>+Summary!E28</f>
        <v>108851</v>
      </c>
      <c r="C12" s="8">
        <f>+Summary!J28</f>
        <v>125070</v>
      </c>
      <c r="D12" s="8">
        <f>+Summary!O28</f>
        <v>153223</v>
      </c>
      <c r="E12" s="8">
        <f>+Summary!T28</f>
        <v>167292</v>
      </c>
      <c r="F12" s="8">
        <f>+Summary!E39</f>
        <v>156948</v>
      </c>
      <c r="G12" s="8">
        <f>+Summary!J39</f>
        <v>164960</v>
      </c>
      <c r="H12" s="8">
        <f>+Summary!O39</f>
        <v>179014</v>
      </c>
      <c r="I12" s="62">
        <f>+Summary!T39</f>
        <v>204333</v>
      </c>
    </row>
    <row r="13" spans="1:11" x14ac:dyDescent="0.2">
      <c r="A13" s="69">
        <v>1998</v>
      </c>
      <c r="B13" s="8">
        <f>+Summary!F28</f>
        <v>126270</v>
      </c>
      <c r="C13" s="8">
        <f>+Summary!K28</f>
        <v>158222</v>
      </c>
      <c r="D13" s="8">
        <f>+Summary!P28</f>
        <v>180657</v>
      </c>
      <c r="E13" s="8">
        <f>+Summary!U28</f>
        <v>193843</v>
      </c>
      <c r="F13" s="8">
        <f>+Summary!F39</f>
        <v>204119</v>
      </c>
      <c r="G13" s="8">
        <f>+Summary!K39</f>
        <v>215674</v>
      </c>
      <c r="H13" s="8">
        <f>+Summary!P39</f>
        <v>220768</v>
      </c>
      <c r="I13" s="62">
        <f>+Summary!U39</f>
        <v>253074</v>
      </c>
    </row>
    <row r="14" spans="1:11" x14ac:dyDescent="0.2">
      <c r="A14" s="69">
        <v>1999</v>
      </c>
      <c r="B14" s="8">
        <f>+Summary!G28</f>
        <v>179340</v>
      </c>
      <c r="C14" s="8">
        <f>+Summary!L28</f>
        <v>199959</v>
      </c>
      <c r="D14" s="8">
        <f>+Summary!Q28</f>
        <v>223666</v>
      </c>
      <c r="E14" s="8">
        <f>+Summary!V28</f>
        <v>243535</v>
      </c>
      <c r="F14" s="8">
        <f>+Summary!G39</f>
        <v>243809</v>
      </c>
      <c r="G14" s="8">
        <f>+Summary!L39</f>
        <v>234724</v>
      </c>
      <c r="H14" s="8">
        <f>+Summary!Q39</f>
        <v>245194</v>
      </c>
      <c r="I14" s="62">
        <f>+Summary!V39</f>
        <v>256513</v>
      </c>
    </row>
    <row r="15" spans="1:11" ht="13.5" thickBot="1" x14ac:dyDescent="0.25">
      <c r="A15" s="70">
        <v>2000</v>
      </c>
      <c r="B15" s="66">
        <f>+Summary!H28</f>
        <v>174551</v>
      </c>
      <c r="C15" s="66">
        <f>+Summary!M28</f>
        <v>184736</v>
      </c>
      <c r="D15" s="66">
        <f>+Summary!R28</f>
        <v>193743</v>
      </c>
      <c r="E15" s="66">
        <f>+Summary!W28</f>
        <v>188587</v>
      </c>
      <c r="F15" s="66">
        <f>+Summary!H39</f>
        <v>183331</v>
      </c>
      <c r="G15" s="66">
        <f>+Summary!M39</f>
        <v>0</v>
      </c>
      <c r="H15" s="66">
        <f>+Summary!R39</f>
        <v>0</v>
      </c>
      <c r="I15" s="67">
        <f>+Summary!W39</f>
        <v>0</v>
      </c>
    </row>
    <row r="16" spans="1:11" ht="6" customHeight="1" x14ac:dyDescent="0.2"/>
    <row r="17" spans="1:11" ht="10.5" customHeight="1" thickBot="1" x14ac:dyDescent="0.25"/>
    <row r="18" spans="1:11" x14ac:dyDescent="0.2">
      <c r="A18" s="87" t="s">
        <v>105</v>
      </c>
      <c r="B18" s="88"/>
      <c r="C18" s="88"/>
      <c r="D18" s="88"/>
      <c r="E18" s="88"/>
      <c r="F18" s="88"/>
      <c r="G18" s="88"/>
      <c r="H18" s="88"/>
      <c r="I18" s="89"/>
    </row>
    <row r="19" spans="1:11" ht="13.5" thickBot="1" x14ac:dyDescent="0.25">
      <c r="A19" s="64" t="s">
        <v>94</v>
      </c>
      <c r="B19" s="63" t="s">
        <v>95</v>
      </c>
      <c r="C19" s="63" t="s">
        <v>96</v>
      </c>
      <c r="D19" s="63" t="s">
        <v>97</v>
      </c>
      <c r="E19" s="63" t="s">
        <v>98</v>
      </c>
      <c r="F19" s="63" t="s">
        <v>99</v>
      </c>
      <c r="G19" s="63" t="s">
        <v>100</v>
      </c>
      <c r="H19" s="63" t="s">
        <v>101</v>
      </c>
      <c r="I19" s="83" t="s">
        <v>134</v>
      </c>
    </row>
    <row r="20" spans="1:11" x14ac:dyDescent="0.2">
      <c r="A20" s="68">
        <v>1996</v>
      </c>
      <c r="B20" s="8" t="s">
        <v>106</v>
      </c>
      <c r="C20" s="8" t="s">
        <v>106</v>
      </c>
      <c r="D20" s="8" t="s">
        <v>106</v>
      </c>
      <c r="E20" s="8">
        <f>+(F3-E3)/31</f>
        <v>16.193548387096776</v>
      </c>
      <c r="F20" s="8" t="s">
        <v>106</v>
      </c>
      <c r="G20" s="8" t="s">
        <v>106</v>
      </c>
      <c r="H20" s="8">
        <f>+(I3-H3)/31</f>
        <v>787.12903225806451</v>
      </c>
      <c r="I20" s="84">
        <f>+(I3-E3)/123</f>
        <v>694.44715447154476</v>
      </c>
    </row>
    <row r="21" spans="1:11" x14ac:dyDescent="0.2">
      <c r="A21" s="69">
        <v>1997</v>
      </c>
      <c r="B21" s="8">
        <f>+(C4-B4)/30</f>
        <v>669.3</v>
      </c>
      <c r="C21" s="8">
        <f>+(D4-C4)/31</f>
        <v>1074.8709677419354</v>
      </c>
      <c r="D21" s="8">
        <f>+(E4-D4)/30</f>
        <v>633.73333333333335</v>
      </c>
      <c r="E21" s="8">
        <f>+(F4-E4)/31</f>
        <v>-451.35483870967744</v>
      </c>
      <c r="F21" s="8">
        <f>+(G4-F4)/31</f>
        <v>390.51612903225805</v>
      </c>
      <c r="G21" s="8">
        <f>+(H4-G4)/30</f>
        <v>826.06666666666672</v>
      </c>
      <c r="H21" s="8">
        <f>+(I4-H4)/31</f>
        <v>1053.1935483870968</v>
      </c>
      <c r="I21" s="85">
        <f>+(I4-B4)/214</f>
        <v>597.92990654205607</v>
      </c>
    </row>
    <row r="22" spans="1:11" x14ac:dyDescent="0.2">
      <c r="A22" s="69">
        <v>1998</v>
      </c>
      <c r="B22" s="8">
        <f>+(C5-B5)/30</f>
        <v>1418.8333333333333</v>
      </c>
      <c r="C22" s="8">
        <f>+(D5-C5)/31</f>
        <v>1032.9354838709678</v>
      </c>
      <c r="D22" s="8">
        <f>+(E5-D5)/30</f>
        <v>778.23333333333335</v>
      </c>
      <c r="E22" s="8">
        <f>+(F5-E5)/31</f>
        <v>613.77419354838707</v>
      </c>
      <c r="F22" s="8">
        <f>+(G5-F5)/31</f>
        <v>566.54838709677415</v>
      </c>
      <c r="G22" s="8">
        <f>+(H5-G5)/30</f>
        <v>195.53333333333333</v>
      </c>
      <c r="H22" s="8">
        <f>+(I5-H5)/31</f>
        <v>1169.8064516129032</v>
      </c>
      <c r="I22" s="85">
        <f>+(I5-B5)/214</f>
        <v>825.48130841121497</v>
      </c>
    </row>
    <row r="23" spans="1:11" x14ac:dyDescent="0.2">
      <c r="A23" s="69">
        <v>1999</v>
      </c>
      <c r="B23" s="8">
        <f>+(C6-B6)/30</f>
        <v>716.3</v>
      </c>
      <c r="C23" s="8">
        <f>+(D6-C6)/31</f>
        <v>970.54838709677415</v>
      </c>
      <c r="D23" s="8">
        <f>+(E6-D6)/30</f>
        <v>889.56666666666672</v>
      </c>
      <c r="E23" s="8">
        <f>+(F6-E6)/31</f>
        <v>202.16129032258064</v>
      </c>
      <c r="F23" s="8">
        <f>+(G6-F6)/31</f>
        <v>-284.38709677419354</v>
      </c>
      <c r="G23" s="8">
        <f>+(H6-G6)/30</f>
        <v>519.1</v>
      </c>
      <c r="H23" s="8">
        <f>+(I6-H6)/31</f>
        <v>432.35483870967744</v>
      </c>
      <c r="I23" s="85">
        <f>+(I6-B6)/214</f>
        <v>489.20560747663552</v>
      </c>
    </row>
    <row r="24" spans="1:11" ht="13.5" thickBot="1" x14ac:dyDescent="0.25">
      <c r="A24" s="70">
        <v>2000</v>
      </c>
      <c r="B24" s="66">
        <f>+(C7-B7)/30</f>
        <v>314.96666666666664</v>
      </c>
      <c r="C24" s="66">
        <f>+(D7-C7)/31</f>
        <v>483</v>
      </c>
      <c r="D24" s="66">
        <f>+(E7-D7)/30</f>
        <v>17.933333333333334</v>
      </c>
      <c r="E24" s="66">
        <f>+(F7-E7)/30</f>
        <v>-175.2</v>
      </c>
      <c r="F24" s="66" t="s">
        <v>106</v>
      </c>
      <c r="G24" s="66" t="s">
        <v>106</v>
      </c>
      <c r="H24" s="66" t="s">
        <v>106</v>
      </c>
      <c r="I24" s="86">
        <f>+(F7-B7)/122</f>
        <v>161.50819672131146</v>
      </c>
      <c r="K24" s="1" t="s">
        <v>129</v>
      </c>
    </row>
    <row r="25" spans="1:11" ht="13.5" thickBot="1" x14ac:dyDescent="0.25">
      <c r="K25" s="1" t="s">
        <v>130</v>
      </c>
    </row>
    <row r="26" spans="1:11" x14ac:dyDescent="0.2">
      <c r="A26" s="87" t="s">
        <v>125</v>
      </c>
      <c r="B26" s="88"/>
      <c r="C26" s="88"/>
      <c r="D26" s="88"/>
      <c r="E26" s="88"/>
      <c r="F26" s="88"/>
      <c r="G26" s="88"/>
      <c r="H26" s="88"/>
      <c r="I26" s="89"/>
    </row>
    <row r="27" spans="1:11" ht="13.5" thickBot="1" x14ac:dyDescent="0.25">
      <c r="A27" s="64" t="s">
        <v>94</v>
      </c>
      <c r="B27" s="63" t="s">
        <v>95</v>
      </c>
      <c r="C27" s="63" t="s">
        <v>96</v>
      </c>
      <c r="D27" s="63" t="s">
        <v>97</v>
      </c>
      <c r="E27" s="63" t="s">
        <v>98</v>
      </c>
      <c r="F27" s="63" t="s">
        <v>99</v>
      </c>
      <c r="G27" s="63" t="s">
        <v>100</v>
      </c>
      <c r="H27" s="63" t="s">
        <v>101</v>
      </c>
      <c r="I27" s="83" t="s">
        <v>134</v>
      </c>
    </row>
    <row r="28" spans="1:11" x14ac:dyDescent="0.2">
      <c r="A28" s="68">
        <v>1996</v>
      </c>
      <c r="B28" s="8" t="s">
        <v>106</v>
      </c>
      <c r="C28" s="8" t="s">
        <v>106</v>
      </c>
      <c r="D28" s="8" t="s">
        <v>106</v>
      </c>
      <c r="E28" s="8">
        <f>+(F11-E11)/31</f>
        <v>19.129032258064516</v>
      </c>
      <c r="F28" s="8" t="s">
        <v>106</v>
      </c>
      <c r="G28" s="8" t="s">
        <v>106</v>
      </c>
      <c r="H28" s="8">
        <f>+(I11-H11)/31</f>
        <v>609.54838709677415</v>
      </c>
      <c r="I28" s="84">
        <f>+(I11-E11)/123</f>
        <v>483.7479674796748</v>
      </c>
    </row>
    <row r="29" spans="1:11" x14ac:dyDescent="0.2">
      <c r="A29" s="69">
        <v>1997</v>
      </c>
      <c r="B29" s="8">
        <f>+(C12-B12)/30</f>
        <v>540.63333333333333</v>
      </c>
      <c r="C29" s="8">
        <f>+(D12-C12)/31</f>
        <v>908.16129032258061</v>
      </c>
      <c r="D29" s="8">
        <f>+(E12-D12)/30</f>
        <v>468.96666666666664</v>
      </c>
      <c r="E29" s="8">
        <f>+(F12-E12)/31</f>
        <v>-333.67741935483872</v>
      </c>
      <c r="F29" s="8">
        <f>+(G12-F12)/31</f>
        <v>258.45161290322579</v>
      </c>
      <c r="G29" s="8">
        <f>+(H12-G12)/30</f>
        <v>468.46666666666664</v>
      </c>
      <c r="H29" s="8">
        <f>+(I12-H12)/31</f>
        <v>816.74193548387098</v>
      </c>
      <c r="I29" s="85">
        <f>+(I12-B12)/214</f>
        <v>446.17757009345792</v>
      </c>
    </row>
    <row r="30" spans="1:11" x14ac:dyDescent="0.2">
      <c r="A30" s="69">
        <v>1998</v>
      </c>
      <c r="B30" s="8">
        <f>+(C13-B13)/30</f>
        <v>1065.0666666666666</v>
      </c>
      <c r="C30" s="8">
        <f>+(D13-C13)/31</f>
        <v>723.70967741935488</v>
      </c>
      <c r="D30" s="8">
        <f>+(E13-D13)/30</f>
        <v>439.53333333333336</v>
      </c>
      <c r="E30" s="8">
        <f>+(F13-E13)/31</f>
        <v>331.48387096774195</v>
      </c>
      <c r="F30" s="8">
        <f>+(G13-F13)/31</f>
        <v>372.74193548387098</v>
      </c>
      <c r="G30" s="8">
        <f>+(H13-G13)/30</f>
        <v>169.8</v>
      </c>
      <c r="H30" s="8">
        <f>+(I13-H13)/31</f>
        <v>1042.1290322580646</v>
      </c>
      <c r="I30" s="85">
        <f>+(I13-B13)/214</f>
        <v>592.54205607476638</v>
      </c>
    </row>
    <row r="31" spans="1:11" x14ac:dyDescent="0.2">
      <c r="A31" s="69">
        <v>1999</v>
      </c>
      <c r="B31" s="8">
        <f>+(C14-B14)/30</f>
        <v>687.3</v>
      </c>
      <c r="C31" s="8">
        <f>+(D14-C14)/31</f>
        <v>764.74193548387098</v>
      </c>
      <c r="D31" s="8">
        <f>+(E14-D14)/30</f>
        <v>662.3</v>
      </c>
      <c r="E31" s="8">
        <f>+(F14-E14)/31</f>
        <v>8.8387096774193541</v>
      </c>
      <c r="F31" s="8">
        <f>+(G14-F14)/31</f>
        <v>-293.06451612903226</v>
      </c>
      <c r="G31" s="8">
        <f>+(H14-G14)/30</f>
        <v>349</v>
      </c>
      <c r="H31" s="8">
        <f>+(I14-H14)/31</f>
        <v>365.12903225806451</v>
      </c>
      <c r="I31" s="85">
        <f>+(I14-B14)/214</f>
        <v>360.62149532710282</v>
      </c>
    </row>
    <row r="32" spans="1:11" ht="13.5" thickBot="1" x14ac:dyDescent="0.25">
      <c r="A32" s="70">
        <v>2000</v>
      </c>
      <c r="B32" s="66">
        <f>+(C15-B15)/30</f>
        <v>339.5</v>
      </c>
      <c r="C32" s="66">
        <f>+(D15-C15)/31</f>
        <v>290.54838709677421</v>
      </c>
      <c r="D32" s="66">
        <f>+(E15-D15)/30</f>
        <v>-171.86666666666667</v>
      </c>
      <c r="E32" s="66">
        <f>+(F15-E15)/30</f>
        <v>-175.2</v>
      </c>
      <c r="F32" s="66" t="s">
        <v>106</v>
      </c>
      <c r="G32" s="66" t="s">
        <v>106</v>
      </c>
      <c r="H32" s="66" t="s">
        <v>106</v>
      </c>
      <c r="I32" s="86">
        <f>+(F15-B15)/122</f>
        <v>71.967213114754102</v>
      </c>
    </row>
    <row r="33" spans="1:12" ht="8.25" customHeight="1" x14ac:dyDescent="0.2"/>
    <row r="34" spans="1:12" ht="7.5" customHeight="1" thickBot="1" x14ac:dyDescent="0.25"/>
    <row r="35" spans="1:12" x14ac:dyDescent="0.2">
      <c r="A35" s="87" t="s">
        <v>124</v>
      </c>
      <c r="B35" s="88"/>
      <c r="C35" s="88"/>
      <c r="D35" s="88"/>
      <c r="E35" s="88"/>
      <c r="F35" s="88"/>
      <c r="G35" s="88"/>
      <c r="H35" s="88"/>
      <c r="I35" s="89"/>
    </row>
    <row r="36" spans="1:12" ht="13.5" thickBot="1" x14ac:dyDescent="0.25">
      <c r="A36" s="64" t="s">
        <v>94</v>
      </c>
      <c r="B36" s="63" t="s">
        <v>95</v>
      </c>
      <c r="C36" s="63" t="s">
        <v>96</v>
      </c>
      <c r="D36" s="63" t="s">
        <v>97</v>
      </c>
      <c r="E36" s="63" t="s">
        <v>98</v>
      </c>
      <c r="F36" s="63" t="s">
        <v>99</v>
      </c>
      <c r="G36" s="63" t="s">
        <v>100</v>
      </c>
      <c r="H36" s="63" t="s">
        <v>101</v>
      </c>
      <c r="I36" s="83" t="s">
        <v>134</v>
      </c>
    </row>
    <row r="37" spans="1:12" x14ac:dyDescent="0.2">
      <c r="A37" s="68">
        <v>1996</v>
      </c>
      <c r="B37" s="8">
        <v>15903.223433333333</v>
      </c>
      <c r="C37" s="8">
        <v>15968.779903225808</v>
      </c>
      <c r="D37" s="8">
        <v>15894.5255</v>
      </c>
      <c r="E37" s="8">
        <v>16006.712225806452</v>
      </c>
      <c r="F37" s="8">
        <v>15933.138129032259</v>
      </c>
      <c r="G37" s="8">
        <v>15989.599566666668</v>
      </c>
      <c r="H37" s="8">
        <v>16156.840387096776</v>
      </c>
      <c r="I37" s="84">
        <f>+SUM(B45:H45)/214</f>
        <v>15979.673107476638</v>
      </c>
    </row>
    <row r="38" spans="1:12" x14ac:dyDescent="0.2">
      <c r="A38" s="69">
        <v>1997</v>
      </c>
      <c r="B38" s="8">
        <v>16178.008033333334</v>
      </c>
      <c r="C38" s="8">
        <v>15955.264967741934</v>
      </c>
      <c r="D38" s="8">
        <v>15773.075199999999</v>
      </c>
      <c r="E38" s="8">
        <v>15827.92277419355</v>
      </c>
      <c r="F38" s="8">
        <v>15776.157451612902</v>
      </c>
      <c r="G38" s="8">
        <v>15854.984433333333</v>
      </c>
      <c r="H38" s="8">
        <v>15992.174193548388</v>
      </c>
      <c r="I38" s="85">
        <f>+SUM(B46:H46)/214</f>
        <v>15907.846406542054</v>
      </c>
    </row>
    <row r="39" spans="1:12" x14ac:dyDescent="0.2">
      <c r="A39" s="69">
        <v>1998</v>
      </c>
      <c r="B39" s="8">
        <v>16059.754566666667</v>
      </c>
      <c r="C39" s="8">
        <v>15982.710612903225</v>
      </c>
      <c r="D39" s="8">
        <v>15975.311400000001</v>
      </c>
      <c r="E39" s="8">
        <v>15963.652064516129</v>
      </c>
      <c r="F39" s="8">
        <v>16130.26306451613</v>
      </c>
      <c r="G39" s="8">
        <v>15939.2474</v>
      </c>
      <c r="H39" s="8">
        <v>15868.860322580646</v>
      </c>
      <c r="I39" s="85">
        <f>+SUM(B47:H47)/214</f>
        <v>15988.502191588783</v>
      </c>
    </row>
    <row r="40" spans="1:12" x14ac:dyDescent="0.2">
      <c r="A40" s="69">
        <v>1999</v>
      </c>
      <c r="B40" s="8">
        <v>15221.560100000001</v>
      </c>
      <c r="C40" s="8">
        <v>15183.215741935484</v>
      </c>
      <c r="D40" s="8">
        <v>15196.268833333334</v>
      </c>
      <c r="E40" s="8">
        <v>15211.222483870968</v>
      </c>
      <c r="F40" s="8">
        <v>15099.479258064517</v>
      </c>
      <c r="G40" s="8">
        <v>15267.907866666666</v>
      </c>
      <c r="H40" s="8">
        <v>15387.115677419355</v>
      </c>
      <c r="I40" s="85">
        <f>+SUM(B48:H48)/214</f>
        <v>15223.757626168226</v>
      </c>
    </row>
    <row r="41" spans="1:12" ht="13.5" thickBot="1" x14ac:dyDescent="0.25">
      <c r="A41" s="70">
        <v>2000</v>
      </c>
      <c r="B41" s="66">
        <v>15172.626400000001</v>
      </c>
      <c r="C41" s="66">
        <v>14714.769387096774</v>
      </c>
      <c r="D41" s="66">
        <v>0</v>
      </c>
      <c r="E41" s="66">
        <v>0</v>
      </c>
      <c r="F41" s="66">
        <v>0</v>
      </c>
      <c r="G41" s="66">
        <v>0</v>
      </c>
      <c r="H41" s="66">
        <v>0</v>
      </c>
      <c r="I41" s="86">
        <f>+(B49+C49)/61</f>
        <v>14939.944967213116</v>
      </c>
    </row>
    <row r="42" spans="1:12" ht="13.5" thickBot="1" x14ac:dyDescent="0.25">
      <c r="K42" s="1" t="s">
        <v>128</v>
      </c>
    </row>
    <row r="43" spans="1:12" x14ac:dyDescent="0.2">
      <c r="A43" s="87" t="s">
        <v>127</v>
      </c>
      <c r="B43" s="88"/>
      <c r="C43" s="88"/>
      <c r="D43" s="88"/>
      <c r="E43" s="88"/>
      <c r="F43" s="88"/>
      <c r="G43" s="88"/>
      <c r="H43" s="88"/>
      <c r="I43" s="89"/>
    </row>
    <row r="44" spans="1:12" ht="13.5" thickBot="1" x14ac:dyDescent="0.25">
      <c r="A44" s="64" t="s">
        <v>94</v>
      </c>
      <c r="B44" s="63" t="s">
        <v>95</v>
      </c>
      <c r="C44" s="63" t="s">
        <v>96</v>
      </c>
      <c r="D44" s="63" t="s">
        <v>97</v>
      </c>
      <c r="E44" s="63" t="s">
        <v>98</v>
      </c>
      <c r="F44" s="63" t="s">
        <v>99</v>
      </c>
      <c r="G44" s="63" t="s">
        <v>100</v>
      </c>
      <c r="H44" s="63" t="s">
        <v>101</v>
      </c>
      <c r="I44" s="83" t="s">
        <v>133</v>
      </c>
    </row>
    <row r="45" spans="1:12" x14ac:dyDescent="0.2">
      <c r="A45" s="68">
        <v>1996</v>
      </c>
      <c r="B45" s="8">
        <v>477096.70299999998</v>
      </c>
      <c r="C45" s="8">
        <v>495032.17700000003</v>
      </c>
      <c r="D45" s="8">
        <v>476835.76500000001</v>
      </c>
      <c r="E45" s="8">
        <v>496208.07900000003</v>
      </c>
      <c r="F45" s="8">
        <v>493927.28200000001</v>
      </c>
      <c r="G45" s="8">
        <v>479687.98700000002</v>
      </c>
      <c r="H45" s="8">
        <v>500862.05200000003</v>
      </c>
      <c r="I45" s="84">
        <f>SUM(B45:H45)</f>
        <v>3419650.0450000004</v>
      </c>
      <c r="L45" s="1">
        <f>30+31+30+31+31+30+31</f>
        <v>214</v>
      </c>
    </row>
    <row r="46" spans="1:12" x14ac:dyDescent="0.2">
      <c r="A46" s="69">
        <v>1997</v>
      </c>
      <c r="B46" s="8">
        <v>485340.24099999998</v>
      </c>
      <c r="C46" s="8">
        <v>494613.21399999998</v>
      </c>
      <c r="D46" s="8">
        <v>473192.25599999999</v>
      </c>
      <c r="E46" s="8">
        <v>490665.60600000003</v>
      </c>
      <c r="F46" s="8">
        <v>489060.88099999999</v>
      </c>
      <c r="G46" s="8">
        <v>475649.533</v>
      </c>
      <c r="H46" s="8">
        <v>495757.4</v>
      </c>
      <c r="I46" s="85">
        <f>SUM(B46:H46)</f>
        <v>3404279.1309999996</v>
      </c>
    </row>
    <row r="47" spans="1:12" x14ac:dyDescent="0.2">
      <c r="A47" s="69">
        <v>1998</v>
      </c>
      <c r="B47" s="8">
        <v>481792.63699999999</v>
      </c>
      <c r="C47" s="8">
        <v>495464.02899999998</v>
      </c>
      <c r="D47" s="8">
        <v>479259.342</v>
      </c>
      <c r="E47" s="8">
        <v>494873.21399999998</v>
      </c>
      <c r="F47" s="8">
        <v>500038.15500000003</v>
      </c>
      <c r="G47" s="8">
        <v>478177.42200000002</v>
      </c>
      <c r="H47" s="8">
        <v>491934.67</v>
      </c>
      <c r="I47" s="85">
        <f>SUM(B47:H47)</f>
        <v>3421539.4689999996</v>
      </c>
    </row>
    <row r="48" spans="1:12" x14ac:dyDescent="0.2">
      <c r="A48" s="69">
        <v>1999</v>
      </c>
      <c r="B48" s="8">
        <v>456646.80300000001</v>
      </c>
      <c r="C48" s="8">
        <v>470679.68800000002</v>
      </c>
      <c r="D48" s="8">
        <v>455888.065</v>
      </c>
      <c r="E48" s="8">
        <v>471547.897</v>
      </c>
      <c r="F48" s="8">
        <v>468083.85700000002</v>
      </c>
      <c r="G48" s="8">
        <v>458037.23599999998</v>
      </c>
      <c r="H48" s="8">
        <v>477000.58600000001</v>
      </c>
      <c r="I48" s="85">
        <f>SUM(B48:H48)</f>
        <v>3257884.1320000002</v>
      </c>
    </row>
    <row r="49" spans="1:9" ht="13.5" thickBot="1" x14ac:dyDescent="0.25">
      <c r="A49" s="70">
        <v>2000</v>
      </c>
      <c r="B49" s="66">
        <v>455178.79200000002</v>
      </c>
      <c r="C49" s="66">
        <v>456157.85100000002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86">
        <f>SUM(B49:H49)</f>
        <v>911336.64300000004</v>
      </c>
    </row>
    <row r="50" spans="1:9" x14ac:dyDescent="0.2">
      <c r="A50" s="1" t="s">
        <v>126</v>
      </c>
    </row>
  </sheetData>
  <mergeCells count="6">
    <mergeCell ref="A43:I43"/>
    <mergeCell ref="A35:I35"/>
    <mergeCell ref="A1:I1"/>
    <mergeCell ref="A9:I9"/>
    <mergeCell ref="A18:I18"/>
    <mergeCell ref="A26:I26"/>
  </mergeCells>
  <printOptions horizontalCentered="1"/>
  <pageMargins left="0.75" right="0.75" top="1" bottom="1" header="0.5" footer="0.5"/>
  <pageSetup orientation="portrait" vertic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0"/>
  <sheetViews>
    <sheetView zoomScale="75" workbookViewId="0">
      <selection activeCell="F16" sqref="F16:L16"/>
    </sheetView>
  </sheetViews>
  <sheetFormatPr defaultRowHeight="12.75" x14ac:dyDescent="0.2"/>
  <cols>
    <col min="1" max="1" width="11.140625" style="1" bestFit="1" customWidth="1"/>
    <col min="2" max="2" width="9.140625" style="1"/>
    <col min="3" max="14" width="11.140625" style="1" bestFit="1" customWidth="1"/>
    <col min="15" max="15" width="22.28515625" style="1" bestFit="1" customWidth="1"/>
    <col min="16" max="16384" width="9.140625" style="1"/>
  </cols>
  <sheetData>
    <row r="1" spans="1:25" x14ac:dyDescent="0.2">
      <c r="A1" s="71">
        <v>36759</v>
      </c>
    </row>
    <row r="2" spans="1:25" ht="13.5" thickBot="1" x14ac:dyDescent="0.25"/>
    <row r="3" spans="1:25" ht="13.5" thickBot="1" x14ac:dyDescent="0.25">
      <c r="C3" s="72" t="s">
        <v>107</v>
      </c>
      <c r="D3" s="72" t="s">
        <v>108</v>
      </c>
      <c r="E3" s="72" t="s">
        <v>109</v>
      </c>
      <c r="F3" s="72" t="s">
        <v>95</v>
      </c>
      <c r="G3" s="72" t="s">
        <v>96</v>
      </c>
      <c r="H3" s="72" t="s">
        <v>97</v>
      </c>
      <c r="I3" s="72" t="s">
        <v>98</v>
      </c>
      <c r="J3" s="72" t="s">
        <v>99</v>
      </c>
      <c r="K3" s="72" t="s">
        <v>100</v>
      </c>
      <c r="L3" s="72" t="s">
        <v>101</v>
      </c>
      <c r="M3" s="72" t="s">
        <v>102</v>
      </c>
      <c r="N3" s="72" t="s">
        <v>110</v>
      </c>
      <c r="O3" s="72" t="s">
        <v>111</v>
      </c>
    </row>
    <row r="4" spans="1:25" ht="13.5" thickBot="1" x14ac:dyDescent="0.25">
      <c r="C4" s="61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73"/>
    </row>
    <row r="5" spans="1:25" x14ac:dyDescent="0.2">
      <c r="A5" s="74">
        <v>2000</v>
      </c>
      <c r="C5" s="75">
        <v>473360417</v>
      </c>
      <c r="D5" s="75">
        <v>442495594</v>
      </c>
      <c r="E5" s="75">
        <v>476192173</v>
      </c>
      <c r="F5" s="75">
        <v>455178792</v>
      </c>
      <c r="G5" s="75">
        <v>456157851</v>
      </c>
      <c r="H5" s="75"/>
      <c r="I5" s="75"/>
      <c r="J5" s="75"/>
      <c r="K5" s="75"/>
      <c r="L5" s="75"/>
      <c r="M5" s="75"/>
      <c r="N5" s="75"/>
      <c r="O5" s="75">
        <v>2303384827</v>
      </c>
    </row>
    <row r="6" spans="1:25" x14ac:dyDescent="0.2">
      <c r="A6" s="74">
        <v>1999</v>
      </c>
      <c r="C6" s="76">
        <v>480505877</v>
      </c>
      <c r="D6" s="76">
        <v>433219853</v>
      </c>
      <c r="E6" s="76">
        <v>472732077</v>
      </c>
      <c r="F6" s="76">
        <v>456646803</v>
      </c>
      <c r="G6" s="76">
        <v>470679688</v>
      </c>
      <c r="H6" s="76">
        <v>455888065</v>
      </c>
      <c r="I6" s="76">
        <v>471547897</v>
      </c>
      <c r="J6" s="76">
        <v>468083857</v>
      </c>
      <c r="K6" s="76">
        <v>458037236</v>
      </c>
      <c r="L6" s="76">
        <v>477000586</v>
      </c>
      <c r="M6" s="76">
        <v>465315591</v>
      </c>
      <c r="N6" s="76">
        <v>474763448</v>
      </c>
      <c r="O6" s="76">
        <v>5584420978</v>
      </c>
    </row>
    <row r="7" spans="1:25" x14ac:dyDescent="0.2">
      <c r="A7" s="74">
        <v>1998</v>
      </c>
      <c r="C7" s="76">
        <v>495526643</v>
      </c>
      <c r="D7" s="76">
        <v>449310715</v>
      </c>
      <c r="E7" s="76">
        <v>495786021</v>
      </c>
      <c r="F7" s="76">
        <v>481792637</v>
      </c>
      <c r="G7" s="76">
        <v>495464029</v>
      </c>
      <c r="H7" s="76">
        <v>479259342</v>
      </c>
      <c r="I7" s="76">
        <v>494873214</v>
      </c>
      <c r="J7" s="76">
        <v>500038155</v>
      </c>
      <c r="K7" s="76">
        <v>478177422</v>
      </c>
      <c r="L7" s="76">
        <v>491934670</v>
      </c>
      <c r="M7" s="76">
        <v>475166854</v>
      </c>
      <c r="N7" s="76">
        <v>474631545</v>
      </c>
      <c r="O7" s="76">
        <v>5811961247</v>
      </c>
      <c r="W7" s="77">
        <v>34335</v>
      </c>
      <c r="X7" s="78">
        <v>474899537</v>
      </c>
      <c r="Y7" s="1">
        <v>15.319339903225806</v>
      </c>
    </row>
    <row r="8" spans="1:25" x14ac:dyDescent="0.2">
      <c r="A8" s="74">
        <v>1997</v>
      </c>
      <c r="C8" s="76">
        <v>502873515</v>
      </c>
      <c r="D8" s="76">
        <v>456910488</v>
      </c>
      <c r="E8" s="76">
        <v>505898031</v>
      </c>
      <c r="F8" s="76">
        <v>485340241</v>
      </c>
      <c r="G8" s="76">
        <v>494613214</v>
      </c>
      <c r="H8" s="76">
        <v>473192256</v>
      </c>
      <c r="I8" s="76">
        <v>490665606</v>
      </c>
      <c r="J8" s="76">
        <v>489060881</v>
      </c>
      <c r="K8" s="76">
        <v>475649533</v>
      </c>
      <c r="L8" s="76">
        <v>495757400</v>
      </c>
      <c r="M8" s="76">
        <v>483214917</v>
      </c>
      <c r="N8" s="76">
        <v>496217659</v>
      </c>
      <c r="O8" s="76">
        <v>5849393741</v>
      </c>
      <c r="W8" s="77">
        <v>34366</v>
      </c>
      <c r="X8" s="78">
        <v>431954330</v>
      </c>
      <c r="Y8" s="1">
        <v>15.426940357142858</v>
      </c>
    </row>
    <row r="9" spans="1:25" x14ac:dyDescent="0.2">
      <c r="A9" s="74">
        <v>1996</v>
      </c>
      <c r="C9" s="76">
        <v>485410224</v>
      </c>
      <c r="D9" s="76">
        <v>456847165</v>
      </c>
      <c r="E9" s="76">
        <v>492211705</v>
      </c>
      <c r="F9" s="76">
        <v>477096703</v>
      </c>
      <c r="G9" s="76">
        <v>495032177</v>
      </c>
      <c r="H9" s="76">
        <v>476835765</v>
      </c>
      <c r="I9" s="76">
        <v>496208079</v>
      </c>
      <c r="J9" s="76">
        <v>493927282</v>
      </c>
      <c r="K9" s="76">
        <v>479687987</v>
      </c>
      <c r="L9" s="76">
        <v>500862052</v>
      </c>
      <c r="M9" s="76">
        <v>488340059</v>
      </c>
      <c r="N9" s="76">
        <v>510090049</v>
      </c>
      <c r="O9" s="76">
        <v>5852549247</v>
      </c>
      <c r="W9" s="77">
        <v>34394</v>
      </c>
      <c r="X9" s="78">
        <v>476287370</v>
      </c>
      <c r="Y9" s="1">
        <v>15.364108709677419</v>
      </c>
    </row>
    <row r="10" spans="1:25" x14ac:dyDescent="0.2">
      <c r="A10" s="74">
        <v>1995</v>
      </c>
      <c r="C10" s="76">
        <v>483430782</v>
      </c>
      <c r="D10" s="76">
        <v>437604369</v>
      </c>
      <c r="E10" s="76">
        <v>480522542</v>
      </c>
      <c r="F10" s="76">
        <v>469498286</v>
      </c>
      <c r="G10" s="76">
        <v>487171738</v>
      </c>
      <c r="H10" s="76">
        <v>467304808</v>
      </c>
      <c r="I10" s="76">
        <v>479416765</v>
      </c>
      <c r="J10" s="76">
        <v>479376858</v>
      </c>
      <c r="K10" s="76">
        <v>469680051</v>
      </c>
      <c r="L10" s="76">
        <v>483062385</v>
      </c>
      <c r="M10" s="76">
        <v>470966982</v>
      </c>
      <c r="N10" s="76">
        <v>483042675</v>
      </c>
      <c r="O10" s="76">
        <v>5691078241</v>
      </c>
      <c r="W10" s="77">
        <v>34425</v>
      </c>
      <c r="X10" s="78">
        <v>469210605</v>
      </c>
      <c r="Y10" s="1">
        <v>15.6403535</v>
      </c>
    </row>
    <row r="11" spans="1:25" ht="13.5" thickBot="1" x14ac:dyDescent="0.25">
      <c r="A11" s="74">
        <v>1994</v>
      </c>
      <c r="C11" s="79">
        <v>474899537</v>
      </c>
      <c r="D11" s="79">
        <v>431954330</v>
      </c>
      <c r="E11" s="79">
        <v>476287370</v>
      </c>
      <c r="F11" s="79">
        <v>469210605</v>
      </c>
      <c r="G11" s="79">
        <v>482627401</v>
      </c>
      <c r="H11" s="79">
        <v>470727212</v>
      </c>
      <c r="I11" s="79">
        <v>489842145</v>
      </c>
      <c r="J11" s="79">
        <v>489525983</v>
      </c>
      <c r="K11" s="79">
        <v>467744403</v>
      </c>
      <c r="L11" s="79">
        <v>475717139</v>
      </c>
      <c r="M11" s="79">
        <v>472803413</v>
      </c>
      <c r="N11" s="79">
        <v>491952008</v>
      </c>
      <c r="O11" s="80">
        <v>5693291546</v>
      </c>
      <c r="W11" s="77">
        <v>34455</v>
      </c>
      <c r="X11" s="78">
        <v>482627401</v>
      </c>
      <c r="Y11" s="1">
        <v>15.568625838709677</v>
      </c>
    </row>
    <row r="12" spans="1:25" x14ac:dyDescent="0.2">
      <c r="C12" s="81"/>
      <c r="D12" s="81"/>
      <c r="W12" s="77">
        <v>34486</v>
      </c>
      <c r="X12" s="78">
        <v>470727212</v>
      </c>
      <c r="Y12" s="1">
        <v>15.690907066666666</v>
      </c>
    </row>
    <row r="13" spans="1:25" x14ac:dyDescent="0.2">
      <c r="C13" s="81"/>
      <c r="D13" s="81"/>
      <c r="W13" s="77">
        <v>34516</v>
      </c>
      <c r="X13" s="78">
        <v>489842145</v>
      </c>
      <c r="Y13" s="1">
        <v>15.801359516129033</v>
      </c>
    </row>
    <row r="14" spans="1:25" x14ac:dyDescent="0.2">
      <c r="C14" s="81"/>
      <c r="D14" s="81"/>
      <c r="W14" s="77">
        <v>34547</v>
      </c>
      <c r="X14" s="78">
        <v>489525983</v>
      </c>
      <c r="Y14" s="1">
        <v>15.791160741935483</v>
      </c>
    </row>
    <row r="15" spans="1:25" x14ac:dyDescent="0.2">
      <c r="C15" s="81"/>
      <c r="D15" s="81"/>
      <c r="W15" s="77">
        <v>34578</v>
      </c>
      <c r="X15" s="78">
        <v>467744403</v>
      </c>
      <c r="Y15" s="1">
        <v>15.5914801</v>
      </c>
    </row>
    <row r="16" spans="1:25" x14ac:dyDescent="0.2">
      <c r="A16" s="74">
        <v>2000</v>
      </c>
      <c r="C16" s="82">
        <f>+C5/1000</f>
        <v>473360.41700000002</v>
      </c>
      <c r="D16" s="82">
        <f t="shared" ref="D16:N16" si="0">+D5/1000</f>
        <v>442495.59399999998</v>
      </c>
      <c r="E16" s="82">
        <f t="shared" si="0"/>
        <v>476192.17300000001</v>
      </c>
      <c r="F16" s="82">
        <f t="shared" si="0"/>
        <v>455178.79200000002</v>
      </c>
      <c r="G16" s="82">
        <f t="shared" si="0"/>
        <v>456157.85100000002</v>
      </c>
      <c r="H16" s="82">
        <f t="shared" si="0"/>
        <v>0</v>
      </c>
      <c r="I16" s="82">
        <f t="shared" si="0"/>
        <v>0</v>
      </c>
      <c r="J16" s="82">
        <f t="shared" si="0"/>
        <v>0</v>
      </c>
      <c r="K16" s="82">
        <f t="shared" si="0"/>
        <v>0</v>
      </c>
      <c r="L16" s="82">
        <f t="shared" si="0"/>
        <v>0</v>
      </c>
      <c r="M16" s="82">
        <f t="shared" si="0"/>
        <v>0</v>
      </c>
      <c r="N16" s="82">
        <f t="shared" si="0"/>
        <v>0</v>
      </c>
      <c r="W16" s="77">
        <v>34608</v>
      </c>
      <c r="X16" s="78">
        <v>475717139</v>
      </c>
      <c r="Y16" s="1">
        <v>15.345714161290323</v>
      </c>
    </row>
    <row r="17" spans="1:25" x14ac:dyDescent="0.2">
      <c r="A17" s="74">
        <v>1999</v>
      </c>
      <c r="C17" s="82">
        <f t="shared" ref="C17:N17" si="1">+C6/1000</f>
        <v>480505.87699999998</v>
      </c>
      <c r="D17" s="82">
        <f t="shared" si="1"/>
        <v>433219.853</v>
      </c>
      <c r="E17" s="82">
        <f t="shared" si="1"/>
        <v>472732.07699999999</v>
      </c>
      <c r="F17" s="82">
        <f t="shared" si="1"/>
        <v>456646.80300000001</v>
      </c>
      <c r="G17" s="82">
        <f t="shared" si="1"/>
        <v>470679.68800000002</v>
      </c>
      <c r="H17" s="82">
        <f t="shared" si="1"/>
        <v>455888.065</v>
      </c>
      <c r="I17" s="82">
        <f t="shared" si="1"/>
        <v>471547.897</v>
      </c>
      <c r="J17" s="82">
        <f t="shared" si="1"/>
        <v>468083.85700000002</v>
      </c>
      <c r="K17" s="82">
        <f t="shared" si="1"/>
        <v>458037.23599999998</v>
      </c>
      <c r="L17" s="82">
        <f t="shared" si="1"/>
        <v>477000.58600000001</v>
      </c>
      <c r="M17" s="82">
        <f t="shared" si="1"/>
        <v>465315.59100000001</v>
      </c>
      <c r="N17" s="82">
        <f t="shared" si="1"/>
        <v>474763.44799999997</v>
      </c>
      <c r="W17" s="77">
        <v>34639</v>
      </c>
      <c r="X17" s="78">
        <v>472803413</v>
      </c>
      <c r="Y17" s="1">
        <v>15.760113766666667</v>
      </c>
    </row>
    <row r="18" spans="1:25" x14ac:dyDescent="0.2">
      <c r="A18" s="74">
        <v>1998</v>
      </c>
      <c r="C18" s="82">
        <f t="shared" ref="C18:N18" si="2">+C7/1000</f>
        <v>495526.64299999998</v>
      </c>
      <c r="D18" s="82">
        <f t="shared" si="2"/>
        <v>449310.71500000003</v>
      </c>
      <c r="E18" s="82">
        <f t="shared" si="2"/>
        <v>495786.02100000001</v>
      </c>
      <c r="F18" s="82">
        <f t="shared" si="2"/>
        <v>481792.63699999999</v>
      </c>
      <c r="G18" s="82">
        <f t="shared" si="2"/>
        <v>495464.02899999998</v>
      </c>
      <c r="H18" s="82">
        <f t="shared" si="2"/>
        <v>479259.342</v>
      </c>
      <c r="I18" s="82">
        <f t="shared" si="2"/>
        <v>494873.21399999998</v>
      </c>
      <c r="J18" s="82">
        <f t="shared" si="2"/>
        <v>500038.15500000003</v>
      </c>
      <c r="K18" s="82">
        <f t="shared" si="2"/>
        <v>478177.42200000002</v>
      </c>
      <c r="L18" s="82">
        <f t="shared" si="2"/>
        <v>491934.67</v>
      </c>
      <c r="M18" s="82">
        <f t="shared" si="2"/>
        <v>475166.85399999999</v>
      </c>
      <c r="N18" s="82">
        <f t="shared" si="2"/>
        <v>474631.54499999998</v>
      </c>
      <c r="W18" s="77">
        <v>34669</v>
      </c>
      <c r="X18" s="78">
        <v>491952008</v>
      </c>
      <c r="Y18" s="1">
        <v>15.869419612903226</v>
      </c>
    </row>
    <row r="19" spans="1:25" x14ac:dyDescent="0.2">
      <c r="A19" s="74">
        <v>1997</v>
      </c>
      <c r="C19" s="82">
        <f t="shared" ref="C19:N19" si="3">+C8/1000</f>
        <v>502873.51500000001</v>
      </c>
      <c r="D19" s="82">
        <f t="shared" si="3"/>
        <v>456910.48800000001</v>
      </c>
      <c r="E19" s="82">
        <f t="shared" si="3"/>
        <v>505898.03100000002</v>
      </c>
      <c r="F19" s="82">
        <f t="shared" si="3"/>
        <v>485340.24099999998</v>
      </c>
      <c r="G19" s="82">
        <f t="shared" si="3"/>
        <v>494613.21399999998</v>
      </c>
      <c r="H19" s="82">
        <f t="shared" si="3"/>
        <v>473192.25599999999</v>
      </c>
      <c r="I19" s="82">
        <f t="shared" si="3"/>
        <v>490665.60600000003</v>
      </c>
      <c r="J19" s="82">
        <f t="shared" si="3"/>
        <v>489060.88099999999</v>
      </c>
      <c r="K19" s="82">
        <f t="shared" si="3"/>
        <v>475649.533</v>
      </c>
      <c r="L19" s="82">
        <f t="shared" si="3"/>
        <v>495757.4</v>
      </c>
      <c r="M19" s="82">
        <f t="shared" si="3"/>
        <v>483214.91700000002</v>
      </c>
      <c r="N19" s="82">
        <f t="shared" si="3"/>
        <v>496217.65899999999</v>
      </c>
      <c r="W19" s="77">
        <v>34700</v>
      </c>
      <c r="X19" s="78">
        <v>483430782</v>
      </c>
      <c r="Y19" s="1">
        <v>15.594541354838709</v>
      </c>
    </row>
    <row r="20" spans="1:25" x14ac:dyDescent="0.2">
      <c r="A20" s="74">
        <v>1996</v>
      </c>
      <c r="C20" s="82">
        <f t="shared" ref="C20:N20" si="4">+C9/1000</f>
        <v>485410.22399999999</v>
      </c>
      <c r="D20" s="82">
        <f t="shared" si="4"/>
        <v>456847.16499999998</v>
      </c>
      <c r="E20" s="82">
        <f t="shared" si="4"/>
        <v>492211.70500000002</v>
      </c>
      <c r="F20" s="82">
        <f t="shared" si="4"/>
        <v>477096.70299999998</v>
      </c>
      <c r="G20" s="82">
        <f t="shared" si="4"/>
        <v>495032.17700000003</v>
      </c>
      <c r="H20" s="82">
        <f t="shared" si="4"/>
        <v>476835.76500000001</v>
      </c>
      <c r="I20" s="82">
        <f t="shared" si="4"/>
        <v>496208.07900000003</v>
      </c>
      <c r="J20" s="82">
        <f t="shared" si="4"/>
        <v>493927.28200000001</v>
      </c>
      <c r="K20" s="82">
        <f t="shared" si="4"/>
        <v>479687.98700000002</v>
      </c>
      <c r="L20" s="82">
        <f t="shared" si="4"/>
        <v>500862.05200000003</v>
      </c>
      <c r="M20" s="82">
        <f t="shared" si="4"/>
        <v>488340.05900000001</v>
      </c>
      <c r="N20" s="82">
        <f t="shared" si="4"/>
        <v>510090.049</v>
      </c>
      <c r="W20" s="77">
        <v>34731</v>
      </c>
      <c r="X20" s="78">
        <v>437604369</v>
      </c>
      <c r="Y20" s="1">
        <v>15.628727464285713</v>
      </c>
    </row>
    <row r="21" spans="1:25" x14ac:dyDescent="0.2">
      <c r="A21" s="74">
        <v>1995</v>
      </c>
      <c r="C21" s="82">
        <f t="shared" ref="C21:N21" si="5">+C10/1000</f>
        <v>483430.78200000001</v>
      </c>
      <c r="D21" s="82">
        <f t="shared" si="5"/>
        <v>437604.36900000001</v>
      </c>
      <c r="E21" s="82">
        <f t="shared" si="5"/>
        <v>480522.54200000002</v>
      </c>
      <c r="F21" s="82">
        <f t="shared" si="5"/>
        <v>469498.28600000002</v>
      </c>
      <c r="G21" s="82">
        <f t="shared" si="5"/>
        <v>487171.73800000001</v>
      </c>
      <c r="H21" s="82">
        <f t="shared" si="5"/>
        <v>467304.80800000002</v>
      </c>
      <c r="I21" s="82">
        <f t="shared" si="5"/>
        <v>479416.76500000001</v>
      </c>
      <c r="J21" s="82">
        <f t="shared" si="5"/>
        <v>479376.85800000001</v>
      </c>
      <c r="K21" s="82">
        <f t="shared" si="5"/>
        <v>469680.05099999998</v>
      </c>
      <c r="L21" s="82">
        <f t="shared" si="5"/>
        <v>483062.38500000001</v>
      </c>
      <c r="M21" s="82">
        <f t="shared" si="5"/>
        <v>470966.98200000002</v>
      </c>
      <c r="N21" s="82">
        <f t="shared" si="5"/>
        <v>483042.67499999999</v>
      </c>
      <c r="W21" s="77">
        <v>34759</v>
      </c>
      <c r="X21" s="78">
        <v>480522542</v>
      </c>
      <c r="Y21" s="1">
        <v>15.500727161290323</v>
      </c>
    </row>
    <row r="22" spans="1:25" x14ac:dyDescent="0.2">
      <c r="A22" s="74">
        <v>1994</v>
      </c>
      <c r="C22" s="82">
        <f t="shared" ref="C22:N22" si="6">+C11/1000</f>
        <v>474899.53700000001</v>
      </c>
      <c r="D22" s="82">
        <f t="shared" si="6"/>
        <v>431954.33</v>
      </c>
      <c r="E22" s="82">
        <f t="shared" si="6"/>
        <v>476287.37</v>
      </c>
      <c r="F22" s="82">
        <f t="shared" si="6"/>
        <v>469210.60499999998</v>
      </c>
      <c r="G22" s="82">
        <f t="shared" si="6"/>
        <v>482627.40100000001</v>
      </c>
      <c r="H22" s="82">
        <f t="shared" si="6"/>
        <v>470727.212</v>
      </c>
      <c r="I22" s="82">
        <f t="shared" si="6"/>
        <v>489842.14500000002</v>
      </c>
      <c r="J22" s="82">
        <f t="shared" si="6"/>
        <v>489525.98300000001</v>
      </c>
      <c r="K22" s="82">
        <f t="shared" si="6"/>
        <v>467744.40299999999</v>
      </c>
      <c r="L22" s="82">
        <f t="shared" si="6"/>
        <v>475717.13900000002</v>
      </c>
      <c r="M22" s="82">
        <f t="shared" si="6"/>
        <v>472803.413</v>
      </c>
      <c r="N22" s="82">
        <f t="shared" si="6"/>
        <v>491952.00799999997</v>
      </c>
      <c r="W22" s="77">
        <v>34790</v>
      </c>
      <c r="X22" s="78">
        <v>469498286</v>
      </c>
      <c r="Y22" s="1">
        <v>15.649942866666667</v>
      </c>
    </row>
    <row r="23" spans="1:25" x14ac:dyDescent="0.2"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W23" s="77">
        <v>34820</v>
      </c>
      <c r="X23" s="78">
        <v>487171738</v>
      </c>
      <c r="Y23" s="1">
        <v>15.71521735483871</v>
      </c>
    </row>
    <row r="24" spans="1:25" x14ac:dyDescent="0.2">
      <c r="A24" s="74">
        <v>2000</v>
      </c>
      <c r="C24" s="82">
        <f>+C16/31</f>
        <v>15269.690870967743</v>
      </c>
      <c r="D24" s="82">
        <f>+D16/29</f>
        <v>15258.468758620689</v>
      </c>
      <c r="E24" s="82">
        <f>+E16/31</f>
        <v>15361.037838709677</v>
      </c>
      <c r="F24" s="82">
        <f>+F16/30</f>
        <v>15172.626400000001</v>
      </c>
      <c r="G24" s="82">
        <f>+G16/31</f>
        <v>14714.769387096774</v>
      </c>
      <c r="H24" s="82">
        <f>+H16/30</f>
        <v>0</v>
      </c>
      <c r="I24" s="82">
        <f t="shared" ref="I24:J30" si="7">+I16/31</f>
        <v>0</v>
      </c>
      <c r="J24" s="82">
        <f t="shared" si="7"/>
        <v>0</v>
      </c>
      <c r="K24" s="82">
        <f t="shared" ref="K24:K30" si="8">+K16/30</f>
        <v>0</v>
      </c>
      <c r="L24" s="82">
        <f t="shared" ref="L24:L30" si="9">+L16/31</f>
        <v>0</v>
      </c>
      <c r="M24" s="82"/>
      <c r="N24" s="82"/>
      <c r="W24" s="77">
        <v>34851</v>
      </c>
      <c r="X24" s="78">
        <v>467304808</v>
      </c>
      <c r="Y24" s="1">
        <v>15.576826933333333</v>
      </c>
    </row>
    <row r="25" spans="1:25" x14ac:dyDescent="0.2">
      <c r="A25" s="74">
        <v>1999</v>
      </c>
      <c r="C25" s="82">
        <f t="shared" ref="C25:C30" si="10">+C17/31</f>
        <v>15500.189580645161</v>
      </c>
      <c r="D25" s="82">
        <f t="shared" ref="D25:D30" si="11">+D17/28</f>
        <v>15472.137607142857</v>
      </c>
      <c r="E25" s="82">
        <f t="shared" ref="E25:E30" si="12">+E17/31</f>
        <v>15249.421838709677</v>
      </c>
      <c r="F25" s="82">
        <f t="shared" ref="F25:H30" si="13">+F17/30</f>
        <v>15221.560100000001</v>
      </c>
      <c r="G25" s="82">
        <f t="shared" ref="G25:G30" si="14">+G17/31</f>
        <v>15183.215741935484</v>
      </c>
      <c r="H25" s="82">
        <f t="shared" si="13"/>
        <v>15196.268833333334</v>
      </c>
      <c r="I25" s="82">
        <f t="shared" si="7"/>
        <v>15211.222483870968</v>
      </c>
      <c r="J25" s="82">
        <f t="shared" si="7"/>
        <v>15099.479258064517</v>
      </c>
      <c r="K25" s="82">
        <f t="shared" si="8"/>
        <v>15267.907866666666</v>
      </c>
      <c r="L25" s="82">
        <f t="shared" si="9"/>
        <v>15387.115677419355</v>
      </c>
      <c r="M25" s="82"/>
      <c r="N25" s="82"/>
      <c r="W25" s="77">
        <v>34881</v>
      </c>
      <c r="X25" s="78">
        <v>479416765</v>
      </c>
      <c r="Y25" s="1">
        <v>15.465056935483871</v>
      </c>
    </row>
    <row r="26" spans="1:25" x14ac:dyDescent="0.2">
      <c r="A26" s="74">
        <v>1998</v>
      </c>
      <c r="C26" s="82">
        <f t="shared" si="10"/>
        <v>15984.730419354839</v>
      </c>
      <c r="D26" s="82">
        <f t="shared" si="11"/>
        <v>16046.811250000001</v>
      </c>
      <c r="E26" s="82">
        <f t="shared" si="12"/>
        <v>15993.097451612903</v>
      </c>
      <c r="F26" s="82">
        <f t="shared" si="13"/>
        <v>16059.754566666667</v>
      </c>
      <c r="G26" s="82">
        <f t="shared" si="14"/>
        <v>15982.710612903225</v>
      </c>
      <c r="H26" s="82">
        <f t="shared" si="13"/>
        <v>15975.311400000001</v>
      </c>
      <c r="I26" s="82">
        <f t="shared" si="7"/>
        <v>15963.652064516129</v>
      </c>
      <c r="J26" s="82">
        <f t="shared" si="7"/>
        <v>16130.26306451613</v>
      </c>
      <c r="K26" s="82">
        <f t="shared" si="8"/>
        <v>15939.2474</v>
      </c>
      <c r="L26" s="82">
        <f t="shared" si="9"/>
        <v>15868.860322580646</v>
      </c>
      <c r="W26" s="77">
        <v>34912</v>
      </c>
      <c r="X26" s="78">
        <v>479376858</v>
      </c>
      <c r="Y26" s="1">
        <v>15.463769612903226</v>
      </c>
    </row>
    <row r="27" spans="1:25" x14ac:dyDescent="0.2">
      <c r="A27" s="74">
        <v>1997</v>
      </c>
      <c r="C27" s="82">
        <f t="shared" si="10"/>
        <v>16221.726290322582</v>
      </c>
      <c r="D27" s="82">
        <f t="shared" si="11"/>
        <v>16318.231714285715</v>
      </c>
      <c r="E27" s="82">
        <f t="shared" si="12"/>
        <v>16319.291322580646</v>
      </c>
      <c r="F27" s="82">
        <f t="shared" si="13"/>
        <v>16178.008033333334</v>
      </c>
      <c r="G27" s="82">
        <f t="shared" si="14"/>
        <v>15955.264967741934</v>
      </c>
      <c r="H27" s="82">
        <f t="shared" si="13"/>
        <v>15773.075199999999</v>
      </c>
      <c r="I27" s="82">
        <f t="shared" si="7"/>
        <v>15827.92277419355</v>
      </c>
      <c r="J27" s="82">
        <f t="shared" si="7"/>
        <v>15776.157451612902</v>
      </c>
      <c r="K27" s="82">
        <f t="shared" si="8"/>
        <v>15854.984433333333</v>
      </c>
      <c r="L27" s="82">
        <f t="shared" si="9"/>
        <v>15992.174193548388</v>
      </c>
      <c r="W27" s="77">
        <v>34943</v>
      </c>
      <c r="X27" s="78">
        <v>469680051</v>
      </c>
      <c r="Y27" s="1">
        <v>15.656001699999999</v>
      </c>
    </row>
    <row r="28" spans="1:25" x14ac:dyDescent="0.2">
      <c r="A28" s="74">
        <v>1996</v>
      </c>
      <c r="C28" s="82">
        <f t="shared" si="10"/>
        <v>15658.394322580645</v>
      </c>
      <c r="D28" s="82">
        <f t="shared" si="11"/>
        <v>16315.970178571428</v>
      </c>
      <c r="E28" s="82">
        <f t="shared" si="12"/>
        <v>15877.796935483871</v>
      </c>
      <c r="F28" s="82">
        <f t="shared" si="13"/>
        <v>15903.223433333333</v>
      </c>
      <c r="G28" s="82">
        <f t="shared" si="14"/>
        <v>15968.779903225808</v>
      </c>
      <c r="H28" s="82">
        <f t="shared" si="13"/>
        <v>15894.5255</v>
      </c>
      <c r="I28" s="82">
        <f t="shared" si="7"/>
        <v>16006.712225806452</v>
      </c>
      <c r="J28" s="82">
        <f t="shared" si="7"/>
        <v>15933.138129032259</v>
      </c>
      <c r="K28" s="82">
        <f t="shared" si="8"/>
        <v>15989.599566666668</v>
      </c>
      <c r="L28" s="82">
        <f t="shared" si="9"/>
        <v>16156.840387096776</v>
      </c>
      <c r="W28" s="77">
        <v>34973</v>
      </c>
      <c r="X28" s="78">
        <v>483062385</v>
      </c>
      <c r="Y28" s="1">
        <v>15.582657580645161</v>
      </c>
    </row>
    <row r="29" spans="1:25" x14ac:dyDescent="0.2">
      <c r="A29" s="74">
        <v>1995</v>
      </c>
      <c r="C29" s="82">
        <f t="shared" si="10"/>
        <v>15594.54135483871</v>
      </c>
      <c r="D29" s="82">
        <f t="shared" si="11"/>
        <v>15628.727464285714</v>
      </c>
      <c r="E29" s="82">
        <f t="shared" si="12"/>
        <v>15500.727161290322</v>
      </c>
      <c r="F29" s="82">
        <f t="shared" si="13"/>
        <v>15649.942866666668</v>
      </c>
      <c r="G29" s="82">
        <f t="shared" si="14"/>
        <v>15715.217354838711</v>
      </c>
      <c r="H29" s="82">
        <f>+H21/30</f>
        <v>15576.826933333334</v>
      </c>
      <c r="I29" s="82">
        <f t="shared" si="7"/>
        <v>15465.056935483872</v>
      </c>
      <c r="J29" s="82">
        <f t="shared" si="7"/>
        <v>15463.769612903227</v>
      </c>
      <c r="K29" s="82">
        <f t="shared" si="8"/>
        <v>15656.001699999999</v>
      </c>
      <c r="L29" s="82">
        <f t="shared" si="9"/>
        <v>15582.657580645162</v>
      </c>
      <c r="W29" s="77">
        <v>35004</v>
      </c>
      <c r="X29" s="78">
        <v>470966982</v>
      </c>
      <c r="Y29" s="1">
        <v>15.6988994</v>
      </c>
    </row>
    <row r="30" spans="1:25" x14ac:dyDescent="0.2">
      <c r="A30" s="74">
        <v>1994</v>
      </c>
      <c r="C30" s="82">
        <f t="shared" si="10"/>
        <v>15319.339903225808</v>
      </c>
      <c r="D30" s="82">
        <f t="shared" si="11"/>
        <v>15426.940357142857</v>
      </c>
      <c r="E30" s="82">
        <f t="shared" si="12"/>
        <v>15364.108709677419</v>
      </c>
      <c r="F30" s="82">
        <f t="shared" si="13"/>
        <v>15640.353499999999</v>
      </c>
      <c r="G30" s="82">
        <f t="shared" si="14"/>
        <v>15568.625838709679</v>
      </c>
      <c r="H30" s="82">
        <f>+H22/30</f>
        <v>15690.907066666667</v>
      </c>
      <c r="I30" s="82">
        <f t="shared" si="7"/>
        <v>15801.359516129032</v>
      </c>
      <c r="J30" s="82">
        <f t="shared" si="7"/>
        <v>15791.160741935484</v>
      </c>
      <c r="K30" s="82">
        <f t="shared" si="8"/>
        <v>15591.480099999999</v>
      </c>
      <c r="L30" s="82">
        <f t="shared" si="9"/>
        <v>15345.714161290323</v>
      </c>
      <c r="W30" s="77">
        <v>35034</v>
      </c>
      <c r="X30" s="78">
        <v>483042675</v>
      </c>
      <c r="Y30" s="1">
        <v>15.582021774193548</v>
      </c>
    </row>
    <row r="31" spans="1:25" x14ac:dyDescent="0.2">
      <c r="C31" s="82"/>
      <c r="W31" s="77">
        <v>35065</v>
      </c>
      <c r="X31" s="78">
        <v>485410224</v>
      </c>
      <c r="Y31" s="1">
        <v>15.658394322580644</v>
      </c>
    </row>
    <row r="32" spans="1:25" x14ac:dyDescent="0.2">
      <c r="C32" s="82"/>
      <c r="W32" s="77">
        <v>35096</v>
      </c>
      <c r="X32" s="78">
        <v>456847165</v>
      </c>
      <c r="Y32" s="1">
        <v>15.75335051724138</v>
      </c>
    </row>
    <row r="33" spans="3:25" x14ac:dyDescent="0.2">
      <c r="C33" s="82"/>
      <c r="W33" s="77">
        <v>35125</v>
      </c>
      <c r="X33" s="78">
        <v>492211705</v>
      </c>
      <c r="Y33" s="1">
        <v>15.877796935483872</v>
      </c>
    </row>
    <row r="34" spans="3:25" x14ac:dyDescent="0.2">
      <c r="C34" s="82"/>
      <c r="W34" s="77">
        <v>35156</v>
      </c>
      <c r="X34" s="78">
        <v>477096703</v>
      </c>
      <c r="Y34" s="1">
        <v>15.903223433333334</v>
      </c>
    </row>
    <row r="35" spans="3:25" x14ac:dyDescent="0.2">
      <c r="C35" s="82"/>
      <c r="W35" s="77">
        <v>35186</v>
      </c>
      <c r="X35" s="78">
        <v>495032177</v>
      </c>
      <c r="Y35" s="1">
        <v>15.968779903225807</v>
      </c>
    </row>
    <row r="36" spans="3:25" x14ac:dyDescent="0.2">
      <c r="W36" s="77">
        <v>35217</v>
      </c>
      <c r="X36" s="78">
        <v>476835765</v>
      </c>
      <c r="Y36" s="1">
        <v>15.8945255</v>
      </c>
    </row>
    <row r="37" spans="3:25" x14ac:dyDescent="0.2">
      <c r="W37" s="77">
        <v>35247</v>
      </c>
      <c r="X37" s="78">
        <v>496208079</v>
      </c>
      <c r="Y37" s="1">
        <v>16.006712225806453</v>
      </c>
    </row>
    <row r="38" spans="3:25" x14ac:dyDescent="0.2">
      <c r="W38" s="77">
        <v>35278</v>
      </c>
      <c r="X38" s="78">
        <v>493927282</v>
      </c>
      <c r="Y38" s="1">
        <v>15.933138129032258</v>
      </c>
    </row>
    <row r="39" spans="3:25" x14ac:dyDescent="0.2">
      <c r="W39" s="77">
        <v>35309</v>
      </c>
      <c r="X39" s="78">
        <v>479687987</v>
      </c>
      <c r="Y39" s="1">
        <v>15.989599566666667</v>
      </c>
    </row>
    <row r="40" spans="3:25" x14ac:dyDescent="0.2">
      <c r="W40" s="77">
        <v>35339</v>
      </c>
      <c r="X40" s="78">
        <v>500862052</v>
      </c>
      <c r="Y40" s="1">
        <v>16.156840387096775</v>
      </c>
    </row>
    <row r="41" spans="3:25" x14ac:dyDescent="0.2">
      <c r="W41" s="77">
        <v>35370</v>
      </c>
      <c r="X41" s="78">
        <v>488340059</v>
      </c>
      <c r="Y41" s="1">
        <v>16.278001966666668</v>
      </c>
    </row>
    <row r="42" spans="3:25" x14ac:dyDescent="0.2">
      <c r="W42" s="77">
        <v>35400</v>
      </c>
      <c r="X42" s="78">
        <v>510090049</v>
      </c>
      <c r="Y42" s="1">
        <v>16.454517709677418</v>
      </c>
    </row>
    <row r="43" spans="3:25" x14ac:dyDescent="0.2">
      <c r="W43" s="77">
        <v>35431</v>
      </c>
      <c r="X43" s="78">
        <v>502873515</v>
      </c>
      <c r="Y43" s="1">
        <v>16.221726290322582</v>
      </c>
    </row>
    <row r="44" spans="3:25" x14ac:dyDescent="0.2">
      <c r="W44" s="77">
        <v>35462</v>
      </c>
      <c r="X44" s="78">
        <v>456910488</v>
      </c>
      <c r="Y44" s="1">
        <v>16.318231714285716</v>
      </c>
    </row>
    <row r="45" spans="3:25" x14ac:dyDescent="0.2">
      <c r="W45" s="77">
        <v>35490</v>
      </c>
      <c r="X45" s="78">
        <v>505898031</v>
      </c>
      <c r="Y45" s="1">
        <v>16.319291322580646</v>
      </c>
    </row>
    <row r="46" spans="3:25" x14ac:dyDescent="0.2">
      <c r="W46" s="77">
        <v>35521</v>
      </c>
      <c r="X46" s="78">
        <v>485340241</v>
      </c>
      <c r="Y46" s="1">
        <v>16.178008033333334</v>
      </c>
    </row>
    <row r="47" spans="3:25" x14ac:dyDescent="0.2">
      <c r="W47" s="77">
        <v>35551</v>
      </c>
      <c r="X47" s="78">
        <v>494613214</v>
      </c>
      <c r="Y47" s="1">
        <v>15.955264967741936</v>
      </c>
    </row>
    <row r="48" spans="3:25" x14ac:dyDescent="0.2">
      <c r="W48" s="77">
        <v>35582</v>
      </c>
      <c r="X48" s="78">
        <v>473192256</v>
      </c>
      <c r="Y48" s="1">
        <v>15.773075199999999</v>
      </c>
    </row>
    <row r="49" spans="23:25" x14ac:dyDescent="0.2">
      <c r="W49" s="77">
        <v>35612</v>
      </c>
      <c r="X49" s="78">
        <v>490665606</v>
      </c>
      <c r="Y49" s="1">
        <v>15.827922774193548</v>
      </c>
    </row>
    <row r="50" spans="23:25" x14ac:dyDescent="0.2">
      <c r="W50" s="77">
        <v>35643</v>
      </c>
      <c r="X50" s="78">
        <v>489060881</v>
      </c>
      <c r="Y50" s="1">
        <v>15.776157451612903</v>
      </c>
    </row>
    <row r="51" spans="23:25" x14ac:dyDescent="0.2">
      <c r="W51" s="77">
        <v>35674</v>
      </c>
      <c r="X51" s="78">
        <v>475649533</v>
      </c>
      <c r="Y51" s="1">
        <v>15.854984433333334</v>
      </c>
    </row>
    <row r="52" spans="23:25" x14ac:dyDescent="0.2">
      <c r="W52" s="77">
        <v>35704</v>
      </c>
      <c r="X52" s="78">
        <v>495757400</v>
      </c>
      <c r="Y52" s="1">
        <v>15.992174193548387</v>
      </c>
    </row>
    <row r="53" spans="23:25" x14ac:dyDescent="0.2">
      <c r="W53" s="77">
        <v>35735</v>
      </c>
      <c r="X53" s="78">
        <v>483214917</v>
      </c>
      <c r="Y53" s="1">
        <v>16.1071639</v>
      </c>
    </row>
    <row r="54" spans="23:25" x14ac:dyDescent="0.2">
      <c r="W54" s="77">
        <v>35765</v>
      </c>
      <c r="X54" s="78">
        <v>496217659</v>
      </c>
      <c r="Y54" s="1">
        <v>16.007021258064515</v>
      </c>
    </row>
    <row r="55" spans="23:25" x14ac:dyDescent="0.2">
      <c r="W55" s="77">
        <v>35796</v>
      </c>
      <c r="X55" s="78">
        <v>495526643</v>
      </c>
      <c r="Y55" s="1">
        <v>15.984730419354838</v>
      </c>
    </row>
    <row r="56" spans="23:25" x14ac:dyDescent="0.2">
      <c r="W56" s="77">
        <v>35827</v>
      </c>
      <c r="X56" s="78">
        <v>449310715</v>
      </c>
      <c r="Y56" s="1">
        <v>16.046811250000001</v>
      </c>
    </row>
    <row r="57" spans="23:25" x14ac:dyDescent="0.2">
      <c r="W57" s="77">
        <v>35855</v>
      </c>
      <c r="X57" s="78">
        <v>495786021</v>
      </c>
      <c r="Y57" s="1">
        <v>15.993097451612904</v>
      </c>
    </row>
    <row r="58" spans="23:25" x14ac:dyDescent="0.2">
      <c r="W58" s="77">
        <v>35886</v>
      </c>
      <c r="X58" s="78">
        <v>481792637</v>
      </c>
      <c r="Y58" s="1">
        <v>16.059754566666665</v>
      </c>
    </row>
    <row r="59" spans="23:25" x14ac:dyDescent="0.2">
      <c r="W59" s="77">
        <v>35916</v>
      </c>
      <c r="X59" s="78">
        <v>495464029</v>
      </c>
      <c r="Y59" s="1">
        <v>15.982710612903226</v>
      </c>
    </row>
    <row r="60" spans="23:25" x14ac:dyDescent="0.2">
      <c r="W60" s="77">
        <v>35947</v>
      </c>
      <c r="X60" s="78">
        <v>479259342</v>
      </c>
      <c r="Y60" s="1">
        <v>15.975311400000001</v>
      </c>
    </row>
    <row r="61" spans="23:25" x14ac:dyDescent="0.2">
      <c r="W61" s="77">
        <v>35977</v>
      </c>
      <c r="X61" s="78">
        <v>494873214</v>
      </c>
      <c r="Y61" s="1">
        <v>15.963652064516129</v>
      </c>
    </row>
    <row r="62" spans="23:25" x14ac:dyDescent="0.2">
      <c r="W62" s="77">
        <v>36008</v>
      </c>
      <c r="X62" s="78">
        <v>500038155</v>
      </c>
      <c r="Y62" s="1">
        <v>16.130263064516129</v>
      </c>
    </row>
    <row r="63" spans="23:25" x14ac:dyDescent="0.2">
      <c r="W63" s="77">
        <v>36039</v>
      </c>
      <c r="X63" s="78">
        <v>478177422</v>
      </c>
      <c r="Y63" s="1">
        <v>15.939247399999999</v>
      </c>
    </row>
    <row r="64" spans="23:25" x14ac:dyDescent="0.2">
      <c r="W64" s="77">
        <v>36069</v>
      </c>
      <c r="X64" s="78">
        <v>491934670</v>
      </c>
      <c r="Y64" s="1">
        <v>15.868860322580645</v>
      </c>
    </row>
    <row r="65" spans="22:25" x14ac:dyDescent="0.2">
      <c r="W65" s="77">
        <v>36100</v>
      </c>
      <c r="X65" s="78">
        <v>475166854</v>
      </c>
      <c r="Y65" s="1">
        <v>15.838895133333333</v>
      </c>
    </row>
    <row r="66" spans="22:25" x14ac:dyDescent="0.2">
      <c r="W66" s="77">
        <v>36130</v>
      </c>
      <c r="X66" s="78">
        <v>474631545</v>
      </c>
      <c r="Y66" s="1">
        <v>15.310695000000001</v>
      </c>
    </row>
    <row r="67" spans="22:25" x14ac:dyDescent="0.2">
      <c r="V67" s="1" t="s">
        <v>112</v>
      </c>
      <c r="W67" s="77">
        <v>36161</v>
      </c>
      <c r="X67" s="78">
        <v>480505877</v>
      </c>
      <c r="Y67" s="1">
        <v>15.500189580645161</v>
      </c>
    </row>
    <row r="68" spans="22:25" x14ac:dyDescent="0.2">
      <c r="V68" s="1" t="s">
        <v>113</v>
      </c>
      <c r="W68" s="77">
        <v>36192</v>
      </c>
      <c r="X68" s="78">
        <v>433219853</v>
      </c>
      <c r="Y68" s="1">
        <v>15.472137607142857</v>
      </c>
    </row>
    <row r="69" spans="22:25" x14ac:dyDescent="0.2">
      <c r="V69" s="1" t="s">
        <v>114</v>
      </c>
      <c r="W69" s="77">
        <v>36220</v>
      </c>
      <c r="X69" s="78">
        <v>472732077</v>
      </c>
      <c r="Y69" s="1">
        <v>15.249421838709678</v>
      </c>
    </row>
    <row r="70" spans="22:25" x14ac:dyDescent="0.2">
      <c r="V70" s="1" t="s">
        <v>115</v>
      </c>
      <c r="W70" s="77">
        <v>36251</v>
      </c>
      <c r="X70" s="78">
        <v>456646803</v>
      </c>
      <c r="Y70" s="1">
        <v>15.2215601</v>
      </c>
    </row>
    <row r="71" spans="22:25" x14ac:dyDescent="0.2">
      <c r="V71" s="1" t="s">
        <v>96</v>
      </c>
      <c r="W71" s="77">
        <v>36281</v>
      </c>
      <c r="X71" s="78">
        <v>470679688</v>
      </c>
      <c r="Y71" s="1">
        <v>15.183215741935484</v>
      </c>
    </row>
    <row r="72" spans="22:25" x14ac:dyDescent="0.2">
      <c r="V72" s="1" t="s">
        <v>116</v>
      </c>
      <c r="W72" s="77">
        <v>36312</v>
      </c>
      <c r="X72" s="78">
        <v>455888065</v>
      </c>
      <c r="Y72" s="1">
        <v>15.196268833333333</v>
      </c>
    </row>
    <row r="73" spans="22:25" x14ac:dyDescent="0.2">
      <c r="V73" s="1" t="s">
        <v>117</v>
      </c>
      <c r="W73" s="77">
        <v>36342</v>
      </c>
      <c r="X73" s="78">
        <v>471547897</v>
      </c>
      <c r="Y73" s="1">
        <v>15.211222483870968</v>
      </c>
    </row>
    <row r="74" spans="22:25" x14ac:dyDescent="0.2">
      <c r="V74" s="1" t="s">
        <v>118</v>
      </c>
      <c r="W74" s="77">
        <v>36373</v>
      </c>
      <c r="X74" s="78">
        <v>468083857</v>
      </c>
      <c r="Y74" s="1">
        <v>15.099479258064516</v>
      </c>
    </row>
    <row r="75" spans="22:25" x14ac:dyDescent="0.2">
      <c r="V75" s="1" t="s">
        <v>119</v>
      </c>
      <c r="W75" s="77">
        <v>36404</v>
      </c>
      <c r="X75" s="78">
        <v>458037236</v>
      </c>
      <c r="Y75" s="1">
        <v>15.267907866666667</v>
      </c>
    </row>
    <row r="76" spans="22:25" x14ac:dyDescent="0.2">
      <c r="V76" s="1" t="s">
        <v>120</v>
      </c>
      <c r="W76" s="77">
        <v>36434</v>
      </c>
      <c r="X76" s="78">
        <v>477000586</v>
      </c>
      <c r="Y76" s="1">
        <v>15.387115677419354</v>
      </c>
    </row>
    <row r="77" spans="22:25" x14ac:dyDescent="0.2">
      <c r="V77" s="1" t="s">
        <v>121</v>
      </c>
      <c r="W77" s="77">
        <v>36465</v>
      </c>
      <c r="X77" s="78">
        <v>465315591</v>
      </c>
      <c r="Y77" s="1">
        <v>15.5105197</v>
      </c>
    </row>
    <row r="78" spans="22:25" x14ac:dyDescent="0.2">
      <c r="V78" s="1" t="s">
        <v>122</v>
      </c>
      <c r="W78" s="77">
        <v>36495</v>
      </c>
      <c r="X78" s="78">
        <v>474763448</v>
      </c>
      <c r="Y78" s="1">
        <v>15.31494993548387</v>
      </c>
    </row>
    <row r="79" spans="22:25" x14ac:dyDescent="0.2">
      <c r="V79" s="1" t="s">
        <v>123</v>
      </c>
      <c r="W79" s="77">
        <v>36526</v>
      </c>
      <c r="X79" s="78">
        <v>473360417</v>
      </c>
      <c r="Y79" s="1">
        <v>15.269690870967741</v>
      </c>
    </row>
    <row r="80" spans="22:25" x14ac:dyDescent="0.2">
      <c r="V80" s="1" t="s">
        <v>113</v>
      </c>
      <c r="W80" s="77">
        <v>36557</v>
      </c>
      <c r="X80" s="78">
        <v>442495594</v>
      </c>
      <c r="Y80" s="1">
        <v>15.25846875862069</v>
      </c>
    </row>
    <row r="81" spans="22:25" x14ac:dyDescent="0.2">
      <c r="V81" s="1" t="s">
        <v>114</v>
      </c>
      <c r="W81" s="77">
        <v>36586</v>
      </c>
      <c r="X81" s="78">
        <v>476192173</v>
      </c>
      <c r="Y81" s="1">
        <v>15.361037838709677</v>
      </c>
    </row>
    <row r="82" spans="22:25" x14ac:dyDescent="0.2">
      <c r="V82" s="1" t="s">
        <v>115</v>
      </c>
      <c r="W82" s="77">
        <v>36617</v>
      </c>
      <c r="X82" s="78">
        <v>455178792</v>
      </c>
      <c r="Y82" s="1">
        <v>15.1726264</v>
      </c>
    </row>
    <row r="83" spans="22:25" x14ac:dyDescent="0.2">
      <c r="V83" s="1" t="s">
        <v>96</v>
      </c>
      <c r="W83" s="77">
        <v>36647</v>
      </c>
      <c r="X83" s="78">
        <v>456157851</v>
      </c>
      <c r="Y83" s="1">
        <v>14.714769387096775</v>
      </c>
    </row>
    <row r="84" spans="22:25" x14ac:dyDescent="0.2">
      <c r="W84" s="77">
        <v>36678</v>
      </c>
      <c r="X84" s="78">
        <v>0</v>
      </c>
      <c r="Y84" s="1">
        <v>0</v>
      </c>
    </row>
    <row r="85" spans="22:25" x14ac:dyDescent="0.2">
      <c r="W85" s="77">
        <v>36708</v>
      </c>
      <c r="X85" s="78">
        <v>0</v>
      </c>
      <c r="Y85" s="1">
        <v>0</v>
      </c>
    </row>
    <row r="86" spans="22:25" x14ac:dyDescent="0.2">
      <c r="W86" s="77">
        <v>36739</v>
      </c>
      <c r="X86" s="78">
        <v>0</v>
      </c>
      <c r="Y86" s="1">
        <v>0</v>
      </c>
    </row>
    <row r="87" spans="22:25" x14ac:dyDescent="0.2">
      <c r="W87" s="77">
        <v>36770</v>
      </c>
      <c r="X87" s="78">
        <v>0</v>
      </c>
      <c r="Y87" s="1">
        <v>0</v>
      </c>
    </row>
    <row r="88" spans="22:25" x14ac:dyDescent="0.2">
      <c r="W88" s="77">
        <v>36800</v>
      </c>
      <c r="X88" s="78">
        <v>0</v>
      </c>
      <c r="Y88" s="1">
        <v>0</v>
      </c>
    </row>
    <row r="89" spans="22:25" x14ac:dyDescent="0.2">
      <c r="W89" s="77">
        <v>36831</v>
      </c>
      <c r="X89" s="78">
        <v>0</v>
      </c>
      <c r="Y89" s="1">
        <v>0</v>
      </c>
    </row>
    <row r="90" spans="22:25" x14ac:dyDescent="0.2">
      <c r="W90" s="77">
        <v>36861</v>
      </c>
      <c r="X90" s="78">
        <v>0</v>
      </c>
      <c r="Y90" s="1">
        <v>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Resevoirs</vt:lpstr>
      <vt:lpstr>Salt Domes</vt:lpstr>
      <vt:lpstr>Reservoirs %</vt:lpstr>
      <vt:lpstr>Salt Domes %</vt:lpstr>
      <vt:lpstr>Summary</vt:lpstr>
      <vt:lpstr>Summary%</vt:lpstr>
      <vt:lpstr>REPORT</vt:lpstr>
      <vt:lpstr>Sheet2</vt:lpstr>
      <vt:lpstr>'Reservoirs %'!Print_Area</vt:lpstr>
      <vt:lpstr>Resevoirs!Print_Area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Bass</dc:creator>
  <cp:lastModifiedBy>Jan Havlíček</cp:lastModifiedBy>
  <cp:lastPrinted>2000-08-23T17:43:57Z</cp:lastPrinted>
  <dcterms:created xsi:type="dcterms:W3CDTF">2000-08-09T17:22:57Z</dcterms:created>
  <dcterms:modified xsi:type="dcterms:W3CDTF">2023-09-10T11:51:39Z</dcterms:modified>
</cp:coreProperties>
</file>