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729B35DE-A68B-4B5D-B4CE-BCE374624EA4}" xr6:coauthVersionLast="47" xr6:coauthVersionMax="47" xr10:uidLastSave="{00000000-0000-0000-0000-000000000000}"/>
  <bookViews>
    <workbookView xWindow="-120" yWindow="-120" windowWidth="38640" windowHeight="15720"/>
  </bookViews>
  <sheets>
    <sheet name="0001" sheetId="22" r:id="rId1"/>
  </sheets>
  <calcPr calcId="0"/>
</workbook>
</file>

<file path=xl/calcChain.xml><?xml version="1.0" encoding="utf-8"?>
<calcChain xmlns="http://schemas.openxmlformats.org/spreadsheetml/2006/main">
  <c r="K12" i="22" l="1"/>
  <c r="C13" i="22"/>
  <c r="F13" i="22"/>
  <c r="I13" i="22"/>
  <c r="J13" i="22"/>
  <c r="K13" i="22"/>
  <c r="L13" i="22"/>
  <c r="M13" i="22"/>
  <c r="N13" i="22"/>
  <c r="O13" i="22"/>
  <c r="Q13" i="22"/>
  <c r="R13" i="22"/>
  <c r="S13" i="22"/>
  <c r="U13" i="22"/>
  <c r="V13" i="22"/>
  <c r="B14" i="22"/>
  <c r="C14" i="22"/>
  <c r="F14" i="22"/>
  <c r="I14" i="22"/>
  <c r="J14" i="22"/>
  <c r="K14" i="22"/>
  <c r="L14" i="22"/>
  <c r="M14" i="22"/>
  <c r="N14" i="22"/>
  <c r="O14" i="22"/>
  <c r="Q14" i="22"/>
  <c r="R14" i="22"/>
  <c r="S14" i="22"/>
  <c r="U14" i="22"/>
  <c r="V14" i="22"/>
  <c r="W14" i="22"/>
  <c r="B15" i="22"/>
  <c r="C15" i="22"/>
  <c r="F15" i="22"/>
  <c r="I15" i="22"/>
  <c r="J15" i="22"/>
  <c r="K15" i="22"/>
  <c r="L15" i="22"/>
  <c r="M15" i="22"/>
  <c r="N15" i="22"/>
  <c r="O15" i="22"/>
  <c r="Q15" i="22"/>
  <c r="R15" i="22"/>
  <c r="S15" i="22"/>
  <c r="U15" i="22"/>
  <c r="V15" i="22"/>
  <c r="W15" i="22"/>
  <c r="B16" i="22"/>
  <c r="C16" i="22"/>
  <c r="F16" i="22"/>
  <c r="I16" i="22"/>
  <c r="J16" i="22"/>
  <c r="K16" i="22"/>
  <c r="L16" i="22"/>
  <c r="M16" i="22"/>
  <c r="N16" i="22"/>
  <c r="O16" i="22"/>
  <c r="Q16" i="22"/>
  <c r="R16" i="22"/>
  <c r="S16" i="22"/>
  <c r="U16" i="22"/>
  <c r="V16" i="22"/>
  <c r="W16" i="22"/>
  <c r="B17" i="22"/>
  <c r="C17" i="22"/>
  <c r="F17" i="22"/>
  <c r="I17" i="22"/>
  <c r="J17" i="22"/>
  <c r="K17" i="22"/>
  <c r="L17" i="22"/>
  <c r="M17" i="22"/>
  <c r="N17" i="22"/>
  <c r="O17" i="22"/>
  <c r="Q17" i="22"/>
  <c r="R17" i="22"/>
  <c r="S17" i="22"/>
  <c r="U17" i="22"/>
  <c r="V17" i="22"/>
  <c r="W17" i="22"/>
  <c r="B18" i="22"/>
  <c r="C18" i="22"/>
  <c r="F18" i="22"/>
  <c r="I18" i="22"/>
  <c r="J18" i="22"/>
  <c r="K18" i="22"/>
  <c r="L18" i="22"/>
  <c r="M18" i="22"/>
  <c r="N18" i="22"/>
  <c r="O18" i="22"/>
  <c r="Q18" i="22"/>
  <c r="R18" i="22"/>
  <c r="S18" i="22"/>
  <c r="U18" i="22"/>
  <c r="V18" i="22"/>
  <c r="W18" i="22"/>
  <c r="B19" i="22"/>
  <c r="C19" i="22"/>
  <c r="F19" i="22"/>
  <c r="I19" i="22"/>
  <c r="J19" i="22"/>
  <c r="K19" i="22"/>
  <c r="L19" i="22"/>
  <c r="M19" i="22"/>
  <c r="N19" i="22"/>
  <c r="O19" i="22"/>
  <c r="Q19" i="22"/>
  <c r="R19" i="22"/>
  <c r="S19" i="22"/>
  <c r="U19" i="22"/>
  <c r="V19" i="22"/>
  <c r="W19" i="22"/>
  <c r="B20" i="22"/>
  <c r="C20" i="22"/>
  <c r="F20" i="22"/>
  <c r="I20" i="22"/>
  <c r="J20" i="22"/>
  <c r="K20" i="22"/>
  <c r="L20" i="22"/>
  <c r="M20" i="22"/>
  <c r="N20" i="22"/>
  <c r="O20" i="22"/>
  <c r="Q20" i="22"/>
  <c r="R20" i="22"/>
  <c r="S20" i="22"/>
  <c r="U20" i="22"/>
  <c r="V20" i="22"/>
  <c r="W20" i="22"/>
  <c r="B21" i="22"/>
  <c r="C21" i="22"/>
  <c r="F21" i="22"/>
  <c r="I21" i="22"/>
  <c r="J21" i="22"/>
  <c r="K21" i="22"/>
  <c r="L21" i="22"/>
  <c r="M21" i="22"/>
  <c r="N21" i="22"/>
  <c r="O21" i="22"/>
  <c r="Q21" i="22"/>
  <c r="R21" i="22"/>
  <c r="S21" i="22"/>
  <c r="U21" i="22"/>
  <c r="V21" i="22"/>
  <c r="W21" i="22"/>
  <c r="B22" i="22"/>
  <c r="C22" i="22"/>
  <c r="F22" i="22"/>
  <c r="I22" i="22"/>
  <c r="J22" i="22"/>
  <c r="K22" i="22"/>
  <c r="L22" i="22"/>
  <c r="M22" i="22"/>
  <c r="N22" i="22"/>
  <c r="O22" i="22"/>
  <c r="Q22" i="22"/>
  <c r="R22" i="22"/>
  <c r="S22" i="22"/>
  <c r="U22" i="22"/>
  <c r="V22" i="22"/>
  <c r="W22" i="22"/>
  <c r="B23" i="22"/>
  <c r="C23" i="22"/>
  <c r="F23" i="22"/>
  <c r="I23" i="22"/>
  <c r="J23" i="22"/>
  <c r="K23" i="22"/>
  <c r="L23" i="22"/>
  <c r="M23" i="22"/>
  <c r="N23" i="22"/>
  <c r="O23" i="22"/>
  <c r="Q23" i="22"/>
  <c r="R23" i="22"/>
  <c r="S23" i="22"/>
  <c r="U23" i="22"/>
  <c r="V23" i="22"/>
  <c r="W23" i="22"/>
  <c r="B24" i="22"/>
  <c r="C24" i="22"/>
  <c r="F24" i="22"/>
  <c r="I24" i="22"/>
  <c r="J24" i="22"/>
  <c r="K24" i="22"/>
  <c r="L24" i="22"/>
  <c r="M24" i="22"/>
  <c r="N24" i="22"/>
  <c r="O24" i="22"/>
  <c r="Q24" i="22"/>
  <c r="R24" i="22"/>
  <c r="S24" i="22"/>
  <c r="U24" i="22"/>
  <c r="V24" i="22"/>
  <c r="W24" i="22"/>
  <c r="B25" i="22"/>
  <c r="C25" i="22"/>
  <c r="F25" i="22"/>
  <c r="I25" i="22"/>
  <c r="J25" i="22"/>
  <c r="K25" i="22"/>
  <c r="L25" i="22"/>
  <c r="M25" i="22"/>
  <c r="N25" i="22"/>
  <c r="O25" i="22"/>
  <c r="Q25" i="22"/>
  <c r="R25" i="22"/>
  <c r="S25" i="22"/>
  <c r="U25" i="22"/>
  <c r="V25" i="22"/>
  <c r="W25" i="22"/>
  <c r="B26" i="22"/>
  <c r="C26" i="22"/>
  <c r="F26" i="22"/>
  <c r="I26" i="22"/>
  <c r="J26" i="22"/>
  <c r="K26" i="22"/>
  <c r="L26" i="22"/>
  <c r="M26" i="22"/>
  <c r="N26" i="22"/>
  <c r="O26" i="22"/>
  <c r="Q26" i="22"/>
  <c r="R26" i="22"/>
  <c r="S26" i="22"/>
  <c r="U26" i="22"/>
  <c r="V26" i="22"/>
  <c r="W26" i="22"/>
  <c r="B27" i="22"/>
  <c r="C27" i="22"/>
  <c r="F27" i="22"/>
  <c r="I27" i="22"/>
  <c r="J27" i="22"/>
  <c r="K27" i="22"/>
  <c r="L27" i="22"/>
  <c r="M27" i="22"/>
  <c r="N27" i="22"/>
  <c r="O27" i="22"/>
  <c r="Q27" i="22"/>
  <c r="R27" i="22"/>
  <c r="S27" i="22"/>
  <c r="U27" i="22"/>
  <c r="V27" i="22"/>
  <c r="W27" i="22"/>
  <c r="B28" i="22"/>
  <c r="C28" i="22"/>
  <c r="F28" i="22"/>
  <c r="I28" i="22"/>
  <c r="J28" i="22"/>
  <c r="K28" i="22"/>
  <c r="L28" i="22"/>
  <c r="M28" i="22"/>
  <c r="N28" i="22"/>
  <c r="O28" i="22"/>
  <c r="Q28" i="22"/>
  <c r="R28" i="22"/>
  <c r="S28" i="22"/>
  <c r="U28" i="22"/>
  <c r="V28" i="22"/>
  <c r="W28" i="22"/>
  <c r="B29" i="22"/>
  <c r="C29" i="22"/>
  <c r="F29" i="22"/>
  <c r="I29" i="22"/>
  <c r="J29" i="22"/>
  <c r="K29" i="22"/>
  <c r="L29" i="22"/>
  <c r="M29" i="22"/>
  <c r="N29" i="22"/>
  <c r="O29" i="22"/>
  <c r="Q29" i="22"/>
  <c r="R29" i="22"/>
  <c r="S29" i="22"/>
  <c r="U29" i="22"/>
  <c r="V29" i="22"/>
  <c r="W29" i="22"/>
  <c r="B30" i="22"/>
  <c r="C30" i="22"/>
  <c r="F30" i="22"/>
  <c r="I30" i="22"/>
  <c r="J30" i="22"/>
  <c r="K30" i="22"/>
  <c r="L30" i="22"/>
  <c r="M30" i="22"/>
  <c r="N30" i="22"/>
  <c r="O30" i="22"/>
  <c r="Q30" i="22"/>
  <c r="R30" i="22"/>
  <c r="S30" i="22"/>
  <c r="U30" i="22"/>
  <c r="V30" i="22"/>
  <c r="W30" i="22"/>
  <c r="B31" i="22"/>
  <c r="C31" i="22"/>
  <c r="F31" i="22"/>
  <c r="I31" i="22"/>
  <c r="J31" i="22"/>
  <c r="K31" i="22"/>
  <c r="L31" i="22"/>
  <c r="M31" i="22"/>
  <c r="N31" i="22"/>
  <c r="O31" i="22"/>
  <c r="Q31" i="22"/>
  <c r="R31" i="22"/>
  <c r="S31" i="22"/>
  <c r="U31" i="22"/>
  <c r="V31" i="22"/>
  <c r="W31" i="22"/>
  <c r="B32" i="22"/>
  <c r="C32" i="22"/>
  <c r="F32" i="22"/>
  <c r="I32" i="22"/>
  <c r="J32" i="22"/>
  <c r="K32" i="22"/>
  <c r="L32" i="22"/>
  <c r="M32" i="22"/>
  <c r="N32" i="22"/>
  <c r="O32" i="22"/>
  <c r="Q32" i="22"/>
  <c r="R32" i="22"/>
  <c r="S32" i="22"/>
  <c r="U32" i="22"/>
  <c r="V32" i="22"/>
  <c r="W32" i="22"/>
  <c r="B33" i="22"/>
  <c r="C33" i="22"/>
  <c r="F33" i="22"/>
  <c r="I33" i="22"/>
  <c r="J33" i="22"/>
  <c r="K33" i="22"/>
  <c r="L33" i="22"/>
  <c r="M33" i="22"/>
  <c r="N33" i="22"/>
  <c r="O33" i="22"/>
  <c r="Q33" i="22"/>
  <c r="R33" i="22"/>
  <c r="S33" i="22"/>
  <c r="U33" i="22"/>
  <c r="V33" i="22"/>
  <c r="W33" i="22"/>
  <c r="B34" i="22"/>
  <c r="C34" i="22"/>
  <c r="F34" i="22"/>
  <c r="I34" i="22"/>
  <c r="J34" i="22"/>
  <c r="K34" i="22"/>
  <c r="L34" i="22"/>
  <c r="M34" i="22"/>
  <c r="N34" i="22"/>
  <c r="O34" i="22"/>
  <c r="Q34" i="22"/>
  <c r="R34" i="22"/>
  <c r="S34" i="22"/>
  <c r="U34" i="22"/>
  <c r="V34" i="22"/>
  <c r="W34" i="22"/>
  <c r="B35" i="22"/>
  <c r="C35" i="22"/>
  <c r="F35" i="22"/>
  <c r="I35" i="22"/>
  <c r="J35" i="22"/>
  <c r="K35" i="22"/>
  <c r="L35" i="22"/>
  <c r="M35" i="22"/>
  <c r="N35" i="22"/>
  <c r="O35" i="22"/>
  <c r="Q35" i="22"/>
  <c r="R35" i="22"/>
  <c r="S35" i="22"/>
  <c r="U35" i="22"/>
  <c r="V35" i="22"/>
  <c r="W35" i="22"/>
  <c r="B36" i="22"/>
  <c r="C36" i="22"/>
  <c r="F36" i="22"/>
  <c r="I36" i="22"/>
  <c r="J36" i="22"/>
  <c r="K36" i="22"/>
  <c r="L36" i="22"/>
  <c r="M36" i="22"/>
  <c r="N36" i="22"/>
  <c r="O36" i="22"/>
  <c r="Q36" i="22"/>
  <c r="R36" i="22"/>
  <c r="S36" i="22"/>
  <c r="U36" i="22"/>
  <c r="V36" i="22"/>
  <c r="W36" i="22"/>
  <c r="B37" i="22"/>
  <c r="C37" i="22"/>
  <c r="F37" i="22"/>
  <c r="I37" i="22"/>
  <c r="J37" i="22"/>
  <c r="K37" i="22"/>
  <c r="L37" i="22"/>
  <c r="M37" i="22"/>
  <c r="N37" i="22"/>
  <c r="O37" i="22"/>
  <c r="Q37" i="22"/>
  <c r="R37" i="22"/>
  <c r="S37" i="22"/>
  <c r="U37" i="22"/>
  <c r="V37" i="22"/>
  <c r="W37" i="22"/>
  <c r="B38" i="22"/>
  <c r="C38" i="22"/>
  <c r="F38" i="22"/>
  <c r="I38" i="22"/>
  <c r="J38" i="22"/>
  <c r="K38" i="22"/>
  <c r="L38" i="22"/>
  <c r="M38" i="22"/>
  <c r="N38" i="22"/>
  <c r="O38" i="22"/>
  <c r="Q38" i="22"/>
  <c r="R38" i="22"/>
  <c r="S38" i="22"/>
  <c r="U38" i="22"/>
  <c r="V38" i="22"/>
  <c r="W38" i="22"/>
  <c r="B39" i="22"/>
  <c r="C39" i="22"/>
  <c r="F39" i="22"/>
  <c r="I39" i="22"/>
  <c r="J39" i="22"/>
  <c r="K39" i="22"/>
  <c r="L39" i="22"/>
  <c r="M39" i="22"/>
  <c r="N39" i="22"/>
  <c r="O39" i="22"/>
  <c r="Q39" i="22"/>
  <c r="R39" i="22"/>
  <c r="S39" i="22"/>
  <c r="U39" i="22"/>
  <c r="V39" i="22"/>
  <c r="W39" i="22"/>
  <c r="B40" i="22"/>
  <c r="C40" i="22"/>
  <c r="F40" i="22"/>
  <c r="I40" i="22"/>
  <c r="J40" i="22"/>
  <c r="K40" i="22"/>
  <c r="L40" i="22"/>
  <c r="M40" i="22"/>
  <c r="N40" i="22"/>
  <c r="O40" i="22"/>
  <c r="Q40" i="22"/>
  <c r="R40" i="22"/>
  <c r="S40" i="22"/>
  <c r="U40" i="22"/>
  <c r="V40" i="22"/>
  <c r="W40" i="22"/>
  <c r="B41" i="22"/>
  <c r="C41" i="22"/>
  <c r="F41" i="22"/>
  <c r="I41" i="22"/>
  <c r="J41" i="22"/>
  <c r="K41" i="22"/>
  <c r="L41" i="22"/>
  <c r="M41" i="22"/>
  <c r="N41" i="22"/>
  <c r="O41" i="22"/>
  <c r="Q41" i="22"/>
  <c r="R41" i="22"/>
  <c r="S41" i="22"/>
  <c r="U41" i="22"/>
  <c r="V41" i="22"/>
  <c r="W41" i="22"/>
  <c r="B42" i="22"/>
  <c r="C42" i="22"/>
  <c r="F42" i="22"/>
  <c r="I42" i="22"/>
  <c r="J42" i="22"/>
  <c r="K42" i="22"/>
  <c r="L42" i="22"/>
  <c r="M42" i="22"/>
  <c r="N42" i="22"/>
  <c r="O42" i="22"/>
  <c r="Q42" i="22"/>
  <c r="R42" i="22"/>
  <c r="S42" i="22"/>
  <c r="U42" i="22"/>
  <c r="V42" i="22"/>
  <c r="W42" i="22"/>
  <c r="B43" i="22"/>
  <c r="C43" i="22"/>
  <c r="F43" i="22"/>
  <c r="I43" i="22"/>
  <c r="J43" i="22"/>
  <c r="K43" i="22"/>
  <c r="L43" i="22"/>
  <c r="M43" i="22"/>
  <c r="N43" i="22"/>
  <c r="O43" i="22"/>
  <c r="Q43" i="22"/>
  <c r="R43" i="22"/>
  <c r="S43" i="22"/>
  <c r="U43" i="22"/>
  <c r="V43" i="22"/>
  <c r="W43" i="22"/>
  <c r="B44" i="22"/>
  <c r="C44" i="22"/>
  <c r="D44" i="22"/>
  <c r="E44" i="22"/>
  <c r="F44" i="22"/>
  <c r="G44" i="22"/>
  <c r="I44" i="22"/>
  <c r="J44" i="22"/>
  <c r="K44" i="22"/>
  <c r="L44" i="22"/>
  <c r="M44" i="22"/>
  <c r="N44" i="22"/>
  <c r="O44" i="22"/>
  <c r="R44" i="22"/>
  <c r="S44" i="22"/>
  <c r="U44" i="22"/>
  <c r="V44" i="22"/>
  <c r="G46" i="22"/>
  <c r="L46" i="22"/>
  <c r="K55" i="22"/>
  <c r="K56" i="22"/>
  <c r="K57" i="22"/>
  <c r="K58" i="22"/>
  <c r="K59" i="22"/>
  <c r="K60" i="22"/>
  <c r="K61" i="22"/>
  <c r="K62" i="22"/>
  <c r="K63" i="22"/>
  <c r="K64" i="22"/>
  <c r="K65" i="22"/>
  <c r="K66" i="22"/>
  <c r="K67" i="22"/>
  <c r="K68" i="22"/>
  <c r="K69" i="22"/>
  <c r="K70" i="22"/>
  <c r="K71" i="22"/>
  <c r="K72" i="22"/>
  <c r="K73" i="22"/>
  <c r="K74" i="22"/>
  <c r="K75" i="22"/>
  <c r="K76" i="22"/>
  <c r="K77" i="22"/>
  <c r="K78" i="22"/>
  <c r="K79" i="22"/>
  <c r="K80" i="22"/>
  <c r="K81" i="22"/>
  <c r="K82" i="22"/>
  <c r="F83" i="22"/>
  <c r="K83" i="22"/>
  <c r="K84" i="22"/>
  <c r="K85" i="22"/>
  <c r="C86" i="22"/>
  <c r="D86" i="22"/>
  <c r="E86" i="22"/>
  <c r="F86" i="22"/>
  <c r="G86" i="22"/>
  <c r="H86" i="22"/>
  <c r="I86" i="22"/>
  <c r="J86" i="22"/>
  <c r="K86" i="22"/>
  <c r="L86" i="22"/>
  <c r="L87" i="22"/>
  <c r="L88" i="22"/>
</calcChain>
</file>

<file path=xl/comments1.xml><?xml version="1.0" encoding="utf-8"?>
<comments xmlns="http://schemas.openxmlformats.org/spreadsheetml/2006/main">
  <authors>
    <author>ajones</author>
  </authors>
  <commentList>
    <comment ref="K8" authorId="0" shapeId="0">
      <text>
        <r>
          <rPr>
            <b/>
            <sz val="8"/>
            <color indexed="81"/>
            <rFont val="Tahoma"/>
          </rPr>
          <t xml:space="preserve">ajones: </t>
        </r>
        <r>
          <rPr>
            <sz val="8"/>
            <color indexed="81"/>
            <rFont val="Tahoma"/>
            <family val="2"/>
          </rPr>
          <t>The column K rows + the NNQ rows must add to 60,000. If the nom is 20,000 (as in this case) then the NNQ row can not exceed 40,000. Hard code over any amounts exceeding the 40,000 (in this case). The difference will fall out in the excess. Otherwise, you will be double counting the excess.</t>
        </r>
      </text>
    </comment>
    <comment ref="C12" authorId="0" shapeId="0">
      <text/>
    </comment>
    <comment ref="H54" authorId="0" shapeId="0">
      <text>
        <r>
          <rPr>
            <b/>
            <sz val="8"/>
            <color indexed="81"/>
            <rFont val="Tahoma"/>
          </rPr>
          <t>ajones:</t>
        </r>
        <r>
          <rPr>
            <sz val="8"/>
            <color indexed="81"/>
            <rFont val="Tahoma"/>
          </rPr>
          <t xml:space="preserve">
Add all transport columns across and put the totals here.</t>
        </r>
      </text>
    </comment>
  </commentList>
</comments>
</file>

<file path=xl/sharedStrings.xml><?xml version="1.0" encoding="utf-8"?>
<sst xmlns="http://schemas.openxmlformats.org/spreadsheetml/2006/main" count="78" uniqueCount="51">
  <si>
    <t>CENTRAL POWER &amp; LIGHT</t>
  </si>
  <si>
    <t>PRODUCTION MONTH</t>
  </si>
  <si>
    <t xml:space="preserve">CURRENT MONTH INSIDE FERC HOUSTON SHIP CHANNEL </t>
  </si>
  <si>
    <t xml:space="preserve"> </t>
  </si>
  <si>
    <t>TIER 1</t>
  </si>
  <si>
    <t>TIER 2</t>
  </si>
  <si>
    <t>SPOT</t>
  </si>
  <si>
    <t>TOTAL</t>
  </si>
  <si>
    <t>Firm</t>
  </si>
  <si>
    <t>BASE</t>
  </si>
  <si>
    <t>FIRM</t>
  </si>
  <si>
    <t>@ IF/HSC + $.0475</t>
  </si>
  <si>
    <t>Base</t>
  </si>
  <si>
    <t>NNQ</t>
  </si>
  <si>
    <t>NNQ PRICE</t>
  </si>
  <si>
    <t>GAS DAILY</t>
  </si>
  <si>
    <t>PENALTY/MMBTU</t>
  </si>
  <si>
    <t>PENALTY</t>
  </si>
  <si>
    <t>EXCESS</t>
  </si>
  <si>
    <t>GD/HSC</t>
  </si>
  <si>
    <t>DATE</t>
  </si>
  <si>
    <t>VOLUME</t>
  </si>
  <si>
    <t>NOM</t>
  </si>
  <si>
    <t>PRICE</t>
  </si>
  <si>
    <t>DOLLARS</t>
  </si>
  <si>
    <t>Amount</t>
  </si>
  <si>
    <t>GD/HSC High-$.01</t>
  </si>
  <si>
    <t>HSC MID</t>
  </si>
  <si>
    <t>HSC HIGH</t>
  </si>
  <si>
    <t>HIGH + $.10</t>
  </si>
  <si>
    <t>INPUT</t>
  </si>
  <si>
    <t xml:space="preserve">       CENTRAL POWER AND LIGHT</t>
  </si>
  <si>
    <t xml:space="preserve"> VOLUME ALLOCATIONS</t>
  </si>
  <si>
    <t>OTHER</t>
  </si>
  <si>
    <t>MTR</t>
  </si>
  <si>
    <t>CP&amp;L</t>
  </si>
  <si>
    <t>XPORT</t>
  </si>
  <si>
    <t>SALE</t>
  </si>
  <si>
    <t>NOTE!! READ COMMENT!</t>
  </si>
  <si>
    <t>PREPARED BY:</t>
  </si>
  <si>
    <t>Hollis Hendrickson  713.853.7136</t>
  </si>
  <si>
    <t xml:space="preserve">CONTRACT </t>
  </si>
  <si>
    <t>HOUSTON PIPE LINE COMPANY</t>
  </si>
  <si>
    <t>012-15050-303  / 96006209</t>
  </si>
  <si>
    <t>INVOICE TOTAL - CONTRACT  012-15050-303 / 96006209</t>
  </si>
  <si>
    <t>012-15050-302  / 96022030</t>
  </si>
  <si>
    <t>INVOICE TOTAL CONTRACT 012-15050-302 / 96022030</t>
  </si>
  <si>
    <t>FIRM &lt; 20,000/D</t>
  </si>
  <si>
    <t>&gt;60,000</t>
  </si>
  <si>
    <t>1ST 20,000</t>
  </si>
  <si>
    <t>JANUARY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</si>
</sst>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7" formatCode="&quot;$&quot;#,##0.00_);\(&quot;$&quot;#,##0.00\)"/>
    <numFmt numFmtId="44" formatCode="_(&quot;$&quot;* #,##0.00_);_(&quot;$&quot;* \(#,##0.00\);_(&quot;$&quot;* &quot;-&quot;??_);_(@_)"/>
    <numFmt numFmtId="43" formatCode="_(* #,##0.00_);_(* \(#,##0.00\);_(* &quot;-&quot;??_);_(@_)"/>
    <numFmt numFmtId="164" formatCode="&quot;$&quot;#,##0.0000_);\(&quot;$&quot;#,##0.0000\)"/>
    <numFmt numFmtId="172" formatCode="_(* #,##0_);_(* \(#,##0\);_(* &quot;-&quot;??_);_(@_)"/>
    <numFmt numFmtId="174" formatCode="_(&quot;$&quot;* #,##0.0000_);_(&quot;$&quot;* \(#,##0.0000\);_(&quot;$&quot;* &quot;-&quot;??_);_(@_)"/>
    <numFmt numFmtId="178" formatCode="&quot;$&quot;#,##0.00"/>
    <numFmt numFmtId="200" formatCode="_(&quot;$&quot;* #,##0.0000_);_(&quot;$&quot;* \(#,##0.0000\);_(&quot;$&quot;* &quot;-&quot;????_);_(@_)"/>
    <numFmt numFmtId="201" formatCode="_(&quot;$&quot;* #,##0.000_);_(&quot;$&quot;* \(#,##0.000\);_(&quot;$&quot;* &quot;-&quot;???_);_(@_)"/>
  </numFmts>
  <fonts count="15" x14ac:knownFonts="1">
    <font>
      <sz val="10"/>
      <name val="Arial"/>
    </font>
    <font>
      <sz val="10"/>
      <name val="Arial"/>
    </font>
    <font>
      <sz val="10"/>
      <name val="Times New Roman"/>
      <family val="1"/>
    </font>
    <font>
      <b/>
      <sz val="16"/>
      <name val="Times New Roman"/>
      <family val="1"/>
    </font>
    <font>
      <b/>
      <sz val="12"/>
      <name val="Times New Roman"/>
      <family val="1"/>
    </font>
    <font>
      <b/>
      <sz val="10"/>
      <name val="Times New Roman"/>
      <family val="1"/>
    </font>
    <font>
      <b/>
      <sz val="8"/>
      <name val="Times New Roman"/>
      <family val="1"/>
    </font>
    <font>
      <b/>
      <sz val="9"/>
      <name val="Times New Roman"/>
      <family val="1"/>
    </font>
    <font>
      <b/>
      <sz val="10"/>
      <name val="Times New Roman"/>
    </font>
    <font>
      <b/>
      <sz val="10"/>
      <color indexed="10"/>
      <name val="Times New Roman"/>
      <family val="1"/>
    </font>
    <font>
      <sz val="10"/>
      <color indexed="10"/>
      <name val="Times New Roman"/>
      <family val="1"/>
    </font>
    <font>
      <sz val="8"/>
      <color indexed="81"/>
      <name val="Tahoma"/>
    </font>
    <font>
      <b/>
      <sz val="8"/>
      <color indexed="81"/>
      <name val="Tahoma"/>
    </font>
    <font>
      <sz val="8"/>
      <color indexed="81"/>
      <name val="Tahoma"/>
      <family val="2"/>
    </font>
    <font>
      <sz val="9"/>
      <name val="Times New Roman"/>
      <family val="1"/>
    </font>
  </fonts>
  <fills count="2">
    <fill>
      <patternFill patternType="none"/>
    </fill>
    <fill>
      <patternFill patternType="gray125"/>
    </fill>
  </fills>
  <borders count="30">
    <border>
      <left/>
      <right/>
      <top/>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right style="thin">
        <color indexed="64"/>
      </right>
      <top style="thick">
        <color indexed="64"/>
      </top>
      <bottom/>
      <diagonal/>
    </border>
    <border>
      <left/>
      <right style="thick">
        <color indexed="64"/>
      </right>
      <top style="thick">
        <color indexed="64"/>
      </top>
      <bottom/>
      <diagonal/>
    </border>
    <border>
      <left/>
      <right/>
      <top style="thick">
        <color indexed="64"/>
      </top>
      <bottom/>
      <diagonal/>
    </border>
    <border>
      <left style="thin">
        <color indexed="64"/>
      </left>
      <right/>
      <top style="thick">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style="thick">
        <color indexed="64"/>
      </right>
      <top/>
      <bottom/>
      <diagonal/>
    </border>
    <border>
      <left style="thick">
        <color indexed="64"/>
      </left>
      <right/>
      <top style="thick">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right style="thin">
        <color indexed="64"/>
      </right>
      <top/>
      <bottom/>
      <diagonal/>
    </border>
    <border>
      <left style="thick">
        <color indexed="64"/>
      </left>
      <right/>
      <top/>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right/>
      <top style="thin">
        <color indexed="64"/>
      </top>
      <bottom/>
      <diagonal/>
    </border>
    <border>
      <left/>
      <right style="thick">
        <color indexed="64"/>
      </right>
      <top/>
      <bottom/>
      <diagonal/>
    </border>
    <border>
      <left style="thick">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15">
    <xf numFmtId="0" fontId="0" fillId="0" borderId="0" xfId="0"/>
    <xf numFmtId="0" fontId="2" fillId="0" borderId="0" xfId="0" applyFont="1"/>
    <xf numFmtId="3" fontId="2" fillId="0" borderId="0" xfId="1" applyNumberFormat="1" applyFont="1"/>
    <xf numFmtId="7" fontId="2" fillId="0" borderId="0" xfId="2" applyNumberFormat="1" applyFont="1"/>
    <xf numFmtId="178" fontId="2" fillId="0" borderId="0" xfId="1" applyNumberFormat="1" applyFont="1"/>
    <xf numFmtId="0" fontId="3" fillId="0" borderId="0" xfId="0" applyFont="1"/>
    <xf numFmtId="0" fontId="4" fillId="0" borderId="0" xfId="0" applyFont="1"/>
    <xf numFmtId="0" fontId="5" fillId="0" borderId="0" xfId="0" applyFont="1"/>
    <xf numFmtId="7" fontId="4" fillId="0" borderId="0" xfId="2" applyNumberFormat="1" applyFont="1"/>
    <xf numFmtId="178" fontId="4" fillId="0" borderId="0" xfId="1" applyNumberFormat="1" applyFont="1"/>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3" fontId="5" fillId="0" borderId="1" xfId="1" applyNumberFormat="1" applyFont="1" applyBorder="1" applyAlignment="1">
      <alignment horizontal="center"/>
    </xf>
    <xf numFmtId="7" fontId="5" fillId="0" borderId="4" xfId="2" applyNumberFormat="1" applyFont="1" applyBorder="1" applyAlignment="1">
      <alignment horizontal="center"/>
    </xf>
    <xf numFmtId="178" fontId="5" fillId="0" borderId="5" xfId="1" applyNumberFormat="1" applyFont="1" applyBorder="1" applyAlignment="1">
      <alignment horizontal="center"/>
    </xf>
    <xf numFmtId="0" fontId="5" fillId="0" borderId="6" xfId="0" applyFont="1" applyBorder="1" applyAlignment="1">
      <alignment horizontal="center"/>
    </xf>
    <xf numFmtId="0" fontId="6" fillId="0" borderId="7" xfId="0" applyFont="1" applyBorder="1" applyAlignment="1">
      <alignment horizontal="center"/>
    </xf>
    <xf numFmtId="0" fontId="5" fillId="0" borderId="0"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3" fontId="5" fillId="0" borderId="10" xfId="1" applyNumberFormat="1" applyFont="1" applyBorder="1" applyAlignment="1">
      <alignment horizontal="center"/>
    </xf>
    <xf numFmtId="178" fontId="5" fillId="0" borderId="12" xfId="1" applyNumberFormat="1" applyFont="1" applyBorder="1" applyAlignment="1">
      <alignment horizontal="center"/>
    </xf>
    <xf numFmtId="0" fontId="6" fillId="0" borderId="11" xfId="0" quotePrefix="1" applyFont="1" applyBorder="1" applyAlignment="1">
      <alignment horizontal="center"/>
    </xf>
    <xf numFmtId="0" fontId="5" fillId="0" borderId="13" xfId="0" applyFont="1" applyBorder="1" applyAlignment="1">
      <alignment horizontal="center"/>
    </xf>
    <xf numFmtId="0" fontId="5" fillId="0" borderId="5" xfId="0" applyFont="1" applyBorder="1" applyAlignment="1">
      <alignment horizontal="center"/>
    </xf>
    <xf numFmtId="0" fontId="6" fillId="0" borderId="2" xfId="0" applyFont="1" applyBorder="1"/>
    <xf numFmtId="0" fontId="7" fillId="0" borderId="3" xfId="0" applyFont="1" applyBorder="1" applyAlignment="1">
      <alignment horizontal="center"/>
    </xf>
    <xf numFmtId="0" fontId="5" fillId="0" borderId="14" xfId="0" applyFont="1" applyBorder="1" applyAlignment="1">
      <alignment horizontal="center"/>
    </xf>
    <xf numFmtId="0" fontId="5" fillId="0" borderId="15" xfId="0" applyFont="1" applyBorder="1" applyAlignment="1">
      <alignment horizontal="center"/>
    </xf>
    <xf numFmtId="0" fontId="5" fillId="0" borderId="16" xfId="0" applyFont="1" applyBorder="1" applyAlignment="1">
      <alignment horizontal="center"/>
    </xf>
    <xf numFmtId="0" fontId="5" fillId="0" borderId="17" xfId="0" applyFont="1" applyBorder="1" applyAlignment="1">
      <alignment horizontal="center"/>
    </xf>
    <xf numFmtId="3" fontId="5" fillId="0" borderId="16" xfId="1" applyNumberFormat="1" applyFont="1" applyBorder="1" applyAlignment="1">
      <alignment horizontal="center"/>
    </xf>
    <xf numFmtId="7" fontId="5" fillId="0" borderId="15" xfId="2" applyNumberFormat="1" applyFont="1" applyBorder="1" applyAlignment="1">
      <alignment horizontal="center"/>
    </xf>
    <xf numFmtId="178" fontId="5" fillId="0" borderId="17" xfId="1" applyNumberFormat="1" applyFont="1" applyBorder="1" applyAlignment="1">
      <alignment horizontal="center"/>
    </xf>
    <xf numFmtId="174" fontId="5" fillId="0" borderId="15" xfId="2" quotePrefix="1" applyNumberFormat="1" applyFont="1" applyBorder="1"/>
    <xf numFmtId="0" fontId="5" fillId="0" borderId="18" xfId="0" applyFont="1" applyBorder="1" applyAlignment="1">
      <alignment horizontal="center"/>
    </xf>
    <xf numFmtId="0" fontId="6" fillId="0" borderId="15" xfId="0" applyFont="1" applyBorder="1" applyAlignment="1">
      <alignment horizontal="center"/>
    </xf>
    <xf numFmtId="0" fontId="5" fillId="0" borderId="19" xfId="0" applyFont="1" applyBorder="1" applyAlignment="1">
      <alignment horizontal="center"/>
    </xf>
    <xf numFmtId="0" fontId="7" fillId="0" borderId="17" xfId="0" applyFont="1" applyBorder="1" applyAlignment="1">
      <alignment horizontal="center"/>
    </xf>
    <xf numFmtId="0" fontId="2" fillId="0" borderId="20" xfId="0" applyFont="1" applyBorder="1"/>
    <xf numFmtId="37" fontId="2" fillId="0" borderId="11" xfId="0" applyNumberFormat="1" applyFont="1" applyBorder="1"/>
    <xf numFmtId="37" fontId="2" fillId="0" borderId="10" xfId="0" applyNumberFormat="1" applyFont="1" applyBorder="1"/>
    <xf numFmtId="172" fontId="2" fillId="0" borderId="20" xfId="1" applyNumberFormat="1" applyFont="1" applyBorder="1"/>
    <xf numFmtId="172" fontId="2" fillId="0" borderId="21" xfId="1" applyNumberFormat="1" applyFont="1" applyBorder="1"/>
    <xf numFmtId="14" fontId="2" fillId="0" borderId="11" xfId="0" applyNumberFormat="1" applyFont="1" applyBorder="1"/>
    <xf numFmtId="37" fontId="2" fillId="0" borderId="22" xfId="0" applyNumberFormat="1" applyFont="1" applyBorder="1"/>
    <xf numFmtId="37" fontId="2" fillId="0" borderId="0" xfId="0" applyNumberFormat="1" applyFont="1"/>
    <xf numFmtId="0" fontId="2" fillId="0" borderId="0" xfId="0" applyFont="1" applyAlignment="1">
      <alignment horizontal="centerContinuous"/>
    </xf>
    <xf numFmtId="7" fontId="5" fillId="0" borderId="23" xfId="0" applyNumberFormat="1" applyFont="1" applyBorder="1"/>
    <xf numFmtId="0" fontId="2" fillId="0" borderId="0" xfId="0" applyFont="1" applyBorder="1"/>
    <xf numFmtId="0" fontId="2" fillId="0" borderId="0" xfId="0" applyFont="1" applyAlignment="1">
      <alignment horizontal="center"/>
    </xf>
    <xf numFmtId="7" fontId="2" fillId="0" borderId="0" xfId="0" applyNumberFormat="1" applyFont="1"/>
    <xf numFmtId="0" fontId="2" fillId="0" borderId="8" xfId="0" applyFont="1" applyBorder="1" applyAlignment="1">
      <alignment horizontal="center"/>
    </xf>
    <xf numFmtId="172" fontId="2" fillId="0" borderId="0" xfId="1" applyNumberFormat="1" applyFont="1"/>
    <xf numFmtId="44" fontId="2" fillId="0" borderId="0" xfId="2" applyFont="1"/>
    <xf numFmtId="0" fontId="8" fillId="0" borderId="0" xfId="0" applyFont="1"/>
    <xf numFmtId="0" fontId="9" fillId="0" borderId="2" xfId="0" applyFont="1" applyBorder="1" applyAlignment="1">
      <alignment horizontal="center"/>
    </xf>
    <xf numFmtId="0" fontId="9" fillId="0" borderId="15" xfId="0" applyFont="1" applyBorder="1" applyAlignment="1">
      <alignment horizontal="center"/>
    </xf>
    <xf numFmtId="0" fontId="9" fillId="0" borderId="1" xfId="0" applyFont="1" applyBorder="1" applyAlignment="1">
      <alignment horizontal="center"/>
    </xf>
    <xf numFmtId="0" fontId="9" fillId="0" borderId="16" xfId="0" applyFont="1" applyBorder="1" applyAlignment="1">
      <alignment horizontal="center"/>
    </xf>
    <xf numFmtId="37" fontId="2" fillId="0" borderId="24" xfId="0" applyNumberFormat="1" applyFont="1" applyBorder="1"/>
    <xf numFmtId="44" fontId="2" fillId="0" borderId="0" xfId="2" applyFont="1" applyBorder="1"/>
    <xf numFmtId="164" fontId="2" fillId="0" borderId="0" xfId="0" applyNumberFormat="1" applyFont="1"/>
    <xf numFmtId="37" fontId="0" fillId="0" borderId="0" xfId="0" applyNumberFormat="1"/>
    <xf numFmtId="3" fontId="5" fillId="0" borderId="0" xfId="1" applyNumberFormat="1" applyFont="1"/>
    <xf numFmtId="14" fontId="10" fillId="0" borderId="9" xfId="0" applyNumberFormat="1" applyFont="1" applyBorder="1"/>
    <xf numFmtId="37" fontId="10" fillId="0" borderId="10" xfId="0" applyNumberFormat="1" applyFont="1" applyBorder="1"/>
    <xf numFmtId="3" fontId="10" fillId="0" borderId="10" xfId="1" applyNumberFormat="1" applyFont="1" applyBorder="1"/>
    <xf numFmtId="7" fontId="5" fillId="0" borderId="0" xfId="0" applyNumberFormat="1" applyFont="1" applyBorder="1"/>
    <xf numFmtId="0" fontId="5" fillId="0" borderId="0" xfId="0" applyFont="1" applyAlignment="1">
      <alignment horizontal="centerContinuous"/>
    </xf>
    <xf numFmtId="0" fontId="9" fillId="0" borderId="0" xfId="0" applyFont="1" applyAlignment="1">
      <alignment horizontal="center"/>
    </xf>
    <xf numFmtId="37" fontId="10" fillId="0" borderId="0" xfId="0" applyNumberFormat="1" applyFont="1"/>
    <xf numFmtId="172" fontId="10" fillId="0" borderId="0" xfId="1" applyNumberFormat="1" applyFont="1"/>
    <xf numFmtId="3" fontId="5" fillId="0" borderId="0" xfId="1" applyNumberFormat="1" applyFont="1" applyAlignment="1">
      <alignment horizontal="centerContinuous"/>
    </xf>
    <xf numFmtId="7" fontId="5" fillId="0" borderId="0" xfId="2" applyNumberFormat="1" applyFont="1"/>
    <xf numFmtId="178" fontId="5" fillId="0" borderId="0" xfId="1" applyNumberFormat="1" applyFont="1"/>
    <xf numFmtId="0" fontId="5" fillId="0" borderId="0" xfId="0" applyFont="1" applyAlignment="1">
      <alignment horizontal="center"/>
    </xf>
    <xf numFmtId="3" fontId="5" fillId="0" borderId="0" xfId="1" applyNumberFormat="1" applyFont="1" applyAlignment="1">
      <alignment horizontal="center"/>
    </xf>
    <xf numFmtId="7" fontId="5" fillId="0" borderId="0" xfId="2" applyNumberFormat="1" applyFont="1" applyAlignment="1">
      <alignment horizontal="center"/>
    </xf>
    <xf numFmtId="178" fontId="5" fillId="0" borderId="0" xfId="1" applyNumberFormat="1" applyFont="1" applyAlignment="1">
      <alignment horizontal="center"/>
    </xf>
    <xf numFmtId="0" fontId="5" fillId="0" borderId="0" xfId="0" applyFont="1" applyAlignment="1">
      <alignment horizontal="left"/>
    </xf>
    <xf numFmtId="7" fontId="5" fillId="0" borderId="23" xfId="0" applyNumberFormat="1" applyFont="1" applyBorder="1" applyAlignment="1">
      <alignment horizontal="right"/>
    </xf>
    <xf numFmtId="0" fontId="5" fillId="0" borderId="0" xfId="0" applyFont="1" applyBorder="1" applyAlignment="1">
      <alignment horizontal="left"/>
    </xf>
    <xf numFmtId="3" fontId="5" fillId="0" borderId="20" xfId="1" applyNumberFormat="1" applyFont="1" applyBorder="1" applyAlignment="1">
      <alignment horizontal="center"/>
    </xf>
    <xf numFmtId="7" fontId="9" fillId="0" borderId="23" xfId="0" applyNumberFormat="1" applyFont="1" applyBorder="1"/>
    <xf numFmtId="174" fontId="2" fillId="0" borderId="22" xfId="2" applyNumberFormat="1" applyFont="1" applyBorder="1"/>
    <xf numFmtId="7" fontId="5" fillId="0" borderId="0" xfId="0" applyNumberFormat="1" applyFont="1" applyAlignment="1">
      <alignment horizontal="left"/>
    </xf>
    <xf numFmtId="44" fontId="2" fillId="0" borderId="0" xfId="0" applyNumberFormat="1" applyFont="1"/>
    <xf numFmtId="2" fontId="2" fillId="0" borderId="0" xfId="0" applyNumberFormat="1" applyFont="1"/>
    <xf numFmtId="37" fontId="2" fillId="0" borderId="25" xfId="0" applyNumberFormat="1" applyFont="1" applyBorder="1"/>
    <xf numFmtId="0" fontId="14" fillId="0" borderId="0" xfId="0" applyFont="1"/>
    <xf numFmtId="200" fontId="10" fillId="0" borderId="20" xfId="0" applyNumberFormat="1" applyFont="1" applyFill="1" applyBorder="1"/>
    <xf numFmtId="44" fontId="2" fillId="0" borderId="26" xfId="0" applyNumberFormat="1" applyFont="1" applyBorder="1"/>
    <xf numFmtId="44" fontId="2" fillId="0" borderId="22" xfId="2" applyNumberFormat="1" applyFont="1" applyBorder="1"/>
    <xf numFmtId="201" fontId="10" fillId="0" borderId="20" xfId="2" applyNumberFormat="1" applyFont="1" applyBorder="1"/>
    <xf numFmtId="44" fontId="2" fillId="0" borderId="26" xfId="1" applyNumberFormat="1" applyFont="1" applyBorder="1"/>
    <xf numFmtId="44" fontId="2" fillId="0" borderId="22" xfId="0" applyNumberFormat="1" applyFont="1" applyBorder="1"/>
    <xf numFmtId="200" fontId="10" fillId="0" borderId="10" xfId="0" applyNumberFormat="1" applyFont="1" applyBorder="1"/>
    <xf numFmtId="200" fontId="2" fillId="0" borderId="20" xfId="0" applyNumberFormat="1" applyFont="1" applyBorder="1"/>
    <xf numFmtId="44" fontId="10" fillId="0" borderId="0" xfId="0" applyNumberFormat="1" applyFont="1"/>
    <xf numFmtId="200" fontId="2" fillId="0" borderId="22" xfId="2" applyNumberFormat="1" applyFont="1" applyBorder="1"/>
    <xf numFmtId="37" fontId="5" fillId="0" borderId="24" xfId="0" applyNumberFormat="1" applyFont="1" applyBorder="1"/>
    <xf numFmtId="37" fontId="5" fillId="0" borderId="22" xfId="0" applyNumberFormat="1" applyFont="1" applyBorder="1"/>
    <xf numFmtId="44" fontId="5" fillId="0" borderId="22" xfId="2" applyNumberFormat="1" applyFont="1" applyBorder="1"/>
    <xf numFmtId="17" fontId="4" fillId="0" borderId="0" xfId="0" quotePrefix="1" applyNumberFormat="1" applyFont="1" applyAlignment="1">
      <alignment horizontal="left"/>
    </xf>
    <xf numFmtId="172" fontId="5" fillId="0" borderId="27" xfId="1" applyNumberFormat="1" applyFont="1" applyBorder="1"/>
    <xf numFmtId="172" fontId="5" fillId="0" borderId="0" xfId="1" applyNumberFormat="1" applyFont="1" applyAlignment="1">
      <alignment horizontal="center"/>
    </xf>
    <xf numFmtId="172" fontId="5" fillId="0" borderId="0" xfId="1" applyNumberFormat="1" applyFont="1" applyBorder="1" applyAlignment="1">
      <alignment horizontal="center"/>
    </xf>
    <xf numFmtId="0" fontId="5" fillId="0" borderId="28" xfId="0" applyFont="1" applyBorder="1" applyAlignment="1">
      <alignment horizontal="center"/>
    </xf>
    <xf numFmtId="0" fontId="5" fillId="0" borderId="0" xfId="0" applyFont="1" applyAlignment="1">
      <alignment horizontal="center"/>
    </xf>
    <xf numFmtId="0" fontId="5" fillId="0" borderId="29" xfId="0" applyFont="1" applyBorder="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4"/>
  <sheetViews>
    <sheetView tabSelected="1" zoomScaleNormal="100" workbookViewId="0"/>
  </sheetViews>
  <sheetFormatPr defaultRowHeight="12.75" x14ac:dyDescent="0.2"/>
  <cols>
    <col min="1" max="1" width="10.28515625" style="1" customWidth="1"/>
    <col min="2" max="2" width="9.5703125" style="1" customWidth="1"/>
    <col min="3" max="3" width="12.7109375" style="1" customWidth="1"/>
    <col min="4" max="4" width="11.7109375" style="1" customWidth="1"/>
    <col min="5" max="5" width="13" style="1" customWidth="1"/>
    <col min="6" max="6" width="13.7109375" style="1" customWidth="1"/>
    <col min="7" max="7" width="13.85546875" style="2" customWidth="1"/>
    <col min="8" max="8" width="11.42578125" style="3" customWidth="1"/>
    <col min="9" max="9" width="13.28515625" style="4" customWidth="1"/>
    <col min="10" max="10" width="14" style="1" customWidth="1"/>
    <col min="11" max="11" width="13.7109375" style="1" customWidth="1"/>
    <col min="12" max="12" width="17.42578125" style="1" customWidth="1"/>
    <col min="13" max="13" width="16.28515625" style="1" customWidth="1"/>
    <col min="14" max="14" width="14.140625" style="1" customWidth="1"/>
    <col min="15" max="15" width="13" style="1" customWidth="1"/>
    <col min="16" max="16" width="12.5703125" style="1" customWidth="1"/>
    <col min="17" max="17" width="14.28515625" style="1" customWidth="1"/>
    <col min="18" max="18" width="15.5703125" style="1" customWidth="1"/>
    <col min="19" max="19" width="14.42578125" style="1" customWidth="1"/>
    <col min="20" max="20" width="12.140625" style="1" customWidth="1"/>
    <col min="21" max="21" width="14.140625" style="1" customWidth="1"/>
    <col min="22" max="22" width="13.140625" style="1" customWidth="1"/>
    <col min="23" max="23" width="10.7109375" style="1" customWidth="1"/>
    <col min="24" max="24" width="9.140625" style="1"/>
    <col min="25" max="25" width="13.28515625" style="1" customWidth="1"/>
    <col min="26" max="16384" width="9.140625" style="1"/>
  </cols>
  <sheetData>
    <row r="1" spans="1:23" ht="20.25" x14ac:dyDescent="0.3">
      <c r="G1" s="5" t="s">
        <v>0</v>
      </c>
      <c r="H1" s="5"/>
      <c r="I1" s="1"/>
    </row>
    <row r="2" spans="1:23" ht="15.75" x14ac:dyDescent="0.25">
      <c r="C2" s="6" t="s">
        <v>42</v>
      </c>
      <c r="G2" s="7" t="s">
        <v>41</v>
      </c>
      <c r="H2" s="7" t="s">
        <v>45</v>
      </c>
      <c r="I2" s="1"/>
    </row>
    <row r="3" spans="1:23" x14ac:dyDescent="0.2">
      <c r="C3" s="59"/>
      <c r="G3" s="7" t="s">
        <v>41</v>
      </c>
      <c r="H3" s="7" t="s">
        <v>43</v>
      </c>
    </row>
    <row r="4" spans="1:23" ht="15.75" x14ac:dyDescent="0.25">
      <c r="C4" s="6" t="s">
        <v>1</v>
      </c>
      <c r="F4" s="108" t="s">
        <v>50</v>
      </c>
      <c r="H4" s="8"/>
      <c r="I4" s="9"/>
    </row>
    <row r="5" spans="1:23" ht="13.5" thickBot="1" x14ac:dyDescent="0.25"/>
    <row r="6" spans="1:23" ht="13.5" thickBot="1" x14ac:dyDescent="0.25">
      <c r="C6" s="94" t="s">
        <v>39</v>
      </c>
      <c r="D6" s="1" t="s">
        <v>40</v>
      </c>
      <c r="Q6" s="59" t="s">
        <v>2</v>
      </c>
      <c r="V6" s="88">
        <v>2.34</v>
      </c>
    </row>
    <row r="7" spans="1:23" x14ac:dyDescent="0.2">
      <c r="N7" s="92"/>
    </row>
    <row r="8" spans="1:23" x14ac:dyDescent="0.2">
      <c r="K8" s="7" t="s">
        <v>38</v>
      </c>
      <c r="M8" s="110"/>
      <c r="Q8" s="66"/>
    </row>
    <row r="9" spans="1:23" ht="13.5" thickBot="1" x14ac:dyDescent="0.25">
      <c r="M9" s="110"/>
      <c r="P9" s="1" t="s">
        <v>3</v>
      </c>
      <c r="Q9" s="55"/>
    </row>
    <row r="10" spans="1:23" ht="14.25" thickTop="1" thickBot="1" x14ac:dyDescent="0.25">
      <c r="D10" s="10" t="s">
        <v>4</v>
      </c>
      <c r="E10" s="11" t="s">
        <v>4</v>
      </c>
      <c r="F10" s="12"/>
      <c r="G10" s="13" t="s">
        <v>5</v>
      </c>
      <c r="H10" s="14" t="s">
        <v>6</v>
      </c>
      <c r="I10" s="15" t="s">
        <v>6</v>
      </c>
      <c r="J10" s="16" t="s">
        <v>7</v>
      </c>
      <c r="K10" s="17" t="s">
        <v>49</v>
      </c>
      <c r="L10" s="12" t="s">
        <v>8</v>
      </c>
      <c r="M10" s="111"/>
      <c r="N10" s="18"/>
      <c r="O10" s="18"/>
      <c r="R10" s="66"/>
      <c r="S10" s="66"/>
      <c r="U10" s="19"/>
    </row>
    <row r="11" spans="1:23" ht="13.5" thickTop="1" x14ac:dyDescent="0.2">
      <c r="C11" s="20" t="s">
        <v>7</v>
      </c>
      <c r="D11" s="21" t="s">
        <v>6</v>
      </c>
      <c r="E11" s="22" t="s">
        <v>6</v>
      </c>
      <c r="F11" s="23" t="s">
        <v>6</v>
      </c>
      <c r="G11" s="24" t="s">
        <v>6</v>
      </c>
      <c r="H11" s="87" t="s">
        <v>9</v>
      </c>
      <c r="I11" s="25" t="s">
        <v>9</v>
      </c>
      <c r="J11" s="21" t="s">
        <v>10</v>
      </c>
      <c r="K11" s="26" t="s">
        <v>11</v>
      </c>
      <c r="L11" s="23" t="s">
        <v>12</v>
      </c>
      <c r="M11" s="27" t="s">
        <v>13</v>
      </c>
      <c r="N11" s="11" t="s">
        <v>14</v>
      </c>
      <c r="O11" s="28" t="s">
        <v>13</v>
      </c>
      <c r="P11" s="62" t="s">
        <v>15</v>
      </c>
      <c r="Q11" s="29" t="s">
        <v>16</v>
      </c>
      <c r="R11" s="30" t="s">
        <v>17</v>
      </c>
      <c r="S11" s="10" t="s">
        <v>18</v>
      </c>
      <c r="T11" s="60" t="s">
        <v>15</v>
      </c>
      <c r="U11" s="11" t="s">
        <v>19</v>
      </c>
      <c r="V11" s="12" t="s">
        <v>18</v>
      </c>
    </row>
    <row r="12" spans="1:23" x14ac:dyDescent="0.2">
      <c r="B12" s="31" t="s">
        <v>20</v>
      </c>
      <c r="C12" s="32" t="s">
        <v>21</v>
      </c>
      <c r="D12" s="33" t="s">
        <v>22</v>
      </c>
      <c r="E12" s="32" t="s">
        <v>23</v>
      </c>
      <c r="F12" s="34" t="s">
        <v>7</v>
      </c>
      <c r="G12" s="35" t="s">
        <v>22</v>
      </c>
      <c r="H12" s="36" t="s">
        <v>23</v>
      </c>
      <c r="I12" s="37" t="s">
        <v>24</v>
      </c>
      <c r="J12" s="33" t="s">
        <v>21</v>
      </c>
      <c r="K12" s="38">
        <f>(V6+0.0475)</f>
        <v>2.3874999999999997</v>
      </c>
      <c r="L12" s="34" t="s">
        <v>25</v>
      </c>
      <c r="M12" s="39" t="s">
        <v>21</v>
      </c>
      <c r="N12" s="40" t="s">
        <v>26</v>
      </c>
      <c r="O12" s="41" t="s">
        <v>24</v>
      </c>
      <c r="P12" s="63" t="s">
        <v>27</v>
      </c>
      <c r="Q12" s="40" t="s">
        <v>47</v>
      </c>
      <c r="R12" s="42" t="s">
        <v>7</v>
      </c>
      <c r="S12" s="33" t="s">
        <v>48</v>
      </c>
      <c r="T12" s="61" t="s">
        <v>28</v>
      </c>
      <c r="U12" s="32" t="s">
        <v>29</v>
      </c>
      <c r="V12" s="34" t="s">
        <v>7</v>
      </c>
    </row>
    <row r="13" spans="1:23" x14ac:dyDescent="0.2">
      <c r="A13" s="43"/>
      <c r="B13" s="69">
        <v>36526</v>
      </c>
      <c r="C13" s="44">
        <f t="shared" ref="C13:C43" si="0">K55</f>
        <v>19175</v>
      </c>
      <c r="D13" s="70">
        <v>0</v>
      </c>
      <c r="E13" s="95">
        <v>0</v>
      </c>
      <c r="F13" s="96">
        <f>D13*E13</f>
        <v>0</v>
      </c>
      <c r="G13" s="71">
        <v>0</v>
      </c>
      <c r="H13" s="98">
        <v>0</v>
      </c>
      <c r="I13" s="99">
        <f t="shared" ref="I13:I43" si="1">G13*H13</f>
        <v>0</v>
      </c>
      <c r="J13" s="45">
        <f t="shared" ref="J13:J43" si="2">C13-D13-G13</f>
        <v>19175</v>
      </c>
      <c r="K13" s="46">
        <f>IF(J13&gt;20000,20000,J13)</f>
        <v>19175</v>
      </c>
      <c r="L13" s="96">
        <f t="shared" ref="L13:L43" si="3">$K$12*K13</f>
        <v>45780.312499999993</v>
      </c>
      <c r="M13" s="47">
        <f>J13-K13</f>
        <v>0</v>
      </c>
      <c r="N13" s="91">
        <f t="shared" ref="N13:N43" si="4">T13-0.01</f>
        <v>2.2800000000000002</v>
      </c>
      <c r="O13" s="96">
        <f t="shared" ref="O13:O43" si="5">M13*N13</f>
        <v>0</v>
      </c>
      <c r="P13" s="101">
        <v>2.2549999999999999</v>
      </c>
      <c r="Q13" s="102">
        <f t="shared" ref="Q13:Q43" si="6">IF(($V$6+0.0475)&gt;P13,(($V$6+0.0475)-P13)+0.1,0.1)</f>
        <v>0.23249999999999985</v>
      </c>
      <c r="R13" s="96">
        <f>IF(J13&lt;20000,(20000-J13)*Q13,0)</f>
        <v>191.81249999999989</v>
      </c>
      <c r="S13" s="45">
        <f>IF(J13&gt;60000,J13-60000,0)</f>
        <v>0</v>
      </c>
      <c r="T13" s="103">
        <v>2.29</v>
      </c>
      <c r="U13" s="102">
        <f t="shared" ref="U13:U43" si="7">T13+0.1</f>
        <v>2.39</v>
      </c>
      <c r="V13" s="96">
        <f t="shared" ref="V13:V43" si="8">S13*U13</f>
        <v>0</v>
      </c>
      <c r="W13" s="1">
        <v>1</v>
      </c>
    </row>
    <row r="14" spans="1:23" x14ac:dyDescent="0.2">
      <c r="A14" s="43"/>
      <c r="B14" s="48">
        <f t="shared" ref="B14:B41" si="9">B13+1</f>
        <v>36527</v>
      </c>
      <c r="C14" s="44">
        <f t="shared" si="0"/>
        <v>25340</v>
      </c>
      <c r="D14" s="70">
        <v>0</v>
      </c>
      <c r="E14" s="95">
        <v>0</v>
      </c>
      <c r="F14" s="96">
        <f t="shared" ref="F14:F43" si="10">D14*E14</f>
        <v>0</v>
      </c>
      <c r="G14" s="71">
        <v>0</v>
      </c>
      <c r="H14" s="98">
        <v>0</v>
      </c>
      <c r="I14" s="99">
        <f t="shared" si="1"/>
        <v>0</v>
      </c>
      <c r="J14" s="45">
        <f t="shared" si="2"/>
        <v>25340</v>
      </c>
      <c r="K14" s="46">
        <f t="shared" ref="K14:K43" si="11">IF(J14&gt;20000,20000,J14)</f>
        <v>20000</v>
      </c>
      <c r="L14" s="96">
        <f t="shared" si="3"/>
        <v>47749.999999999993</v>
      </c>
      <c r="M14" s="47">
        <f t="shared" ref="M14:M43" si="12">J14-K14</f>
        <v>5340</v>
      </c>
      <c r="N14" s="91">
        <f t="shared" si="4"/>
        <v>2.2800000000000002</v>
      </c>
      <c r="O14" s="96">
        <f t="shared" si="5"/>
        <v>12175.2</v>
      </c>
      <c r="P14" s="101">
        <v>2.2549999999999999</v>
      </c>
      <c r="Q14" s="102">
        <f t="shared" si="6"/>
        <v>0.23249999999999985</v>
      </c>
      <c r="R14" s="96">
        <f t="shared" ref="R14:R43" si="13">IF(J14&lt;20000,(20000-J14)*Q14,0)</f>
        <v>0</v>
      </c>
      <c r="S14" s="45">
        <f t="shared" ref="S14:S43" si="14">IF(J14&gt;60000,J14-60000,0)</f>
        <v>0</v>
      </c>
      <c r="T14" s="103">
        <v>2.29</v>
      </c>
      <c r="U14" s="102">
        <f t="shared" si="7"/>
        <v>2.39</v>
      </c>
      <c r="V14" s="96">
        <f t="shared" si="8"/>
        <v>0</v>
      </c>
      <c r="W14" s="1">
        <f t="shared" ref="W14:W41" si="15">W13+1</f>
        <v>2</v>
      </c>
    </row>
    <row r="15" spans="1:23" x14ac:dyDescent="0.2">
      <c r="A15" s="43"/>
      <c r="B15" s="48">
        <f t="shared" si="9"/>
        <v>36528</v>
      </c>
      <c r="C15" s="44">
        <f t="shared" si="0"/>
        <v>28877</v>
      </c>
      <c r="D15" s="70">
        <v>0</v>
      </c>
      <c r="E15" s="95">
        <v>0</v>
      </c>
      <c r="F15" s="96">
        <f t="shared" si="10"/>
        <v>0</v>
      </c>
      <c r="G15" s="71">
        <v>0</v>
      </c>
      <c r="H15" s="98">
        <v>0</v>
      </c>
      <c r="I15" s="99">
        <f t="shared" si="1"/>
        <v>0</v>
      </c>
      <c r="J15" s="45">
        <f t="shared" si="2"/>
        <v>28877</v>
      </c>
      <c r="K15" s="46">
        <f t="shared" si="11"/>
        <v>20000</v>
      </c>
      <c r="L15" s="96">
        <f t="shared" si="3"/>
        <v>47749.999999999993</v>
      </c>
      <c r="M15" s="47">
        <f t="shared" si="12"/>
        <v>8877</v>
      </c>
      <c r="N15" s="91">
        <f t="shared" si="4"/>
        <v>2.2800000000000002</v>
      </c>
      <c r="O15" s="96">
        <f t="shared" si="5"/>
        <v>20239.560000000001</v>
      </c>
      <c r="P15" s="101">
        <v>2.2549999999999999</v>
      </c>
      <c r="Q15" s="102">
        <f t="shared" si="6"/>
        <v>0.23249999999999985</v>
      </c>
      <c r="R15" s="96">
        <f t="shared" si="13"/>
        <v>0</v>
      </c>
      <c r="S15" s="45">
        <f t="shared" si="14"/>
        <v>0</v>
      </c>
      <c r="T15" s="103">
        <v>2.29</v>
      </c>
      <c r="U15" s="102">
        <f t="shared" si="7"/>
        <v>2.39</v>
      </c>
      <c r="V15" s="96">
        <f t="shared" si="8"/>
        <v>0</v>
      </c>
      <c r="W15" s="1">
        <f t="shared" si="15"/>
        <v>3</v>
      </c>
    </row>
    <row r="16" spans="1:23" x14ac:dyDescent="0.2">
      <c r="A16" s="43"/>
      <c r="B16" s="48">
        <f t="shared" si="9"/>
        <v>36529</v>
      </c>
      <c r="C16" s="44">
        <f t="shared" si="0"/>
        <v>42559</v>
      </c>
      <c r="D16" s="70">
        <v>0</v>
      </c>
      <c r="E16" s="95">
        <v>0</v>
      </c>
      <c r="F16" s="96">
        <f t="shared" si="10"/>
        <v>0</v>
      </c>
      <c r="G16" s="71">
        <v>0</v>
      </c>
      <c r="H16" s="98">
        <v>0</v>
      </c>
      <c r="I16" s="99">
        <f t="shared" si="1"/>
        <v>0</v>
      </c>
      <c r="J16" s="45">
        <f t="shared" si="2"/>
        <v>42559</v>
      </c>
      <c r="K16" s="46">
        <f t="shared" si="11"/>
        <v>20000</v>
      </c>
      <c r="L16" s="96">
        <f t="shared" si="3"/>
        <v>47749.999999999993</v>
      </c>
      <c r="M16" s="47">
        <f t="shared" si="12"/>
        <v>22559</v>
      </c>
      <c r="N16" s="91">
        <f t="shared" si="4"/>
        <v>2.2800000000000002</v>
      </c>
      <c r="O16" s="96">
        <f t="shared" si="5"/>
        <v>51434.520000000004</v>
      </c>
      <c r="P16" s="101">
        <v>2.2549999999999999</v>
      </c>
      <c r="Q16" s="102">
        <f t="shared" si="6"/>
        <v>0.23249999999999985</v>
      </c>
      <c r="R16" s="96">
        <f t="shared" si="13"/>
        <v>0</v>
      </c>
      <c r="S16" s="45">
        <f t="shared" si="14"/>
        <v>0</v>
      </c>
      <c r="T16" s="103">
        <v>2.29</v>
      </c>
      <c r="U16" s="102">
        <f t="shared" si="7"/>
        <v>2.39</v>
      </c>
      <c r="V16" s="96">
        <f t="shared" si="8"/>
        <v>0</v>
      </c>
      <c r="W16" s="1">
        <f t="shared" si="15"/>
        <v>4</v>
      </c>
    </row>
    <row r="17" spans="1:23" x14ac:dyDescent="0.2">
      <c r="A17" s="43"/>
      <c r="B17" s="48">
        <f t="shared" si="9"/>
        <v>36530</v>
      </c>
      <c r="C17" s="44">
        <f t="shared" si="0"/>
        <v>13596</v>
      </c>
      <c r="D17" s="70">
        <v>0</v>
      </c>
      <c r="E17" s="95">
        <v>0</v>
      </c>
      <c r="F17" s="96">
        <f t="shared" si="10"/>
        <v>0</v>
      </c>
      <c r="G17" s="71">
        <v>0</v>
      </c>
      <c r="H17" s="98">
        <v>0</v>
      </c>
      <c r="I17" s="99">
        <f t="shared" si="1"/>
        <v>0</v>
      </c>
      <c r="J17" s="45">
        <f t="shared" si="2"/>
        <v>13596</v>
      </c>
      <c r="K17" s="46">
        <f t="shared" si="11"/>
        <v>13596</v>
      </c>
      <c r="L17" s="96">
        <f t="shared" si="3"/>
        <v>32460.449999999997</v>
      </c>
      <c r="M17" s="47">
        <f t="shared" si="12"/>
        <v>0</v>
      </c>
      <c r="N17" s="91">
        <f t="shared" si="4"/>
        <v>2.16</v>
      </c>
      <c r="O17" s="96">
        <f t="shared" si="5"/>
        <v>0</v>
      </c>
      <c r="P17" s="101">
        <v>2.145</v>
      </c>
      <c r="Q17" s="102">
        <f t="shared" si="6"/>
        <v>0.34249999999999969</v>
      </c>
      <c r="R17" s="96">
        <f t="shared" si="13"/>
        <v>2193.3699999999981</v>
      </c>
      <c r="S17" s="45">
        <f t="shared" si="14"/>
        <v>0</v>
      </c>
      <c r="T17" s="103">
        <v>2.17</v>
      </c>
      <c r="U17" s="102">
        <f t="shared" si="7"/>
        <v>2.27</v>
      </c>
      <c r="V17" s="96">
        <f t="shared" si="8"/>
        <v>0</v>
      </c>
      <c r="W17" s="1">
        <f t="shared" si="15"/>
        <v>5</v>
      </c>
    </row>
    <row r="18" spans="1:23" x14ac:dyDescent="0.2">
      <c r="A18" s="43"/>
      <c r="B18" s="48">
        <f t="shared" si="9"/>
        <v>36531</v>
      </c>
      <c r="C18" s="44">
        <f t="shared" si="0"/>
        <v>6960</v>
      </c>
      <c r="D18" s="70">
        <v>0</v>
      </c>
      <c r="E18" s="95">
        <v>0</v>
      </c>
      <c r="F18" s="96">
        <f t="shared" si="10"/>
        <v>0</v>
      </c>
      <c r="G18" s="71">
        <v>0</v>
      </c>
      <c r="H18" s="98">
        <v>0</v>
      </c>
      <c r="I18" s="99">
        <f t="shared" si="1"/>
        <v>0</v>
      </c>
      <c r="J18" s="45">
        <f t="shared" si="2"/>
        <v>6960</v>
      </c>
      <c r="K18" s="46">
        <f t="shared" si="11"/>
        <v>6960</v>
      </c>
      <c r="L18" s="96">
        <f t="shared" si="3"/>
        <v>16616.999999999996</v>
      </c>
      <c r="M18" s="47">
        <f t="shared" si="12"/>
        <v>0</v>
      </c>
      <c r="N18" s="91">
        <f t="shared" si="4"/>
        <v>2.1800000000000002</v>
      </c>
      <c r="O18" s="96">
        <f t="shared" si="5"/>
        <v>0</v>
      </c>
      <c r="P18" s="101">
        <v>2.1749999999999998</v>
      </c>
      <c r="Q18" s="102">
        <f t="shared" si="6"/>
        <v>0.31249999999999989</v>
      </c>
      <c r="R18" s="96">
        <f t="shared" si="13"/>
        <v>4074.9999999999986</v>
      </c>
      <c r="S18" s="45">
        <f t="shared" si="14"/>
        <v>0</v>
      </c>
      <c r="T18" s="103">
        <v>2.19</v>
      </c>
      <c r="U18" s="102">
        <f t="shared" si="7"/>
        <v>2.29</v>
      </c>
      <c r="V18" s="96">
        <f t="shared" si="8"/>
        <v>0</v>
      </c>
      <c r="W18" s="1">
        <f t="shared" si="15"/>
        <v>6</v>
      </c>
    </row>
    <row r="19" spans="1:23" x14ac:dyDescent="0.2">
      <c r="A19" s="43"/>
      <c r="B19" s="48">
        <f t="shared" si="9"/>
        <v>36532</v>
      </c>
      <c r="C19" s="44">
        <f t="shared" si="0"/>
        <v>15206</v>
      </c>
      <c r="D19" s="70">
        <v>0</v>
      </c>
      <c r="E19" s="95">
        <v>0</v>
      </c>
      <c r="F19" s="96">
        <f t="shared" si="10"/>
        <v>0</v>
      </c>
      <c r="G19" s="71">
        <v>0</v>
      </c>
      <c r="H19" s="98">
        <v>0</v>
      </c>
      <c r="I19" s="99">
        <f t="shared" si="1"/>
        <v>0</v>
      </c>
      <c r="J19" s="45">
        <f t="shared" si="2"/>
        <v>15206</v>
      </c>
      <c r="K19" s="46">
        <f t="shared" si="11"/>
        <v>15206</v>
      </c>
      <c r="L19" s="96">
        <f t="shared" si="3"/>
        <v>36304.324999999997</v>
      </c>
      <c r="M19" s="47">
        <f t="shared" si="12"/>
        <v>0</v>
      </c>
      <c r="N19" s="91">
        <f t="shared" si="4"/>
        <v>2.2000000000000002</v>
      </c>
      <c r="O19" s="96">
        <f t="shared" si="5"/>
        <v>0</v>
      </c>
      <c r="P19" s="101">
        <v>2.1949999999999998</v>
      </c>
      <c r="Q19" s="102">
        <f t="shared" si="6"/>
        <v>0.29249999999999987</v>
      </c>
      <c r="R19" s="96">
        <f t="shared" si="13"/>
        <v>1402.2449999999994</v>
      </c>
      <c r="S19" s="45">
        <f t="shared" si="14"/>
        <v>0</v>
      </c>
      <c r="T19" s="103">
        <v>2.21</v>
      </c>
      <c r="U19" s="102">
        <f t="shared" si="7"/>
        <v>2.31</v>
      </c>
      <c r="V19" s="96">
        <f t="shared" si="8"/>
        <v>0</v>
      </c>
      <c r="W19" s="1">
        <f t="shared" si="15"/>
        <v>7</v>
      </c>
    </row>
    <row r="20" spans="1:23" x14ac:dyDescent="0.2">
      <c r="A20" s="43"/>
      <c r="B20" s="48">
        <f t="shared" si="9"/>
        <v>36533</v>
      </c>
      <c r="C20" s="44">
        <f t="shared" si="0"/>
        <v>10304</v>
      </c>
      <c r="D20" s="70">
        <v>0</v>
      </c>
      <c r="E20" s="95">
        <v>0</v>
      </c>
      <c r="F20" s="96">
        <f t="shared" si="10"/>
        <v>0</v>
      </c>
      <c r="G20" s="71">
        <v>0</v>
      </c>
      <c r="H20" s="98">
        <v>0</v>
      </c>
      <c r="I20" s="99">
        <f t="shared" si="1"/>
        <v>0</v>
      </c>
      <c r="J20" s="45">
        <f t="shared" si="2"/>
        <v>10304</v>
      </c>
      <c r="K20" s="46">
        <f t="shared" si="11"/>
        <v>10304</v>
      </c>
      <c r="L20" s="96">
        <f t="shared" si="3"/>
        <v>24600.799999999996</v>
      </c>
      <c r="M20" s="47">
        <f t="shared" si="12"/>
        <v>0</v>
      </c>
      <c r="N20" s="91">
        <f t="shared" si="4"/>
        <v>2.2100000000000004</v>
      </c>
      <c r="O20" s="96">
        <f t="shared" si="5"/>
        <v>0</v>
      </c>
      <c r="P20" s="101">
        <v>2.2000000000000002</v>
      </c>
      <c r="Q20" s="102">
        <f t="shared" si="6"/>
        <v>0.28749999999999953</v>
      </c>
      <c r="R20" s="96">
        <f t="shared" si="13"/>
        <v>2787.5999999999954</v>
      </c>
      <c r="S20" s="45">
        <f t="shared" si="14"/>
        <v>0</v>
      </c>
      <c r="T20" s="103">
        <v>2.2200000000000002</v>
      </c>
      <c r="U20" s="102">
        <f t="shared" si="7"/>
        <v>2.3200000000000003</v>
      </c>
      <c r="V20" s="96">
        <f t="shared" si="8"/>
        <v>0</v>
      </c>
      <c r="W20" s="1">
        <f t="shared" si="15"/>
        <v>8</v>
      </c>
    </row>
    <row r="21" spans="1:23" x14ac:dyDescent="0.2">
      <c r="A21" s="43"/>
      <c r="B21" s="48">
        <f t="shared" si="9"/>
        <v>36534</v>
      </c>
      <c r="C21" s="44">
        <f t="shared" si="0"/>
        <v>16549</v>
      </c>
      <c r="D21" s="70">
        <v>0</v>
      </c>
      <c r="E21" s="95">
        <v>0</v>
      </c>
      <c r="F21" s="96">
        <f t="shared" si="10"/>
        <v>0</v>
      </c>
      <c r="G21" s="71">
        <v>0</v>
      </c>
      <c r="H21" s="98">
        <v>0</v>
      </c>
      <c r="I21" s="99">
        <f t="shared" si="1"/>
        <v>0</v>
      </c>
      <c r="J21" s="45">
        <f t="shared" si="2"/>
        <v>16549</v>
      </c>
      <c r="K21" s="46">
        <f t="shared" si="11"/>
        <v>16549</v>
      </c>
      <c r="L21" s="96">
        <f t="shared" si="3"/>
        <v>39510.737499999996</v>
      </c>
      <c r="M21" s="47">
        <f t="shared" si="12"/>
        <v>0</v>
      </c>
      <c r="N21" s="91">
        <f t="shared" si="4"/>
        <v>2.2100000000000004</v>
      </c>
      <c r="O21" s="96">
        <f t="shared" si="5"/>
        <v>0</v>
      </c>
      <c r="P21" s="101">
        <v>2.2000000000000002</v>
      </c>
      <c r="Q21" s="102">
        <f t="shared" si="6"/>
        <v>0.28749999999999953</v>
      </c>
      <c r="R21" s="96">
        <f t="shared" si="13"/>
        <v>992.16249999999843</v>
      </c>
      <c r="S21" s="45">
        <f t="shared" si="14"/>
        <v>0</v>
      </c>
      <c r="T21" s="103">
        <v>2.2200000000000002</v>
      </c>
      <c r="U21" s="102">
        <f t="shared" si="7"/>
        <v>2.3200000000000003</v>
      </c>
      <c r="V21" s="96">
        <f t="shared" si="8"/>
        <v>0</v>
      </c>
      <c r="W21" s="1">
        <f t="shared" si="15"/>
        <v>9</v>
      </c>
    </row>
    <row r="22" spans="1:23" x14ac:dyDescent="0.2">
      <c r="A22" s="43"/>
      <c r="B22" s="48">
        <f t="shared" si="9"/>
        <v>36535</v>
      </c>
      <c r="C22" s="44">
        <f t="shared" si="0"/>
        <v>17949</v>
      </c>
      <c r="D22" s="70">
        <v>0</v>
      </c>
      <c r="E22" s="95">
        <v>0</v>
      </c>
      <c r="F22" s="96">
        <f t="shared" si="10"/>
        <v>0</v>
      </c>
      <c r="G22" s="71">
        <v>0</v>
      </c>
      <c r="H22" s="98">
        <v>0</v>
      </c>
      <c r="I22" s="99">
        <f t="shared" si="1"/>
        <v>0</v>
      </c>
      <c r="J22" s="45">
        <f t="shared" si="2"/>
        <v>17949</v>
      </c>
      <c r="K22" s="46">
        <f t="shared" si="11"/>
        <v>17949</v>
      </c>
      <c r="L22" s="96">
        <f t="shared" si="3"/>
        <v>42853.237499999996</v>
      </c>
      <c r="M22" s="47">
        <f t="shared" si="12"/>
        <v>0</v>
      </c>
      <c r="N22" s="91">
        <f t="shared" si="4"/>
        <v>2.2100000000000004</v>
      </c>
      <c r="O22" s="96">
        <f t="shared" si="5"/>
        <v>0</v>
      </c>
      <c r="P22" s="101">
        <v>2.2000000000000002</v>
      </c>
      <c r="Q22" s="102">
        <f t="shared" si="6"/>
        <v>0.28749999999999953</v>
      </c>
      <c r="R22" s="96">
        <f t="shared" si="13"/>
        <v>589.662499999999</v>
      </c>
      <c r="S22" s="45">
        <f t="shared" si="14"/>
        <v>0</v>
      </c>
      <c r="T22" s="103">
        <v>2.2200000000000002</v>
      </c>
      <c r="U22" s="102">
        <f t="shared" si="7"/>
        <v>2.3200000000000003</v>
      </c>
      <c r="V22" s="96">
        <f t="shared" si="8"/>
        <v>0</v>
      </c>
      <c r="W22" s="1">
        <f t="shared" si="15"/>
        <v>10</v>
      </c>
    </row>
    <row r="23" spans="1:23" x14ac:dyDescent="0.2">
      <c r="A23" s="43"/>
      <c r="B23" s="48">
        <f t="shared" si="9"/>
        <v>36536</v>
      </c>
      <c r="C23" s="44">
        <f t="shared" si="0"/>
        <v>32398</v>
      </c>
      <c r="D23" s="70">
        <v>0</v>
      </c>
      <c r="E23" s="95">
        <v>0</v>
      </c>
      <c r="F23" s="96">
        <f t="shared" si="10"/>
        <v>0</v>
      </c>
      <c r="G23" s="71">
        <v>0</v>
      </c>
      <c r="H23" s="98">
        <v>0</v>
      </c>
      <c r="I23" s="99">
        <f t="shared" si="1"/>
        <v>0</v>
      </c>
      <c r="J23" s="45">
        <f t="shared" si="2"/>
        <v>32398</v>
      </c>
      <c r="K23" s="46">
        <f t="shared" si="11"/>
        <v>20000</v>
      </c>
      <c r="L23" s="96">
        <f t="shared" si="3"/>
        <v>47749.999999999993</v>
      </c>
      <c r="M23" s="47">
        <f t="shared" si="12"/>
        <v>12398</v>
      </c>
      <c r="N23" s="91">
        <f t="shared" si="4"/>
        <v>2.2000000000000002</v>
      </c>
      <c r="O23" s="96">
        <f t="shared" si="5"/>
        <v>27275.600000000002</v>
      </c>
      <c r="P23" s="101">
        <v>2.19</v>
      </c>
      <c r="Q23" s="102">
        <f t="shared" si="6"/>
        <v>0.29749999999999976</v>
      </c>
      <c r="R23" s="96">
        <f t="shared" si="13"/>
        <v>0</v>
      </c>
      <c r="S23" s="45">
        <f t="shared" si="14"/>
        <v>0</v>
      </c>
      <c r="T23" s="103">
        <v>2.21</v>
      </c>
      <c r="U23" s="102">
        <f t="shared" si="7"/>
        <v>2.31</v>
      </c>
      <c r="V23" s="96">
        <f t="shared" si="8"/>
        <v>0</v>
      </c>
      <c r="W23" s="1">
        <f t="shared" si="15"/>
        <v>11</v>
      </c>
    </row>
    <row r="24" spans="1:23" x14ac:dyDescent="0.2">
      <c r="A24" s="43"/>
      <c r="B24" s="48">
        <f t="shared" si="9"/>
        <v>36537</v>
      </c>
      <c r="C24" s="44">
        <f t="shared" si="0"/>
        <v>27885</v>
      </c>
      <c r="D24" s="70">
        <v>0</v>
      </c>
      <c r="E24" s="95">
        <v>0</v>
      </c>
      <c r="F24" s="96">
        <f t="shared" si="10"/>
        <v>0</v>
      </c>
      <c r="G24" s="71">
        <v>0</v>
      </c>
      <c r="H24" s="98">
        <v>0</v>
      </c>
      <c r="I24" s="99">
        <f t="shared" si="1"/>
        <v>0</v>
      </c>
      <c r="J24" s="45">
        <f t="shared" si="2"/>
        <v>27885</v>
      </c>
      <c r="K24" s="46">
        <f t="shared" si="11"/>
        <v>20000</v>
      </c>
      <c r="L24" s="96">
        <f t="shared" si="3"/>
        <v>47749.999999999993</v>
      </c>
      <c r="M24" s="47">
        <f t="shared" si="12"/>
        <v>7885</v>
      </c>
      <c r="N24" s="91">
        <f t="shared" si="4"/>
        <v>2.2300000000000004</v>
      </c>
      <c r="O24" s="96">
        <f t="shared" si="5"/>
        <v>17583.550000000003</v>
      </c>
      <c r="P24" s="101">
        <v>2.2200000000000002</v>
      </c>
      <c r="Q24" s="102">
        <f t="shared" si="6"/>
        <v>0.26749999999999952</v>
      </c>
      <c r="R24" s="96">
        <f t="shared" si="13"/>
        <v>0</v>
      </c>
      <c r="S24" s="45">
        <f t="shared" si="14"/>
        <v>0</v>
      </c>
      <c r="T24" s="103">
        <v>2.2400000000000002</v>
      </c>
      <c r="U24" s="102">
        <f t="shared" si="7"/>
        <v>2.3400000000000003</v>
      </c>
      <c r="V24" s="96">
        <f t="shared" si="8"/>
        <v>0</v>
      </c>
      <c r="W24" s="1">
        <f t="shared" si="15"/>
        <v>12</v>
      </c>
    </row>
    <row r="25" spans="1:23" x14ac:dyDescent="0.2">
      <c r="A25" s="43"/>
      <c r="B25" s="48">
        <f t="shared" si="9"/>
        <v>36538</v>
      </c>
      <c r="C25" s="44">
        <f t="shared" si="0"/>
        <v>38764</v>
      </c>
      <c r="D25" s="70">
        <v>0</v>
      </c>
      <c r="E25" s="95">
        <v>0</v>
      </c>
      <c r="F25" s="96">
        <f t="shared" si="10"/>
        <v>0</v>
      </c>
      <c r="G25" s="71">
        <v>0</v>
      </c>
      <c r="H25" s="98">
        <v>0</v>
      </c>
      <c r="I25" s="99">
        <f t="shared" si="1"/>
        <v>0</v>
      </c>
      <c r="J25" s="45">
        <f t="shared" si="2"/>
        <v>38764</v>
      </c>
      <c r="K25" s="46">
        <f t="shared" si="11"/>
        <v>20000</v>
      </c>
      <c r="L25" s="96">
        <f t="shared" si="3"/>
        <v>47749.999999999993</v>
      </c>
      <c r="M25" s="47">
        <f t="shared" si="12"/>
        <v>18764</v>
      </c>
      <c r="N25" s="91">
        <f t="shared" si="4"/>
        <v>2.2600000000000002</v>
      </c>
      <c r="O25" s="96">
        <f t="shared" si="5"/>
        <v>42406.640000000007</v>
      </c>
      <c r="P25" s="101">
        <v>2.2400000000000002</v>
      </c>
      <c r="Q25" s="102">
        <f t="shared" si="6"/>
        <v>0.24749999999999953</v>
      </c>
      <c r="R25" s="96">
        <f t="shared" si="13"/>
        <v>0</v>
      </c>
      <c r="S25" s="45">
        <f t="shared" si="14"/>
        <v>0</v>
      </c>
      <c r="T25" s="103">
        <v>2.27</v>
      </c>
      <c r="U25" s="102">
        <f t="shared" si="7"/>
        <v>2.37</v>
      </c>
      <c r="V25" s="96">
        <f t="shared" si="8"/>
        <v>0</v>
      </c>
      <c r="W25" s="1">
        <f t="shared" si="15"/>
        <v>13</v>
      </c>
    </row>
    <row r="26" spans="1:23" x14ac:dyDescent="0.2">
      <c r="A26" s="43"/>
      <c r="B26" s="48">
        <f t="shared" si="9"/>
        <v>36539</v>
      </c>
      <c r="C26" s="44">
        <f t="shared" si="0"/>
        <v>27953</v>
      </c>
      <c r="D26" s="70">
        <v>0</v>
      </c>
      <c r="E26" s="95">
        <v>0</v>
      </c>
      <c r="F26" s="96">
        <f t="shared" si="10"/>
        <v>0</v>
      </c>
      <c r="G26" s="71">
        <v>0</v>
      </c>
      <c r="H26" s="98">
        <v>0</v>
      </c>
      <c r="I26" s="99">
        <f t="shared" si="1"/>
        <v>0</v>
      </c>
      <c r="J26" s="45">
        <f t="shared" si="2"/>
        <v>27953</v>
      </c>
      <c r="K26" s="46">
        <f t="shared" si="11"/>
        <v>20000</v>
      </c>
      <c r="L26" s="96">
        <f t="shared" si="3"/>
        <v>47749.999999999993</v>
      </c>
      <c r="M26" s="47">
        <f t="shared" si="12"/>
        <v>7953</v>
      </c>
      <c r="N26" s="91">
        <f t="shared" si="4"/>
        <v>2.2800000000000002</v>
      </c>
      <c r="O26" s="96">
        <f t="shared" si="5"/>
        <v>18132.840000000004</v>
      </c>
      <c r="P26" s="101">
        <v>2.27</v>
      </c>
      <c r="Q26" s="102">
        <f t="shared" si="6"/>
        <v>0.21749999999999972</v>
      </c>
      <c r="R26" s="96">
        <f t="shared" si="13"/>
        <v>0</v>
      </c>
      <c r="S26" s="45">
        <f t="shared" si="14"/>
        <v>0</v>
      </c>
      <c r="T26" s="103">
        <v>2.29</v>
      </c>
      <c r="U26" s="102">
        <f t="shared" si="7"/>
        <v>2.39</v>
      </c>
      <c r="V26" s="96">
        <f t="shared" si="8"/>
        <v>0</v>
      </c>
      <c r="W26" s="1">
        <f t="shared" si="15"/>
        <v>14</v>
      </c>
    </row>
    <row r="27" spans="1:23" x14ac:dyDescent="0.2">
      <c r="A27" s="43"/>
      <c r="B27" s="48">
        <f t="shared" si="9"/>
        <v>36540</v>
      </c>
      <c r="C27" s="44">
        <f t="shared" si="0"/>
        <v>23318</v>
      </c>
      <c r="D27" s="70">
        <v>0</v>
      </c>
      <c r="E27" s="95">
        <v>0</v>
      </c>
      <c r="F27" s="96">
        <f t="shared" si="10"/>
        <v>0</v>
      </c>
      <c r="G27" s="71">
        <v>0</v>
      </c>
      <c r="H27" s="98">
        <v>0</v>
      </c>
      <c r="I27" s="99">
        <f t="shared" si="1"/>
        <v>0</v>
      </c>
      <c r="J27" s="45">
        <f t="shared" si="2"/>
        <v>23318</v>
      </c>
      <c r="K27" s="46">
        <f t="shared" si="11"/>
        <v>20000</v>
      </c>
      <c r="L27" s="96">
        <f t="shared" si="3"/>
        <v>47749.999999999993</v>
      </c>
      <c r="M27" s="47">
        <f t="shared" si="12"/>
        <v>3318</v>
      </c>
      <c r="N27" s="91">
        <f t="shared" si="4"/>
        <v>2.2600000000000002</v>
      </c>
      <c r="O27" s="96">
        <f t="shared" si="5"/>
        <v>7498.6800000000012</v>
      </c>
      <c r="P27" s="101">
        <v>2.2549999999999999</v>
      </c>
      <c r="Q27" s="102">
        <f t="shared" si="6"/>
        <v>0.23249999999999985</v>
      </c>
      <c r="R27" s="96">
        <f t="shared" si="13"/>
        <v>0</v>
      </c>
      <c r="S27" s="45">
        <f t="shared" si="14"/>
        <v>0</v>
      </c>
      <c r="T27" s="103">
        <v>2.27</v>
      </c>
      <c r="U27" s="102">
        <f t="shared" si="7"/>
        <v>2.37</v>
      </c>
      <c r="V27" s="96">
        <f t="shared" si="8"/>
        <v>0</v>
      </c>
      <c r="W27" s="1">
        <f t="shared" si="15"/>
        <v>15</v>
      </c>
    </row>
    <row r="28" spans="1:23" x14ac:dyDescent="0.2">
      <c r="A28" s="43"/>
      <c r="B28" s="48">
        <f t="shared" si="9"/>
        <v>36541</v>
      </c>
      <c r="C28" s="44">
        <f t="shared" si="0"/>
        <v>26865</v>
      </c>
      <c r="D28" s="70">
        <v>0</v>
      </c>
      <c r="E28" s="95">
        <v>0</v>
      </c>
      <c r="F28" s="96">
        <f t="shared" si="10"/>
        <v>0</v>
      </c>
      <c r="G28" s="71">
        <v>0</v>
      </c>
      <c r="H28" s="98">
        <v>0</v>
      </c>
      <c r="I28" s="99">
        <f t="shared" si="1"/>
        <v>0</v>
      </c>
      <c r="J28" s="45">
        <f t="shared" si="2"/>
        <v>26865</v>
      </c>
      <c r="K28" s="46">
        <f t="shared" si="11"/>
        <v>20000</v>
      </c>
      <c r="L28" s="96">
        <f t="shared" si="3"/>
        <v>47749.999999999993</v>
      </c>
      <c r="M28" s="47">
        <f t="shared" si="12"/>
        <v>6865</v>
      </c>
      <c r="N28" s="91">
        <f t="shared" si="4"/>
        <v>2.2600000000000002</v>
      </c>
      <c r="O28" s="96">
        <f t="shared" si="5"/>
        <v>15514.900000000001</v>
      </c>
      <c r="P28" s="101">
        <v>2.2549999999999999</v>
      </c>
      <c r="Q28" s="102">
        <f t="shared" si="6"/>
        <v>0.23249999999999985</v>
      </c>
      <c r="R28" s="96">
        <f t="shared" si="13"/>
        <v>0</v>
      </c>
      <c r="S28" s="45">
        <f t="shared" si="14"/>
        <v>0</v>
      </c>
      <c r="T28" s="103">
        <v>2.27</v>
      </c>
      <c r="U28" s="102">
        <f t="shared" si="7"/>
        <v>2.37</v>
      </c>
      <c r="V28" s="96">
        <f t="shared" si="8"/>
        <v>0</v>
      </c>
      <c r="W28" s="1">
        <f t="shared" si="15"/>
        <v>16</v>
      </c>
    </row>
    <row r="29" spans="1:23" x14ac:dyDescent="0.2">
      <c r="A29" s="43"/>
      <c r="B29" s="48">
        <f t="shared" si="9"/>
        <v>36542</v>
      </c>
      <c r="C29" s="44">
        <f t="shared" si="0"/>
        <v>28507</v>
      </c>
      <c r="D29" s="70">
        <v>0</v>
      </c>
      <c r="E29" s="95">
        <v>0</v>
      </c>
      <c r="F29" s="96">
        <f t="shared" si="10"/>
        <v>0</v>
      </c>
      <c r="G29" s="71">
        <v>0</v>
      </c>
      <c r="H29" s="98">
        <v>0</v>
      </c>
      <c r="I29" s="99">
        <f t="shared" si="1"/>
        <v>0</v>
      </c>
      <c r="J29" s="45">
        <f t="shared" si="2"/>
        <v>28507</v>
      </c>
      <c r="K29" s="46">
        <f t="shared" si="11"/>
        <v>20000</v>
      </c>
      <c r="L29" s="96">
        <f t="shared" si="3"/>
        <v>47749.999999999993</v>
      </c>
      <c r="M29" s="47">
        <f t="shared" si="12"/>
        <v>8507</v>
      </c>
      <c r="N29" s="91">
        <f t="shared" si="4"/>
        <v>2.2600000000000002</v>
      </c>
      <c r="O29" s="96">
        <f t="shared" si="5"/>
        <v>19225.820000000003</v>
      </c>
      <c r="P29" s="101">
        <v>2.2549999999999999</v>
      </c>
      <c r="Q29" s="102">
        <f t="shared" si="6"/>
        <v>0.23249999999999985</v>
      </c>
      <c r="R29" s="96">
        <f t="shared" si="13"/>
        <v>0</v>
      </c>
      <c r="S29" s="45">
        <f t="shared" si="14"/>
        <v>0</v>
      </c>
      <c r="T29" s="103">
        <v>2.27</v>
      </c>
      <c r="U29" s="102">
        <f t="shared" si="7"/>
        <v>2.37</v>
      </c>
      <c r="V29" s="96">
        <f t="shared" si="8"/>
        <v>0</v>
      </c>
      <c r="W29" s="1">
        <f t="shared" si="15"/>
        <v>17</v>
      </c>
    </row>
    <row r="30" spans="1:23" x14ac:dyDescent="0.2">
      <c r="A30" s="43"/>
      <c r="B30" s="48">
        <f t="shared" si="9"/>
        <v>36543</v>
      </c>
      <c r="C30" s="44">
        <f t="shared" si="0"/>
        <v>39177</v>
      </c>
      <c r="D30" s="70">
        <v>0</v>
      </c>
      <c r="E30" s="95">
        <v>0</v>
      </c>
      <c r="F30" s="96">
        <f t="shared" si="10"/>
        <v>0</v>
      </c>
      <c r="G30" s="71">
        <v>0</v>
      </c>
      <c r="H30" s="98">
        <v>0</v>
      </c>
      <c r="I30" s="99">
        <f t="shared" si="1"/>
        <v>0</v>
      </c>
      <c r="J30" s="45">
        <f t="shared" si="2"/>
        <v>39177</v>
      </c>
      <c r="K30" s="46">
        <f t="shared" si="11"/>
        <v>20000</v>
      </c>
      <c r="L30" s="96">
        <f t="shared" si="3"/>
        <v>47749.999999999993</v>
      </c>
      <c r="M30" s="47">
        <f t="shared" si="12"/>
        <v>19177</v>
      </c>
      <c r="N30" s="91">
        <f t="shared" si="4"/>
        <v>2.2600000000000002</v>
      </c>
      <c r="O30" s="96">
        <f t="shared" si="5"/>
        <v>43340.020000000004</v>
      </c>
      <c r="P30" s="101">
        <v>2.2549999999999999</v>
      </c>
      <c r="Q30" s="102">
        <f t="shared" si="6"/>
        <v>0.23249999999999985</v>
      </c>
      <c r="R30" s="96">
        <f t="shared" si="13"/>
        <v>0</v>
      </c>
      <c r="S30" s="45">
        <f t="shared" si="14"/>
        <v>0</v>
      </c>
      <c r="T30" s="103">
        <v>2.27</v>
      </c>
      <c r="U30" s="102">
        <f t="shared" si="7"/>
        <v>2.37</v>
      </c>
      <c r="V30" s="96">
        <f t="shared" si="8"/>
        <v>0</v>
      </c>
      <c r="W30" s="1">
        <f t="shared" si="15"/>
        <v>18</v>
      </c>
    </row>
    <row r="31" spans="1:23" x14ac:dyDescent="0.2">
      <c r="A31" s="43"/>
      <c r="B31" s="48">
        <f t="shared" si="9"/>
        <v>36544</v>
      </c>
      <c r="C31" s="44">
        <f t="shared" si="0"/>
        <v>35639</v>
      </c>
      <c r="D31" s="70">
        <v>0</v>
      </c>
      <c r="E31" s="95">
        <v>0</v>
      </c>
      <c r="F31" s="96">
        <f t="shared" si="10"/>
        <v>0</v>
      </c>
      <c r="G31" s="71">
        <v>0</v>
      </c>
      <c r="H31" s="98">
        <v>0</v>
      </c>
      <c r="I31" s="99">
        <f t="shared" si="1"/>
        <v>0</v>
      </c>
      <c r="J31" s="45">
        <f t="shared" si="2"/>
        <v>35639</v>
      </c>
      <c r="K31" s="46">
        <f t="shared" si="11"/>
        <v>20000</v>
      </c>
      <c r="L31" s="96">
        <f t="shared" si="3"/>
        <v>47749.999999999993</v>
      </c>
      <c r="M31" s="47">
        <f t="shared" si="12"/>
        <v>15639</v>
      </c>
      <c r="N31" s="91">
        <f t="shared" si="4"/>
        <v>2.33</v>
      </c>
      <c r="O31" s="96">
        <f t="shared" si="5"/>
        <v>36438.870000000003</v>
      </c>
      <c r="P31" s="101">
        <v>2.33</v>
      </c>
      <c r="Q31" s="102">
        <f t="shared" si="6"/>
        <v>0.15749999999999967</v>
      </c>
      <c r="R31" s="96">
        <f t="shared" si="13"/>
        <v>0</v>
      </c>
      <c r="S31" s="45">
        <f t="shared" si="14"/>
        <v>0</v>
      </c>
      <c r="T31" s="103">
        <v>2.34</v>
      </c>
      <c r="U31" s="102">
        <f t="shared" si="7"/>
        <v>2.44</v>
      </c>
      <c r="V31" s="96">
        <f t="shared" si="8"/>
        <v>0</v>
      </c>
      <c r="W31" s="1">
        <f t="shared" si="15"/>
        <v>19</v>
      </c>
    </row>
    <row r="32" spans="1:23" x14ac:dyDescent="0.2">
      <c r="A32" s="43"/>
      <c r="B32" s="48">
        <f t="shared" si="9"/>
        <v>36545</v>
      </c>
      <c r="C32" s="44">
        <f t="shared" si="0"/>
        <v>39207</v>
      </c>
      <c r="D32" s="70">
        <v>0</v>
      </c>
      <c r="E32" s="95">
        <v>0</v>
      </c>
      <c r="F32" s="96">
        <f t="shared" si="10"/>
        <v>0</v>
      </c>
      <c r="G32" s="71">
        <v>0</v>
      </c>
      <c r="H32" s="98">
        <v>0</v>
      </c>
      <c r="I32" s="99">
        <f t="shared" si="1"/>
        <v>0</v>
      </c>
      <c r="J32" s="45">
        <f t="shared" si="2"/>
        <v>39207</v>
      </c>
      <c r="K32" s="46">
        <f t="shared" si="11"/>
        <v>20000</v>
      </c>
      <c r="L32" s="96">
        <f t="shared" si="3"/>
        <v>47749.999999999993</v>
      </c>
      <c r="M32" s="47">
        <f t="shared" si="12"/>
        <v>19207</v>
      </c>
      <c r="N32" s="91">
        <f t="shared" si="4"/>
        <v>2.39</v>
      </c>
      <c r="O32" s="96">
        <f t="shared" si="5"/>
        <v>45904.73</v>
      </c>
      <c r="P32" s="101">
        <v>2.375</v>
      </c>
      <c r="Q32" s="102">
        <f t="shared" si="6"/>
        <v>0.11249999999999974</v>
      </c>
      <c r="R32" s="96">
        <f t="shared" si="13"/>
        <v>0</v>
      </c>
      <c r="S32" s="45">
        <f t="shared" si="14"/>
        <v>0</v>
      </c>
      <c r="T32" s="103">
        <v>2.4</v>
      </c>
      <c r="U32" s="102">
        <f t="shared" si="7"/>
        <v>2.5</v>
      </c>
      <c r="V32" s="96">
        <f t="shared" si="8"/>
        <v>0</v>
      </c>
      <c r="W32" s="1">
        <f t="shared" si="15"/>
        <v>20</v>
      </c>
    </row>
    <row r="33" spans="1:23" x14ac:dyDescent="0.2">
      <c r="A33" s="43"/>
      <c r="B33" s="48">
        <f t="shared" si="9"/>
        <v>36546</v>
      </c>
      <c r="C33" s="44">
        <f t="shared" si="0"/>
        <v>27206</v>
      </c>
      <c r="D33" s="70">
        <v>0</v>
      </c>
      <c r="E33" s="95">
        <v>0</v>
      </c>
      <c r="F33" s="96">
        <f t="shared" si="10"/>
        <v>0</v>
      </c>
      <c r="G33" s="71">
        <v>0</v>
      </c>
      <c r="H33" s="98">
        <v>0</v>
      </c>
      <c r="I33" s="99">
        <f t="shared" si="1"/>
        <v>0</v>
      </c>
      <c r="J33" s="45">
        <f t="shared" si="2"/>
        <v>27206</v>
      </c>
      <c r="K33" s="46">
        <f t="shared" si="11"/>
        <v>20000</v>
      </c>
      <c r="L33" s="96">
        <f t="shared" si="3"/>
        <v>47749.999999999993</v>
      </c>
      <c r="M33" s="47">
        <f t="shared" si="12"/>
        <v>7206</v>
      </c>
      <c r="N33" s="91">
        <f t="shared" si="4"/>
        <v>2.5300000000000002</v>
      </c>
      <c r="O33" s="96">
        <f t="shared" si="5"/>
        <v>18231.18</v>
      </c>
      <c r="P33" s="101">
        <v>2.5099999999999998</v>
      </c>
      <c r="Q33" s="102">
        <f t="shared" si="6"/>
        <v>0.1</v>
      </c>
      <c r="R33" s="96">
        <f t="shared" si="13"/>
        <v>0</v>
      </c>
      <c r="S33" s="45">
        <f t="shared" si="14"/>
        <v>0</v>
      </c>
      <c r="T33" s="103">
        <v>2.54</v>
      </c>
      <c r="U33" s="102">
        <f t="shared" si="7"/>
        <v>2.64</v>
      </c>
      <c r="V33" s="96">
        <f t="shared" si="8"/>
        <v>0</v>
      </c>
      <c r="W33" s="1">
        <f t="shared" si="15"/>
        <v>21</v>
      </c>
    </row>
    <row r="34" spans="1:23" x14ac:dyDescent="0.2">
      <c r="A34" s="43"/>
      <c r="B34" s="48">
        <f t="shared" si="9"/>
        <v>36547</v>
      </c>
      <c r="C34" s="44">
        <f t="shared" si="0"/>
        <v>22605</v>
      </c>
      <c r="D34" s="70">
        <v>0</v>
      </c>
      <c r="E34" s="95">
        <v>0</v>
      </c>
      <c r="F34" s="96">
        <f t="shared" si="10"/>
        <v>0</v>
      </c>
      <c r="G34" s="71">
        <v>0</v>
      </c>
      <c r="H34" s="98">
        <v>0</v>
      </c>
      <c r="I34" s="99">
        <f t="shared" si="1"/>
        <v>0</v>
      </c>
      <c r="J34" s="45">
        <f t="shared" si="2"/>
        <v>22605</v>
      </c>
      <c r="K34" s="46">
        <f t="shared" si="11"/>
        <v>20000</v>
      </c>
      <c r="L34" s="96">
        <f t="shared" si="3"/>
        <v>47749.999999999993</v>
      </c>
      <c r="M34" s="47">
        <f t="shared" si="12"/>
        <v>2605</v>
      </c>
      <c r="N34" s="91">
        <f t="shared" si="4"/>
        <v>2.58</v>
      </c>
      <c r="O34" s="96">
        <f t="shared" si="5"/>
        <v>6720.9000000000005</v>
      </c>
      <c r="P34" s="101">
        <v>2.56</v>
      </c>
      <c r="Q34" s="102">
        <f t="shared" si="6"/>
        <v>0.1</v>
      </c>
      <c r="R34" s="96">
        <f t="shared" si="13"/>
        <v>0</v>
      </c>
      <c r="S34" s="45">
        <f t="shared" si="14"/>
        <v>0</v>
      </c>
      <c r="T34" s="103">
        <v>2.59</v>
      </c>
      <c r="U34" s="102">
        <f t="shared" si="7"/>
        <v>2.69</v>
      </c>
      <c r="V34" s="96">
        <f t="shared" si="8"/>
        <v>0</v>
      </c>
      <c r="W34" s="1">
        <f t="shared" si="15"/>
        <v>22</v>
      </c>
    </row>
    <row r="35" spans="1:23" x14ac:dyDescent="0.2">
      <c r="A35" s="43"/>
      <c r="B35" s="48">
        <f t="shared" si="9"/>
        <v>36548</v>
      </c>
      <c r="C35" s="44">
        <f t="shared" si="0"/>
        <v>32922</v>
      </c>
      <c r="D35" s="70">
        <v>0</v>
      </c>
      <c r="E35" s="95">
        <v>0</v>
      </c>
      <c r="F35" s="96">
        <f t="shared" si="10"/>
        <v>0</v>
      </c>
      <c r="G35" s="71">
        <v>0</v>
      </c>
      <c r="H35" s="98">
        <v>0</v>
      </c>
      <c r="I35" s="99">
        <f t="shared" si="1"/>
        <v>0</v>
      </c>
      <c r="J35" s="45">
        <f t="shared" si="2"/>
        <v>32922</v>
      </c>
      <c r="K35" s="46">
        <f t="shared" si="11"/>
        <v>20000</v>
      </c>
      <c r="L35" s="96">
        <f t="shared" si="3"/>
        <v>47749.999999999993</v>
      </c>
      <c r="M35" s="47">
        <f t="shared" si="12"/>
        <v>12922</v>
      </c>
      <c r="N35" s="91">
        <f t="shared" si="4"/>
        <v>2.58</v>
      </c>
      <c r="O35" s="96">
        <f t="shared" si="5"/>
        <v>33338.76</v>
      </c>
      <c r="P35" s="101">
        <v>2.56</v>
      </c>
      <c r="Q35" s="102">
        <f t="shared" si="6"/>
        <v>0.1</v>
      </c>
      <c r="R35" s="96">
        <f t="shared" si="13"/>
        <v>0</v>
      </c>
      <c r="S35" s="45">
        <f t="shared" si="14"/>
        <v>0</v>
      </c>
      <c r="T35" s="103">
        <v>2.59</v>
      </c>
      <c r="U35" s="102">
        <f t="shared" si="7"/>
        <v>2.69</v>
      </c>
      <c r="V35" s="96">
        <f t="shared" si="8"/>
        <v>0</v>
      </c>
      <c r="W35" s="1">
        <f t="shared" si="15"/>
        <v>23</v>
      </c>
    </row>
    <row r="36" spans="1:23" x14ac:dyDescent="0.2">
      <c r="A36" s="43"/>
      <c r="B36" s="48">
        <f t="shared" si="9"/>
        <v>36549</v>
      </c>
      <c r="C36" s="44">
        <f t="shared" si="0"/>
        <v>35698</v>
      </c>
      <c r="D36" s="70">
        <v>0</v>
      </c>
      <c r="E36" s="95">
        <v>0</v>
      </c>
      <c r="F36" s="96">
        <f t="shared" si="10"/>
        <v>0</v>
      </c>
      <c r="G36" s="71">
        <v>0</v>
      </c>
      <c r="H36" s="98">
        <v>0</v>
      </c>
      <c r="I36" s="99">
        <f t="shared" si="1"/>
        <v>0</v>
      </c>
      <c r="J36" s="45">
        <f t="shared" si="2"/>
        <v>35698</v>
      </c>
      <c r="K36" s="46">
        <f t="shared" si="11"/>
        <v>20000</v>
      </c>
      <c r="L36" s="96">
        <f t="shared" si="3"/>
        <v>47749.999999999993</v>
      </c>
      <c r="M36" s="47">
        <f t="shared" si="12"/>
        <v>15698</v>
      </c>
      <c r="N36" s="91">
        <f t="shared" si="4"/>
        <v>2.58</v>
      </c>
      <c r="O36" s="96">
        <f t="shared" si="5"/>
        <v>40500.840000000004</v>
      </c>
      <c r="P36" s="101">
        <v>2.56</v>
      </c>
      <c r="Q36" s="102">
        <f t="shared" si="6"/>
        <v>0.1</v>
      </c>
      <c r="R36" s="96">
        <f t="shared" si="13"/>
        <v>0</v>
      </c>
      <c r="S36" s="45">
        <f t="shared" si="14"/>
        <v>0</v>
      </c>
      <c r="T36" s="103">
        <v>2.59</v>
      </c>
      <c r="U36" s="102">
        <f t="shared" si="7"/>
        <v>2.69</v>
      </c>
      <c r="V36" s="96">
        <f t="shared" si="8"/>
        <v>0</v>
      </c>
      <c r="W36" s="1">
        <f t="shared" si="15"/>
        <v>24</v>
      </c>
    </row>
    <row r="37" spans="1:23" x14ac:dyDescent="0.2">
      <c r="A37" s="43"/>
      <c r="B37" s="48">
        <f t="shared" si="9"/>
        <v>36550</v>
      </c>
      <c r="C37" s="44">
        <f t="shared" si="0"/>
        <v>41732</v>
      </c>
      <c r="D37" s="70">
        <v>0</v>
      </c>
      <c r="E37" s="95">
        <v>0</v>
      </c>
      <c r="F37" s="96">
        <f t="shared" si="10"/>
        <v>0</v>
      </c>
      <c r="G37" s="71">
        <v>0</v>
      </c>
      <c r="H37" s="98">
        <v>0</v>
      </c>
      <c r="I37" s="99">
        <f t="shared" si="1"/>
        <v>0</v>
      </c>
      <c r="J37" s="45">
        <f t="shared" si="2"/>
        <v>41732</v>
      </c>
      <c r="K37" s="46">
        <f t="shared" si="11"/>
        <v>20000</v>
      </c>
      <c r="L37" s="96">
        <f t="shared" si="3"/>
        <v>47749.999999999993</v>
      </c>
      <c r="M37" s="47">
        <f t="shared" si="12"/>
        <v>21732</v>
      </c>
      <c r="N37" s="91">
        <f t="shared" si="4"/>
        <v>2.5300000000000002</v>
      </c>
      <c r="O37" s="96">
        <f t="shared" si="5"/>
        <v>54981.960000000006</v>
      </c>
      <c r="P37" s="101">
        <v>2.5099999999999998</v>
      </c>
      <c r="Q37" s="102">
        <f t="shared" si="6"/>
        <v>0.1</v>
      </c>
      <c r="R37" s="96">
        <f t="shared" si="13"/>
        <v>0</v>
      </c>
      <c r="S37" s="45">
        <f t="shared" si="14"/>
        <v>0</v>
      </c>
      <c r="T37" s="103">
        <v>2.54</v>
      </c>
      <c r="U37" s="102">
        <f t="shared" si="7"/>
        <v>2.64</v>
      </c>
      <c r="V37" s="96">
        <f t="shared" si="8"/>
        <v>0</v>
      </c>
      <c r="W37" s="1">
        <f t="shared" si="15"/>
        <v>25</v>
      </c>
    </row>
    <row r="38" spans="1:23" x14ac:dyDescent="0.2">
      <c r="A38" s="43"/>
      <c r="B38" s="48">
        <f t="shared" si="9"/>
        <v>36551</v>
      </c>
      <c r="C38" s="44">
        <f t="shared" si="0"/>
        <v>46756</v>
      </c>
      <c r="D38" s="70">
        <v>10000</v>
      </c>
      <c r="E38" s="95">
        <v>2.58</v>
      </c>
      <c r="F38" s="96">
        <f t="shared" si="10"/>
        <v>25800</v>
      </c>
      <c r="G38" s="71">
        <v>0</v>
      </c>
      <c r="H38" s="98">
        <v>0</v>
      </c>
      <c r="I38" s="99">
        <f t="shared" si="1"/>
        <v>0</v>
      </c>
      <c r="J38" s="45">
        <f t="shared" si="2"/>
        <v>36756</v>
      </c>
      <c r="K38" s="46">
        <f t="shared" si="11"/>
        <v>20000</v>
      </c>
      <c r="L38" s="96">
        <f t="shared" si="3"/>
        <v>47749.999999999993</v>
      </c>
      <c r="M38" s="47">
        <f t="shared" si="12"/>
        <v>16756</v>
      </c>
      <c r="N38" s="91">
        <f t="shared" si="4"/>
        <v>2.64</v>
      </c>
      <c r="O38" s="96">
        <f t="shared" si="5"/>
        <v>44235.840000000004</v>
      </c>
      <c r="P38" s="101">
        <v>2.625</v>
      </c>
      <c r="Q38" s="102">
        <f t="shared" si="6"/>
        <v>0.1</v>
      </c>
      <c r="R38" s="96">
        <f t="shared" si="13"/>
        <v>0</v>
      </c>
      <c r="S38" s="45">
        <f t="shared" si="14"/>
        <v>0</v>
      </c>
      <c r="T38" s="103">
        <v>2.65</v>
      </c>
      <c r="U38" s="102">
        <f t="shared" si="7"/>
        <v>2.75</v>
      </c>
      <c r="V38" s="96">
        <f t="shared" si="8"/>
        <v>0</v>
      </c>
      <c r="W38" s="1">
        <f t="shared" si="15"/>
        <v>26</v>
      </c>
    </row>
    <row r="39" spans="1:23" x14ac:dyDescent="0.2">
      <c r="A39" s="43"/>
      <c r="B39" s="48">
        <f t="shared" si="9"/>
        <v>36552</v>
      </c>
      <c r="C39" s="44">
        <f t="shared" si="0"/>
        <v>55000</v>
      </c>
      <c r="D39" s="70">
        <v>10000</v>
      </c>
      <c r="E39" s="95">
        <v>2.65</v>
      </c>
      <c r="F39" s="96">
        <f t="shared" si="10"/>
        <v>26500</v>
      </c>
      <c r="G39" s="71">
        <v>0</v>
      </c>
      <c r="H39" s="98">
        <v>0</v>
      </c>
      <c r="I39" s="99">
        <f t="shared" si="1"/>
        <v>0</v>
      </c>
      <c r="J39" s="45">
        <f t="shared" si="2"/>
        <v>45000</v>
      </c>
      <c r="K39" s="46">
        <f t="shared" si="11"/>
        <v>20000</v>
      </c>
      <c r="L39" s="96">
        <f t="shared" si="3"/>
        <v>47749.999999999993</v>
      </c>
      <c r="M39" s="47">
        <f t="shared" si="12"/>
        <v>25000</v>
      </c>
      <c r="N39" s="91">
        <f t="shared" si="4"/>
        <v>2.7</v>
      </c>
      <c r="O39" s="96">
        <f t="shared" si="5"/>
        <v>67500</v>
      </c>
      <c r="P39" s="101">
        <v>2.68</v>
      </c>
      <c r="Q39" s="102">
        <f t="shared" si="6"/>
        <v>0.1</v>
      </c>
      <c r="R39" s="96">
        <f t="shared" si="13"/>
        <v>0</v>
      </c>
      <c r="S39" s="45">
        <f t="shared" si="14"/>
        <v>0</v>
      </c>
      <c r="T39" s="103">
        <v>2.71</v>
      </c>
      <c r="U39" s="102">
        <f t="shared" si="7"/>
        <v>2.81</v>
      </c>
      <c r="V39" s="96">
        <f t="shared" si="8"/>
        <v>0</v>
      </c>
      <c r="W39" s="1">
        <f t="shared" si="15"/>
        <v>27</v>
      </c>
    </row>
    <row r="40" spans="1:23" x14ac:dyDescent="0.2">
      <c r="A40" s="43"/>
      <c r="B40" s="48">
        <f t="shared" si="9"/>
        <v>36553</v>
      </c>
      <c r="C40" s="44">
        <f t="shared" si="0"/>
        <v>54773</v>
      </c>
      <c r="D40" s="70">
        <v>10000</v>
      </c>
      <c r="E40" s="95">
        <v>2.6</v>
      </c>
      <c r="F40" s="96">
        <f t="shared" si="10"/>
        <v>26000</v>
      </c>
      <c r="G40" s="71">
        <v>0</v>
      </c>
      <c r="H40" s="98">
        <v>0</v>
      </c>
      <c r="I40" s="99">
        <f t="shared" si="1"/>
        <v>0</v>
      </c>
      <c r="J40" s="45">
        <f t="shared" si="2"/>
        <v>44773</v>
      </c>
      <c r="K40" s="46">
        <f t="shared" si="11"/>
        <v>20000</v>
      </c>
      <c r="L40" s="96">
        <f t="shared" si="3"/>
        <v>47749.999999999993</v>
      </c>
      <c r="M40" s="47">
        <f t="shared" si="12"/>
        <v>24773</v>
      </c>
      <c r="N40" s="91">
        <f t="shared" si="4"/>
        <v>2.72</v>
      </c>
      <c r="O40" s="96">
        <f t="shared" si="5"/>
        <v>67382.559999999998</v>
      </c>
      <c r="P40" s="101">
        <v>2.6749999999999998</v>
      </c>
      <c r="Q40" s="102">
        <f t="shared" si="6"/>
        <v>0.1</v>
      </c>
      <c r="R40" s="96">
        <f t="shared" si="13"/>
        <v>0</v>
      </c>
      <c r="S40" s="45">
        <f t="shared" si="14"/>
        <v>0</v>
      </c>
      <c r="T40" s="103">
        <v>2.73</v>
      </c>
      <c r="U40" s="102">
        <f t="shared" si="7"/>
        <v>2.83</v>
      </c>
      <c r="V40" s="96">
        <f t="shared" si="8"/>
        <v>0</v>
      </c>
      <c r="W40" s="1">
        <f t="shared" si="15"/>
        <v>28</v>
      </c>
    </row>
    <row r="41" spans="1:23" x14ac:dyDescent="0.2">
      <c r="A41" s="53"/>
      <c r="B41" s="48">
        <f t="shared" si="9"/>
        <v>36554</v>
      </c>
      <c r="C41" s="44">
        <f t="shared" si="0"/>
        <v>36884</v>
      </c>
      <c r="D41" s="70">
        <v>0</v>
      </c>
      <c r="E41" s="95">
        <v>0</v>
      </c>
      <c r="F41" s="96">
        <f t="shared" si="10"/>
        <v>0</v>
      </c>
      <c r="G41" s="71">
        <v>0</v>
      </c>
      <c r="H41" s="98">
        <v>0</v>
      </c>
      <c r="I41" s="99">
        <f t="shared" si="1"/>
        <v>0</v>
      </c>
      <c r="J41" s="45">
        <f t="shared" si="2"/>
        <v>36884</v>
      </c>
      <c r="K41" s="46">
        <f t="shared" si="11"/>
        <v>20000</v>
      </c>
      <c r="L41" s="96">
        <f t="shared" si="3"/>
        <v>47749.999999999993</v>
      </c>
      <c r="M41" s="47">
        <f t="shared" si="12"/>
        <v>16884</v>
      </c>
      <c r="N41" s="91">
        <f t="shared" si="4"/>
        <v>2.8400000000000003</v>
      </c>
      <c r="O41" s="96">
        <f t="shared" si="5"/>
        <v>47950.560000000005</v>
      </c>
      <c r="P41" s="101">
        <v>2.8050000000000002</v>
      </c>
      <c r="Q41" s="102">
        <f t="shared" si="6"/>
        <v>0.1</v>
      </c>
      <c r="R41" s="96">
        <f t="shared" si="13"/>
        <v>0</v>
      </c>
      <c r="S41" s="45">
        <f t="shared" si="14"/>
        <v>0</v>
      </c>
      <c r="T41" s="103">
        <v>2.85</v>
      </c>
      <c r="U41" s="102">
        <f t="shared" si="7"/>
        <v>2.95</v>
      </c>
      <c r="V41" s="96">
        <f t="shared" si="8"/>
        <v>0</v>
      </c>
      <c r="W41" s="1">
        <f t="shared" si="15"/>
        <v>29</v>
      </c>
    </row>
    <row r="42" spans="1:23" x14ac:dyDescent="0.2">
      <c r="A42" s="53"/>
      <c r="B42" s="48">
        <f>B41+1</f>
        <v>36555</v>
      </c>
      <c r="C42" s="44">
        <f t="shared" si="0"/>
        <v>36357</v>
      </c>
      <c r="D42" s="70">
        <v>0</v>
      </c>
      <c r="E42" s="95">
        <v>0</v>
      </c>
      <c r="F42" s="96">
        <f>D42*E42</f>
        <v>0</v>
      </c>
      <c r="G42" s="71">
        <v>0</v>
      </c>
      <c r="H42" s="98">
        <v>0</v>
      </c>
      <c r="I42" s="99">
        <f>G42*H42</f>
        <v>0</v>
      </c>
      <c r="J42" s="45">
        <f>C42-D42-G42</f>
        <v>36357</v>
      </c>
      <c r="K42" s="46">
        <f t="shared" si="11"/>
        <v>20000</v>
      </c>
      <c r="L42" s="96">
        <f t="shared" si="3"/>
        <v>47749.999999999993</v>
      </c>
      <c r="M42" s="47">
        <f>J42-K42</f>
        <v>16357</v>
      </c>
      <c r="N42" s="91">
        <f>T42-0.01</f>
        <v>2.8400000000000003</v>
      </c>
      <c r="O42" s="96">
        <f>M42*N42</f>
        <v>46453.880000000005</v>
      </c>
      <c r="P42" s="101">
        <v>2.8050000000000002</v>
      </c>
      <c r="Q42" s="102">
        <f t="shared" si="6"/>
        <v>0.1</v>
      </c>
      <c r="R42" s="96">
        <f>IF(J42&lt;20000,(20000-J42)*Q42,0)</f>
        <v>0</v>
      </c>
      <c r="S42" s="45">
        <f>IF(J42&gt;60000,J42-60000,0)</f>
        <v>0</v>
      </c>
      <c r="T42" s="103">
        <v>2.85</v>
      </c>
      <c r="U42" s="102">
        <f t="shared" si="7"/>
        <v>2.95</v>
      </c>
      <c r="V42" s="96">
        <f>S42*U42</f>
        <v>0</v>
      </c>
      <c r="W42" s="1">
        <f>W41+1</f>
        <v>30</v>
      </c>
    </row>
    <row r="43" spans="1:23" x14ac:dyDescent="0.2">
      <c r="A43" s="53"/>
      <c r="B43" s="48">
        <f>B42+1</f>
        <v>36556</v>
      </c>
      <c r="C43" s="44">
        <f t="shared" si="0"/>
        <v>23084</v>
      </c>
      <c r="D43" s="70">
        <v>0</v>
      </c>
      <c r="E43" s="95">
        <v>0</v>
      </c>
      <c r="F43" s="96">
        <f t="shared" si="10"/>
        <v>0</v>
      </c>
      <c r="G43" s="71">
        <v>0</v>
      </c>
      <c r="H43" s="98">
        <v>0</v>
      </c>
      <c r="I43" s="99">
        <f t="shared" si="1"/>
        <v>0</v>
      </c>
      <c r="J43" s="45">
        <f t="shared" si="2"/>
        <v>23084</v>
      </c>
      <c r="K43" s="46">
        <f t="shared" si="11"/>
        <v>20000</v>
      </c>
      <c r="L43" s="96">
        <f t="shared" si="3"/>
        <v>47749.999999999993</v>
      </c>
      <c r="M43" s="47">
        <f t="shared" si="12"/>
        <v>3084</v>
      </c>
      <c r="N43" s="91">
        <f t="shared" si="4"/>
        <v>2.8400000000000003</v>
      </c>
      <c r="O43" s="96">
        <f t="shared" si="5"/>
        <v>8758.5600000000013</v>
      </c>
      <c r="P43" s="101">
        <v>2.8050000000000002</v>
      </c>
      <c r="Q43" s="102">
        <f t="shared" si="6"/>
        <v>0.1</v>
      </c>
      <c r="R43" s="96">
        <f t="shared" si="13"/>
        <v>0</v>
      </c>
      <c r="S43" s="45">
        <f t="shared" si="14"/>
        <v>0</v>
      </c>
      <c r="T43" s="103">
        <v>2.85</v>
      </c>
      <c r="U43" s="102">
        <f t="shared" si="7"/>
        <v>2.95</v>
      </c>
      <c r="V43" s="96">
        <f t="shared" si="8"/>
        <v>0</v>
      </c>
      <c r="W43" s="1">
        <f>W41+1</f>
        <v>30</v>
      </c>
    </row>
    <row r="44" spans="1:23" ht="13.5" thickBot="1" x14ac:dyDescent="0.25">
      <c r="B44" s="93">
        <f>C44-D44-G44</f>
        <v>899245</v>
      </c>
      <c r="C44" s="49">
        <f>SUM(C13:C43)</f>
        <v>929245</v>
      </c>
      <c r="D44" s="49">
        <f>SUM(D13:D43)</f>
        <v>30000</v>
      </c>
      <c r="E44" s="89">
        <f>IF(D44&gt;0,F44/D44,0)</f>
        <v>2.61</v>
      </c>
      <c r="F44" s="97">
        <f>SUM(F13:F43)</f>
        <v>78300</v>
      </c>
      <c r="G44" s="49">
        <f>SUM(G13:G43)</f>
        <v>0</v>
      </c>
      <c r="H44" s="49"/>
      <c r="I44" s="100">
        <f>SUM(I13:I43)</f>
        <v>0</v>
      </c>
      <c r="J44" s="106">
        <f>SUM(J13:J43)</f>
        <v>899245</v>
      </c>
      <c r="K44" s="106">
        <f>SUM(K13:K43)</f>
        <v>579739</v>
      </c>
      <c r="L44" s="107">
        <f>SUM(L13:L43)</f>
        <v>1384126.8624999998</v>
      </c>
      <c r="M44" s="109">
        <f>SUM(M13:M43)</f>
        <v>319506</v>
      </c>
      <c r="N44" s="89">
        <f>O44/M44</f>
        <v>2.4826637684425332</v>
      </c>
      <c r="O44" s="107">
        <f>SUM(O13:O43)</f>
        <v>793225.97000000009</v>
      </c>
      <c r="P44" s="49"/>
      <c r="Q44" s="49"/>
      <c r="R44" s="107">
        <f>SUM(R13:R43)</f>
        <v>12231.852499999988</v>
      </c>
      <c r="S44" s="106">
        <f>SUM(S13:S43)</f>
        <v>0</v>
      </c>
      <c r="T44" s="49"/>
      <c r="U44" s="104">
        <f>IF(S44&gt;0,V44/S44,0)</f>
        <v>0</v>
      </c>
      <c r="V44" s="107">
        <f>SUM(V13:V43)</f>
        <v>0</v>
      </c>
    </row>
    <row r="45" spans="1:23" ht="14.25" thickTop="1" thickBot="1" x14ac:dyDescent="0.25">
      <c r="C45" s="50"/>
      <c r="E45" s="66"/>
      <c r="J45" s="50"/>
      <c r="M45" s="50"/>
      <c r="R45" s="65"/>
    </row>
    <row r="46" spans="1:23" ht="13.5" thickBot="1" x14ac:dyDescent="0.25">
      <c r="B46" s="67"/>
      <c r="C46" s="73" t="s">
        <v>44</v>
      </c>
      <c r="D46" s="51"/>
      <c r="E46" s="51"/>
      <c r="F46" s="51"/>
      <c r="G46" s="52">
        <f>F44+I44</f>
        <v>78300</v>
      </c>
      <c r="H46" s="112" t="s">
        <v>46</v>
      </c>
      <c r="I46" s="113"/>
      <c r="J46" s="113"/>
      <c r="K46" s="114"/>
      <c r="L46" s="85">
        <f>L44+O44+R44+V44</f>
        <v>2189584.6850000001</v>
      </c>
      <c r="M46" s="90"/>
      <c r="N46" s="84"/>
      <c r="O46" s="84"/>
      <c r="P46" s="84"/>
      <c r="Q46" s="86"/>
      <c r="R46" s="72"/>
    </row>
    <row r="47" spans="1:23" x14ac:dyDescent="0.2">
      <c r="E47" s="50"/>
      <c r="F47" s="50"/>
      <c r="I47" s="1"/>
      <c r="L47" s="55"/>
      <c r="M47" s="67"/>
    </row>
    <row r="48" spans="1:23" x14ac:dyDescent="0.2">
      <c r="C48" s="74" t="s">
        <v>30</v>
      </c>
    </row>
    <row r="49" spans="2:17" x14ac:dyDescent="0.2">
      <c r="C49" s="7"/>
      <c r="D49" s="7"/>
      <c r="E49" s="73" t="s">
        <v>31</v>
      </c>
      <c r="F49" s="73"/>
      <c r="G49" s="77"/>
      <c r="H49" s="78"/>
      <c r="I49" s="79"/>
    </row>
    <row r="50" spans="2:17" x14ac:dyDescent="0.2">
      <c r="C50" s="7"/>
      <c r="D50" s="7"/>
      <c r="E50" s="73" t="s">
        <v>32</v>
      </c>
      <c r="F50" s="73"/>
      <c r="G50" s="77"/>
      <c r="H50" s="78"/>
      <c r="I50" s="79"/>
    </row>
    <row r="51" spans="2:17" x14ac:dyDescent="0.2">
      <c r="C51" s="7"/>
      <c r="D51" s="7"/>
      <c r="E51" s="7"/>
      <c r="F51" s="7"/>
      <c r="G51" s="68"/>
      <c r="H51" s="78"/>
      <c r="I51" s="79"/>
    </row>
    <row r="52" spans="2:17" x14ac:dyDescent="0.2">
      <c r="C52" s="80"/>
      <c r="D52" s="80"/>
      <c r="E52" s="80"/>
      <c r="F52" s="80"/>
      <c r="G52" s="81"/>
      <c r="H52" s="82"/>
      <c r="I52" s="83" t="s">
        <v>33</v>
      </c>
      <c r="J52" s="80"/>
      <c r="K52" s="80"/>
      <c r="L52" s="54"/>
      <c r="M52" s="54"/>
      <c r="N52" s="54"/>
      <c r="O52" s="54"/>
      <c r="P52" s="54"/>
      <c r="Q52" s="54" t="s">
        <v>3</v>
      </c>
    </row>
    <row r="53" spans="2:17" x14ac:dyDescent="0.2">
      <c r="C53" s="80" t="s">
        <v>34</v>
      </c>
      <c r="D53" s="80" t="s">
        <v>34</v>
      </c>
      <c r="E53" s="80" t="s">
        <v>34</v>
      </c>
      <c r="F53" s="80" t="s">
        <v>34</v>
      </c>
      <c r="G53" s="80" t="s">
        <v>34</v>
      </c>
      <c r="H53" s="80"/>
      <c r="I53" s="80" t="s">
        <v>10</v>
      </c>
      <c r="J53" s="80"/>
      <c r="K53" s="80" t="s">
        <v>35</v>
      </c>
      <c r="M53" s="54"/>
      <c r="N53" s="54"/>
      <c r="O53" s="54"/>
    </row>
    <row r="54" spans="2:17" x14ac:dyDescent="0.2">
      <c r="C54" s="19">
        <v>1007</v>
      </c>
      <c r="D54" s="19">
        <v>1008</v>
      </c>
      <c r="E54" s="19">
        <v>1009</v>
      </c>
      <c r="F54" s="19">
        <v>1175</v>
      </c>
      <c r="G54" s="19">
        <v>1358</v>
      </c>
      <c r="H54" s="19" t="s">
        <v>36</v>
      </c>
      <c r="I54" s="19" t="s">
        <v>37</v>
      </c>
      <c r="J54" s="19"/>
      <c r="K54" s="19" t="s">
        <v>7</v>
      </c>
      <c r="M54" s="56"/>
      <c r="N54" s="56"/>
      <c r="O54" s="56"/>
    </row>
    <row r="55" spans="2:17" x14ac:dyDescent="0.2">
      <c r="B55" s="1">
        <v>1</v>
      </c>
      <c r="C55" s="75">
        <v>5080</v>
      </c>
      <c r="D55" s="75">
        <v>18461</v>
      </c>
      <c r="E55" s="75">
        <v>4940</v>
      </c>
      <c r="F55" s="75">
        <v>694</v>
      </c>
      <c r="G55" s="75">
        <v>0</v>
      </c>
      <c r="H55" s="75">
        <v>10000</v>
      </c>
      <c r="I55" s="76"/>
      <c r="J55" s="57"/>
      <c r="K55" s="50">
        <f t="shared" ref="K55:K85" si="16">C55+D55+E55+F55+G55-H55-I55+J55</f>
        <v>19175</v>
      </c>
      <c r="M55" s="57"/>
      <c r="N55" s="57"/>
      <c r="O55" s="57"/>
    </row>
    <row r="56" spans="2:17" x14ac:dyDescent="0.2">
      <c r="B56" s="1">
        <v>2</v>
      </c>
      <c r="C56" s="75">
        <v>5076</v>
      </c>
      <c r="D56" s="75">
        <v>25330</v>
      </c>
      <c r="E56" s="75">
        <v>4934</v>
      </c>
      <c r="F56" s="75">
        <v>0</v>
      </c>
      <c r="G56" s="75">
        <v>0</v>
      </c>
      <c r="H56" s="75">
        <v>10000</v>
      </c>
      <c r="I56" s="76"/>
      <c r="J56" s="57"/>
      <c r="K56" s="50">
        <f t="shared" si="16"/>
        <v>25340</v>
      </c>
      <c r="M56" s="57"/>
      <c r="N56" s="57"/>
      <c r="O56" s="57"/>
    </row>
    <row r="57" spans="2:17" x14ac:dyDescent="0.2">
      <c r="B57" s="1">
        <v>3</v>
      </c>
      <c r="C57" s="75">
        <v>5069</v>
      </c>
      <c r="D57" s="75">
        <v>28867</v>
      </c>
      <c r="E57" s="75">
        <v>4941</v>
      </c>
      <c r="F57" s="75">
        <v>0</v>
      </c>
      <c r="G57" s="75">
        <v>0</v>
      </c>
      <c r="H57" s="75">
        <v>10000</v>
      </c>
      <c r="I57" s="76"/>
      <c r="J57" s="57"/>
      <c r="K57" s="50">
        <f t="shared" si="16"/>
        <v>28877</v>
      </c>
      <c r="M57" s="57"/>
      <c r="N57" s="57"/>
      <c r="O57" s="57"/>
    </row>
    <row r="58" spans="2:17" x14ac:dyDescent="0.2">
      <c r="B58" s="1">
        <v>4</v>
      </c>
      <c r="C58" s="75">
        <v>7249</v>
      </c>
      <c r="D58" s="75">
        <v>40521</v>
      </c>
      <c r="E58" s="75">
        <v>4789</v>
      </c>
      <c r="F58" s="75">
        <v>0</v>
      </c>
      <c r="G58" s="75">
        <v>0</v>
      </c>
      <c r="H58" s="75">
        <v>10000</v>
      </c>
      <c r="I58" s="76"/>
      <c r="J58" s="57"/>
      <c r="K58" s="50">
        <f t="shared" si="16"/>
        <v>42559</v>
      </c>
      <c r="M58" s="57"/>
      <c r="N58" s="57"/>
      <c r="O58" s="57"/>
    </row>
    <row r="59" spans="2:17" x14ac:dyDescent="0.2">
      <c r="B59" s="1">
        <v>5</v>
      </c>
      <c r="C59" s="75">
        <v>11498</v>
      </c>
      <c r="D59" s="75">
        <v>32235</v>
      </c>
      <c r="E59" s="75">
        <v>4863</v>
      </c>
      <c r="F59" s="75">
        <v>0</v>
      </c>
      <c r="G59" s="75">
        <v>0</v>
      </c>
      <c r="H59" s="75">
        <v>35000</v>
      </c>
      <c r="I59" s="76"/>
      <c r="J59" s="57"/>
      <c r="K59" s="50">
        <f t="shared" si="16"/>
        <v>13596</v>
      </c>
      <c r="M59" s="57"/>
      <c r="N59" s="57"/>
      <c r="O59" s="57"/>
    </row>
    <row r="60" spans="2:17" x14ac:dyDescent="0.2">
      <c r="B60" s="1">
        <v>6</v>
      </c>
      <c r="C60" s="75">
        <v>11019</v>
      </c>
      <c r="D60" s="75">
        <v>19587</v>
      </c>
      <c r="E60" s="75">
        <v>6354</v>
      </c>
      <c r="F60" s="75">
        <v>0</v>
      </c>
      <c r="G60" s="75">
        <v>0</v>
      </c>
      <c r="H60" s="75">
        <v>30000</v>
      </c>
      <c r="I60" s="76"/>
      <c r="J60" s="57"/>
      <c r="K60" s="50">
        <f t="shared" si="16"/>
        <v>6960</v>
      </c>
      <c r="M60" s="57"/>
      <c r="N60" s="57"/>
      <c r="O60" s="57"/>
    </row>
    <row r="61" spans="2:17" x14ac:dyDescent="0.2">
      <c r="B61" s="1">
        <v>7</v>
      </c>
      <c r="C61" s="75">
        <v>12330</v>
      </c>
      <c r="D61" s="75">
        <v>20508</v>
      </c>
      <c r="E61" s="75">
        <v>2368</v>
      </c>
      <c r="F61" s="75">
        <v>0</v>
      </c>
      <c r="G61" s="75">
        <v>0</v>
      </c>
      <c r="H61" s="75">
        <v>20000</v>
      </c>
      <c r="I61" s="76"/>
      <c r="J61" s="57"/>
      <c r="K61" s="50">
        <f t="shared" si="16"/>
        <v>15206</v>
      </c>
      <c r="M61" s="57"/>
      <c r="N61" s="57"/>
      <c r="O61" s="57"/>
    </row>
    <row r="62" spans="2:17" x14ac:dyDescent="0.2">
      <c r="B62" s="1">
        <v>8</v>
      </c>
      <c r="C62" s="75">
        <v>11764</v>
      </c>
      <c r="D62" s="75">
        <v>8540</v>
      </c>
      <c r="E62" s="75">
        <v>0</v>
      </c>
      <c r="F62" s="75">
        <v>0</v>
      </c>
      <c r="G62" s="75">
        <v>0</v>
      </c>
      <c r="H62" s="75">
        <v>10000</v>
      </c>
      <c r="I62" s="76"/>
      <c r="J62" s="57"/>
      <c r="K62" s="50">
        <f t="shared" si="16"/>
        <v>10304</v>
      </c>
      <c r="M62" s="57"/>
      <c r="N62" s="57"/>
      <c r="O62" s="57"/>
    </row>
    <row r="63" spans="2:17" x14ac:dyDescent="0.2">
      <c r="B63" s="1">
        <v>9</v>
      </c>
      <c r="C63" s="75">
        <v>12127</v>
      </c>
      <c r="D63" s="75">
        <v>14422</v>
      </c>
      <c r="E63" s="75">
        <v>0</v>
      </c>
      <c r="F63" s="75">
        <v>0</v>
      </c>
      <c r="G63" s="75">
        <v>0</v>
      </c>
      <c r="H63" s="75">
        <v>10000</v>
      </c>
      <c r="I63" s="76"/>
      <c r="J63" s="57"/>
      <c r="K63" s="50">
        <f t="shared" si="16"/>
        <v>16549</v>
      </c>
      <c r="M63" s="57"/>
      <c r="N63" s="57"/>
      <c r="O63" s="57"/>
    </row>
    <row r="64" spans="2:17" x14ac:dyDescent="0.2">
      <c r="B64" s="1">
        <v>10</v>
      </c>
      <c r="C64" s="75">
        <v>12118</v>
      </c>
      <c r="D64" s="75">
        <v>15831</v>
      </c>
      <c r="E64" s="75">
        <v>0</v>
      </c>
      <c r="F64" s="75">
        <v>0</v>
      </c>
      <c r="G64" s="75">
        <v>0</v>
      </c>
      <c r="H64" s="75">
        <v>10000</v>
      </c>
      <c r="I64" s="76"/>
      <c r="J64" s="57"/>
      <c r="K64" s="50">
        <f t="shared" si="16"/>
        <v>17949</v>
      </c>
      <c r="M64" s="57"/>
      <c r="N64" s="57"/>
      <c r="O64" s="57"/>
    </row>
    <row r="65" spans="2:15" x14ac:dyDescent="0.2">
      <c r="B65" s="1">
        <v>11</v>
      </c>
      <c r="C65" s="75">
        <v>11554</v>
      </c>
      <c r="D65" s="75">
        <v>30844</v>
      </c>
      <c r="E65" s="75">
        <v>0</v>
      </c>
      <c r="F65" s="75">
        <v>0</v>
      </c>
      <c r="G65" s="75">
        <v>0</v>
      </c>
      <c r="H65" s="75">
        <v>10000</v>
      </c>
      <c r="I65" s="76"/>
      <c r="J65" s="57"/>
      <c r="K65" s="50">
        <f t="shared" si="16"/>
        <v>32398</v>
      </c>
      <c r="M65" s="57"/>
      <c r="N65" s="57"/>
      <c r="O65" s="57"/>
    </row>
    <row r="66" spans="2:15" x14ac:dyDescent="0.2">
      <c r="B66" s="1">
        <v>12</v>
      </c>
      <c r="C66" s="75">
        <v>11532</v>
      </c>
      <c r="D66" s="75">
        <v>26353</v>
      </c>
      <c r="E66" s="75">
        <v>0</v>
      </c>
      <c r="F66" s="75">
        <v>0</v>
      </c>
      <c r="G66" s="75">
        <v>0</v>
      </c>
      <c r="H66" s="75">
        <v>10000</v>
      </c>
      <c r="I66" s="76"/>
      <c r="J66" s="57"/>
      <c r="K66" s="50">
        <f t="shared" si="16"/>
        <v>27885</v>
      </c>
      <c r="M66" s="57"/>
      <c r="N66" s="57"/>
      <c r="O66" s="57"/>
    </row>
    <row r="67" spans="2:15" x14ac:dyDescent="0.2">
      <c r="B67" s="1">
        <v>13</v>
      </c>
      <c r="C67" s="75">
        <v>16965</v>
      </c>
      <c r="D67" s="75">
        <v>31799</v>
      </c>
      <c r="E67" s="75">
        <v>0</v>
      </c>
      <c r="F67" s="75">
        <v>0</v>
      </c>
      <c r="G67" s="75">
        <v>0</v>
      </c>
      <c r="H67" s="75">
        <v>10000</v>
      </c>
      <c r="I67" s="76"/>
      <c r="J67" s="57"/>
      <c r="K67" s="50">
        <f t="shared" si="16"/>
        <v>38764</v>
      </c>
      <c r="M67" s="57"/>
      <c r="N67" s="57"/>
      <c r="O67" s="57"/>
    </row>
    <row r="68" spans="2:15" x14ac:dyDescent="0.2">
      <c r="B68" s="1">
        <v>14</v>
      </c>
      <c r="C68" s="75">
        <v>14417</v>
      </c>
      <c r="D68" s="75">
        <v>23536</v>
      </c>
      <c r="E68" s="75">
        <v>0</v>
      </c>
      <c r="F68" s="75">
        <v>0</v>
      </c>
      <c r="G68" s="75">
        <v>0</v>
      </c>
      <c r="H68" s="75">
        <v>10000</v>
      </c>
      <c r="I68" s="76"/>
      <c r="J68" s="57"/>
      <c r="K68" s="50">
        <f t="shared" si="16"/>
        <v>27953</v>
      </c>
      <c r="M68" s="57"/>
      <c r="N68" s="57"/>
      <c r="O68" s="57"/>
    </row>
    <row r="69" spans="2:15" x14ac:dyDescent="0.2">
      <c r="B69" s="1">
        <v>15</v>
      </c>
      <c r="C69" s="75">
        <v>14476</v>
      </c>
      <c r="D69" s="75">
        <v>18842</v>
      </c>
      <c r="E69" s="75">
        <v>0</v>
      </c>
      <c r="F69" s="75">
        <v>0</v>
      </c>
      <c r="G69" s="75">
        <v>0</v>
      </c>
      <c r="H69" s="75">
        <v>10000</v>
      </c>
      <c r="I69" s="76"/>
      <c r="J69" s="57"/>
      <c r="K69" s="50">
        <f t="shared" si="16"/>
        <v>23318</v>
      </c>
      <c r="M69" s="57"/>
      <c r="N69" s="57"/>
      <c r="O69" s="57"/>
    </row>
    <row r="70" spans="2:15" x14ac:dyDescent="0.2">
      <c r="B70" s="1">
        <v>16</v>
      </c>
      <c r="C70" s="75">
        <v>8605</v>
      </c>
      <c r="D70" s="75">
        <v>28260</v>
      </c>
      <c r="E70" s="75">
        <v>0</v>
      </c>
      <c r="F70" s="75">
        <v>0</v>
      </c>
      <c r="G70" s="75">
        <v>0</v>
      </c>
      <c r="H70" s="75">
        <v>10000</v>
      </c>
      <c r="I70" s="76"/>
      <c r="J70" s="57"/>
      <c r="K70" s="50">
        <f t="shared" si="16"/>
        <v>26865</v>
      </c>
      <c r="M70" s="57"/>
      <c r="N70" s="57"/>
      <c r="O70" s="57"/>
    </row>
    <row r="71" spans="2:15" x14ac:dyDescent="0.2">
      <c r="B71" s="1">
        <v>17</v>
      </c>
      <c r="C71" s="75">
        <v>5096</v>
      </c>
      <c r="D71" s="75">
        <v>33411</v>
      </c>
      <c r="E71" s="75">
        <v>0</v>
      </c>
      <c r="F71" s="75">
        <v>0</v>
      </c>
      <c r="G71" s="75">
        <v>0</v>
      </c>
      <c r="H71" s="75">
        <v>10000</v>
      </c>
      <c r="I71" s="76"/>
      <c r="J71" s="57"/>
      <c r="K71" s="50">
        <f t="shared" si="16"/>
        <v>28507</v>
      </c>
      <c r="M71" s="57"/>
      <c r="N71" s="57"/>
      <c r="O71" s="57"/>
    </row>
    <row r="72" spans="2:15" x14ac:dyDescent="0.2">
      <c r="B72" s="1">
        <v>18</v>
      </c>
      <c r="C72" s="75">
        <v>11074</v>
      </c>
      <c r="D72" s="75">
        <v>38103</v>
      </c>
      <c r="E72" s="75">
        <v>0</v>
      </c>
      <c r="F72" s="75">
        <v>0</v>
      </c>
      <c r="G72" s="75">
        <v>0</v>
      </c>
      <c r="H72" s="75">
        <v>10000</v>
      </c>
      <c r="I72" s="76"/>
      <c r="J72" s="57"/>
      <c r="K72" s="50">
        <f t="shared" si="16"/>
        <v>39177</v>
      </c>
      <c r="M72" s="57"/>
      <c r="N72" s="57"/>
      <c r="O72" s="57"/>
    </row>
    <row r="73" spans="2:15" x14ac:dyDescent="0.2">
      <c r="B73" s="1">
        <v>19</v>
      </c>
      <c r="C73" s="75">
        <v>13801</v>
      </c>
      <c r="D73" s="75">
        <v>36838</v>
      </c>
      <c r="E73" s="75">
        <v>0</v>
      </c>
      <c r="F73" s="75">
        <v>0</v>
      </c>
      <c r="G73" s="75">
        <v>0</v>
      </c>
      <c r="H73" s="75">
        <v>15000</v>
      </c>
      <c r="I73" s="76"/>
      <c r="J73" s="57"/>
      <c r="K73" s="50">
        <f t="shared" si="16"/>
        <v>35639</v>
      </c>
      <c r="M73" s="57"/>
      <c r="N73" s="57"/>
      <c r="O73" s="57"/>
    </row>
    <row r="74" spans="2:15" x14ac:dyDescent="0.2">
      <c r="B74" s="1">
        <v>20</v>
      </c>
      <c r="C74" s="75">
        <v>14422</v>
      </c>
      <c r="D74" s="75">
        <v>39785</v>
      </c>
      <c r="E74" s="75">
        <v>0</v>
      </c>
      <c r="F74" s="75">
        <v>0</v>
      </c>
      <c r="G74" s="75">
        <v>0</v>
      </c>
      <c r="H74" s="75">
        <v>15000</v>
      </c>
      <c r="I74" s="76"/>
      <c r="J74" s="57"/>
      <c r="K74" s="50">
        <f t="shared" si="16"/>
        <v>39207</v>
      </c>
      <c r="M74" s="57"/>
      <c r="N74" s="57"/>
      <c r="O74" s="57"/>
    </row>
    <row r="75" spans="2:15" x14ac:dyDescent="0.2">
      <c r="B75" s="1">
        <v>21</v>
      </c>
      <c r="C75" s="75">
        <v>9323</v>
      </c>
      <c r="D75" s="75">
        <v>32883</v>
      </c>
      <c r="E75" s="75">
        <v>0</v>
      </c>
      <c r="F75" s="75">
        <v>0</v>
      </c>
      <c r="G75" s="75">
        <v>0</v>
      </c>
      <c r="H75" s="75">
        <v>15000</v>
      </c>
      <c r="I75" s="76"/>
      <c r="J75" s="57"/>
      <c r="K75" s="50">
        <f t="shared" si="16"/>
        <v>27206</v>
      </c>
      <c r="M75" s="57"/>
      <c r="N75" s="57"/>
      <c r="O75" s="57"/>
    </row>
    <row r="76" spans="2:15" x14ac:dyDescent="0.2">
      <c r="B76" s="1">
        <v>22</v>
      </c>
      <c r="C76" s="75">
        <v>13496</v>
      </c>
      <c r="D76" s="75">
        <v>19109</v>
      </c>
      <c r="E76" s="75">
        <v>0</v>
      </c>
      <c r="F76" s="75">
        <v>0</v>
      </c>
      <c r="G76" s="75">
        <v>0</v>
      </c>
      <c r="H76" s="75">
        <v>10000</v>
      </c>
      <c r="I76" s="76"/>
      <c r="J76" s="57"/>
      <c r="K76" s="50">
        <f t="shared" si="16"/>
        <v>22605</v>
      </c>
      <c r="M76" s="57"/>
      <c r="N76" s="57"/>
      <c r="O76" s="57"/>
    </row>
    <row r="77" spans="2:15" x14ac:dyDescent="0.2">
      <c r="B77" s="1">
        <v>23</v>
      </c>
      <c r="C77" s="75">
        <v>12671</v>
      </c>
      <c r="D77" s="75">
        <v>30251</v>
      </c>
      <c r="E77" s="75">
        <v>0</v>
      </c>
      <c r="F77" s="75">
        <v>0</v>
      </c>
      <c r="G77" s="75">
        <v>0</v>
      </c>
      <c r="H77" s="75">
        <v>10000</v>
      </c>
      <c r="I77" s="76"/>
      <c r="J77" s="57"/>
      <c r="K77" s="50">
        <f t="shared" si="16"/>
        <v>32922</v>
      </c>
      <c r="M77" s="57"/>
      <c r="N77" s="57"/>
      <c r="O77" s="57"/>
    </row>
    <row r="78" spans="2:15" x14ac:dyDescent="0.2">
      <c r="B78" s="1">
        <v>24</v>
      </c>
      <c r="C78" s="75">
        <v>5853</v>
      </c>
      <c r="D78" s="75">
        <v>39682</v>
      </c>
      <c r="E78" s="75">
        <v>0</v>
      </c>
      <c r="F78" s="75">
        <v>163</v>
      </c>
      <c r="G78" s="75">
        <v>0</v>
      </c>
      <c r="H78" s="75">
        <v>10000</v>
      </c>
      <c r="I78" s="76"/>
      <c r="J78" s="57"/>
      <c r="K78" s="50">
        <f t="shared" si="16"/>
        <v>35698</v>
      </c>
      <c r="M78" s="57"/>
      <c r="N78" s="57"/>
      <c r="O78" s="57"/>
    </row>
    <row r="79" spans="2:15" x14ac:dyDescent="0.2">
      <c r="B79" s="1">
        <v>25</v>
      </c>
      <c r="C79" s="75">
        <v>7794</v>
      </c>
      <c r="D79" s="75">
        <v>33726</v>
      </c>
      <c r="E79" s="75">
        <v>0</v>
      </c>
      <c r="F79" s="75">
        <v>10212</v>
      </c>
      <c r="G79" s="75">
        <v>0</v>
      </c>
      <c r="H79" s="75">
        <v>10000</v>
      </c>
      <c r="I79" s="76"/>
      <c r="J79" s="57"/>
      <c r="K79" s="50">
        <f t="shared" si="16"/>
        <v>41732</v>
      </c>
      <c r="M79" s="57"/>
      <c r="N79" s="57"/>
      <c r="O79" s="57"/>
    </row>
    <row r="80" spans="2:15" x14ac:dyDescent="0.2">
      <c r="B80" s="1">
        <v>26</v>
      </c>
      <c r="C80" s="75">
        <v>15430</v>
      </c>
      <c r="D80" s="75">
        <v>39555</v>
      </c>
      <c r="E80" s="75">
        <v>0</v>
      </c>
      <c r="F80" s="75">
        <v>11771</v>
      </c>
      <c r="G80" s="75">
        <v>0</v>
      </c>
      <c r="H80" s="75">
        <v>20000</v>
      </c>
      <c r="I80" s="76"/>
      <c r="J80" s="57"/>
      <c r="K80" s="50">
        <f t="shared" si="16"/>
        <v>46756</v>
      </c>
      <c r="M80" s="57"/>
      <c r="N80" s="57"/>
      <c r="O80" s="57"/>
    </row>
    <row r="81" spans="2:18" x14ac:dyDescent="0.2">
      <c r="B81" s="1">
        <v>27</v>
      </c>
      <c r="C81" s="75">
        <v>19890</v>
      </c>
      <c r="D81" s="75">
        <v>41972</v>
      </c>
      <c r="E81" s="75">
        <v>0</v>
      </c>
      <c r="F81" s="75">
        <v>13138</v>
      </c>
      <c r="G81" s="75">
        <v>0</v>
      </c>
      <c r="H81" s="75">
        <v>20000</v>
      </c>
      <c r="I81" s="76"/>
      <c r="J81" s="57"/>
      <c r="K81" s="50">
        <f t="shared" si="16"/>
        <v>55000</v>
      </c>
      <c r="M81" s="57"/>
      <c r="N81" s="57"/>
      <c r="O81" s="57"/>
    </row>
    <row r="82" spans="2:18" x14ac:dyDescent="0.2">
      <c r="B82" s="1">
        <v>28</v>
      </c>
      <c r="C82" s="75">
        <v>34806</v>
      </c>
      <c r="D82" s="75">
        <v>23679</v>
      </c>
      <c r="E82" s="75">
        <v>0</v>
      </c>
      <c r="F82" s="75">
        <v>16288</v>
      </c>
      <c r="G82" s="75">
        <v>0</v>
      </c>
      <c r="H82" s="75">
        <v>20000</v>
      </c>
      <c r="I82" s="76"/>
      <c r="J82" s="57"/>
      <c r="K82" s="50">
        <f t="shared" si="16"/>
        <v>54773</v>
      </c>
      <c r="M82" s="57"/>
      <c r="N82" s="57"/>
      <c r="O82" s="57"/>
    </row>
    <row r="83" spans="2:18" x14ac:dyDescent="0.2">
      <c r="B83" s="1">
        <v>29</v>
      </c>
      <c r="C83" s="75">
        <v>22900</v>
      </c>
      <c r="D83" s="75">
        <v>29147</v>
      </c>
      <c r="E83" s="75">
        <v>0</v>
      </c>
      <c r="F83" s="75">
        <f>10609+4228</f>
        <v>14837</v>
      </c>
      <c r="G83" s="75">
        <v>0</v>
      </c>
      <c r="H83" s="75">
        <v>30000</v>
      </c>
      <c r="I83" s="76"/>
      <c r="J83" s="57"/>
      <c r="K83" s="50">
        <f t="shared" si="16"/>
        <v>36884</v>
      </c>
      <c r="M83" s="57"/>
      <c r="N83" s="57"/>
      <c r="O83" s="57"/>
    </row>
    <row r="84" spans="2:18" x14ac:dyDescent="0.2">
      <c r="B84" s="1">
        <v>30</v>
      </c>
      <c r="C84" s="75">
        <v>22511</v>
      </c>
      <c r="D84" s="75">
        <v>27805</v>
      </c>
      <c r="E84" s="75">
        <v>0</v>
      </c>
      <c r="F84" s="75">
        <v>16041</v>
      </c>
      <c r="G84" s="75">
        <v>0</v>
      </c>
      <c r="H84" s="75">
        <v>30000</v>
      </c>
      <c r="I84" s="76"/>
      <c r="J84" s="57"/>
      <c r="K84" s="50">
        <f t="shared" si="16"/>
        <v>36357</v>
      </c>
      <c r="M84" s="57"/>
      <c r="N84" s="57"/>
      <c r="O84" s="57"/>
    </row>
    <row r="85" spans="2:18" ht="13.5" thickBot="1" x14ac:dyDescent="0.25">
      <c r="B85" s="1">
        <v>31</v>
      </c>
      <c r="C85" s="75">
        <v>20813</v>
      </c>
      <c r="D85" s="75">
        <v>22056</v>
      </c>
      <c r="E85" s="75">
        <v>0</v>
      </c>
      <c r="F85" s="75">
        <v>10215</v>
      </c>
      <c r="G85" s="75">
        <v>0</v>
      </c>
      <c r="H85" s="75">
        <v>30000</v>
      </c>
      <c r="I85" s="76"/>
      <c r="J85" s="57"/>
      <c r="K85" s="50">
        <f t="shared" si="16"/>
        <v>23084</v>
      </c>
      <c r="M85" s="57"/>
      <c r="N85" s="57"/>
      <c r="O85" s="57"/>
    </row>
    <row r="86" spans="2:18" ht="13.5" thickBot="1" x14ac:dyDescent="0.25">
      <c r="C86" s="64">
        <f t="shared" ref="C86:K86" si="17">SUM(C55:C85)</f>
        <v>400759</v>
      </c>
      <c r="D86" s="64">
        <f t="shared" si="17"/>
        <v>871938</v>
      </c>
      <c r="E86" s="64">
        <f t="shared" si="17"/>
        <v>33189</v>
      </c>
      <c r="F86" s="64">
        <f t="shared" si="17"/>
        <v>93359</v>
      </c>
      <c r="G86" s="64">
        <f t="shared" si="17"/>
        <v>0</v>
      </c>
      <c r="H86" s="105">
        <f>SUM(H55:H85)</f>
        <v>470000</v>
      </c>
      <c r="I86" s="64">
        <f t="shared" si="17"/>
        <v>0</v>
      </c>
      <c r="J86" s="64">
        <f t="shared" si="17"/>
        <v>0</v>
      </c>
      <c r="K86" s="105">
        <f t="shared" si="17"/>
        <v>929245</v>
      </c>
      <c r="L86" s="50">
        <f>SUM(C86:H86)-H86</f>
        <v>1399245</v>
      </c>
      <c r="M86" s="50"/>
      <c r="N86" s="50"/>
      <c r="O86" s="50"/>
    </row>
    <row r="87" spans="2:18" ht="13.5" thickTop="1" x14ac:dyDescent="0.2">
      <c r="C87" s="50"/>
      <c r="D87" s="50"/>
      <c r="E87" s="50"/>
      <c r="F87" s="50"/>
      <c r="J87" s="50"/>
      <c r="K87" s="50"/>
      <c r="L87" s="50">
        <f>SUM(C86:G86)</f>
        <v>1399245</v>
      </c>
      <c r="M87" s="50"/>
      <c r="N87" s="50"/>
      <c r="O87" s="50"/>
    </row>
    <row r="88" spans="2:18" x14ac:dyDescent="0.2">
      <c r="C88" s="50"/>
      <c r="D88" s="50"/>
      <c r="E88" s="50"/>
      <c r="F88" s="50"/>
      <c r="J88" s="50"/>
      <c r="K88" s="50"/>
      <c r="L88" s="50">
        <f>L87-L86</f>
        <v>0</v>
      </c>
      <c r="M88" s="50"/>
      <c r="N88" s="50"/>
      <c r="O88" s="50"/>
      <c r="P88" s="50"/>
      <c r="Q88" s="50"/>
      <c r="R88" s="50"/>
    </row>
    <row r="89" spans="2:18" x14ac:dyDescent="0.2">
      <c r="K89" s="50"/>
      <c r="M89" s="50"/>
    </row>
    <row r="103" spans="6:7" x14ac:dyDescent="0.2">
      <c r="G103" s="58"/>
    </row>
    <row r="104" spans="6:7" x14ac:dyDescent="0.2">
      <c r="F104" s="58"/>
    </row>
  </sheetData>
  <mergeCells count="1">
    <mergeCell ref="H46:K46"/>
  </mergeCells>
  <printOptions horizontalCentered="1"/>
  <pageMargins left="0" right="0" top="0.75" bottom="0.75" header="0.25" footer="0.25"/>
  <pageSetup scale="75" fitToWidth="3" pageOrder="overThenDown" orientation="landscape" verticalDpi="300" r:id="rId1"/>
  <headerFooter alignWithMargins="0">
    <oddFooter>&amp;L&amp;F  &amp;A&amp;C&amp;P&amp;R&amp;D  &amp;T</oddFooter>
  </headerFooter>
  <rowBreaks count="1" manualBreakCount="1">
    <brk id="47" max="16383" man="1"/>
  </rowBreaks>
  <colBreaks count="1" manualBreakCount="1">
    <brk id="12"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0001</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Jan Havlíček</cp:lastModifiedBy>
  <cp:lastPrinted>2000-02-08T21:36:35Z</cp:lastPrinted>
  <dcterms:created xsi:type="dcterms:W3CDTF">1997-06-03T21:13:04Z</dcterms:created>
  <dcterms:modified xsi:type="dcterms:W3CDTF">2023-09-10T11:58:11Z</dcterms:modified>
</cp:coreProperties>
</file>