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mc:AlternateContent xmlns:mc="http://schemas.openxmlformats.org/markup-compatibility/2006">
    <mc:Choice Requires="x15">
      <x15ac:absPath xmlns:x15ac="http://schemas.microsoft.com/office/spreadsheetml/2010/11/ac" url="C:\Users\havli\AppData\Local\Temp\"/>
    </mc:Choice>
  </mc:AlternateContent>
  <xr:revisionPtr revIDLastSave="0" documentId="8_{E22F0C47-57DA-4579-B5F1-3B0E056FA357}" xr6:coauthVersionLast="47" xr6:coauthVersionMax="47" xr10:uidLastSave="{00000000-0000-0000-0000-000000000000}"/>
  <bookViews>
    <workbookView xWindow="-120" yWindow="-120" windowWidth="38640" windowHeight="15720"/>
  </bookViews>
  <sheets>
    <sheet name="Per Sch. C of PDX - By trader" sheetId="1" r:id="rId1"/>
  </sheets>
  <definedNames>
    <definedName name="_xlnm.Print_Area" localSheetId="0">'Per Sch. C of PDX - By trader'!$B$8:$K$53</definedName>
    <definedName name="_xlnm.Print_Titles" localSheetId="0">'Per Sch. C of PDX - By trader'!$1:$7</definedName>
  </definedNames>
  <calcPr calcId="0" fullCalcOnLoad="1"/>
</workbook>
</file>

<file path=xl/calcChain.xml><?xml version="1.0" encoding="utf-8"?>
<calcChain xmlns="http://schemas.openxmlformats.org/spreadsheetml/2006/main">
  <c r="H8" i="1" l="1"/>
  <c r="J8" i="1"/>
  <c r="J9" i="1"/>
  <c r="H10" i="1"/>
  <c r="J10" i="1"/>
  <c r="J11" i="1"/>
  <c r="J12" i="1"/>
  <c r="J13" i="1"/>
  <c r="H14" i="1"/>
  <c r="J14" i="1"/>
  <c r="J15" i="1"/>
  <c r="J16" i="1"/>
  <c r="J17" i="1"/>
  <c r="J18" i="1"/>
  <c r="J19" i="1"/>
  <c r="I20" i="1"/>
  <c r="J20" i="1"/>
  <c r="L20" i="1"/>
  <c r="I21" i="1"/>
  <c r="J21" i="1"/>
  <c r="H22" i="1"/>
  <c r="I22" i="1"/>
  <c r="J22" i="1"/>
  <c r="L22" i="1"/>
  <c r="J23" i="1"/>
  <c r="J24" i="1"/>
  <c r="J25" i="1"/>
  <c r="H26" i="1"/>
  <c r="I26" i="1"/>
  <c r="J26" i="1"/>
  <c r="L26" i="1"/>
  <c r="J27" i="1"/>
  <c r="J28" i="1"/>
  <c r="J29" i="1"/>
  <c r="J30" i="1"/>
  <c r="H31" i="1"/>
  <c r="I31" i="1"/>
  <c r="J31" i="1"/>
  <c r="L31" i="1"/>
  <c r="H32" i="1"/>
  <c r="J32" i="1"/>
  <c r="H33" i="1"/>
  <c r="I33" i="1"/>
  <c r="J33" i="1"/>
  <c r="L33" i="1"/>
  <c r="H34" i="1"/>
  <c r="J34" i="1"/>
  <c r="J35" i="1"/>
  <c r="J36" i="1"/>
  <c r="H37" i="1"/>
  <c r="I37" i="1"/>
  <c r="J37" i="1"/>
  <c r="L37" i="1"/>
  <c r="J38" i="1"/>
  <c r="J39" i="1"/>
  <c r="J40" i="1"/>
  <c r="I41" i="1"/>
  <c r="J41" i="1"/>
  <c r="H42" i="1"/>
  <c r="I42" i="1"/>
  <c r="J42" i="1"/>
  <c r="L42" i="1"/>
  <c r="H43" i="1"/>
  <c r="J43" i="1"/>
  <c r="J44" i="1"/>
  <c r="J45" i="1"/>
  <c r="J46" i="1"/>
  <c r="H47" i="1"/>
  <c r="I47" i="1"/>
  <c r="J47" i="1"/>
  <c r="L47" i="1"/>
  <c r="H49" i="1"/>
  <c r="I49" i="1"/>
  <c r="L49" i="1"/>
  <c r="J50" i="1"/>
  <c r="M51" i="1"/>
  <c r="N51" i="1"/>
  <c r="O51" i="1"/>
</calcChain>
</file>

<file path=xl/comments1.xml><?xml version="1.0" encoding="utf-8"?>
<comments xmlns="http://schemas.openxmlformats.org/spreadsheetml/2006/main">
  <authors>
    <author>s_mcrouch</author>
    <author>slaw</author>
  </authors>
  <commentList>
    <comment ref="H8" authorId="0" shapeId="0">
      <text>
        <r>
          <rPr>
            <sz val="16"/>
            <color indexed="81"/>
            <rFont val="Tahoma"/>
            <family val="2"/>
          </rPr>
          <t>Sam:
Transmission Reserve = -319,126
Regulatory Reserve = -18,727
The figure was increased to $563,194 on 10/4/99, the difference is in the LT-NW roll, wtube tab (cell J190).   3/7/01</t>
        </r>
      </text>
    </comment>
    <comment ref="H9" authorId="0" shapeId="0">
      <text>
        <r>
          <rPr>
            <sz val="14"/>
            <color indexed="81"/>
            <rFont val="Tahoma"/>
            <family val="2"/>
          </rPr>
          <t>Sam:
In the Sch. C binder, this was mistakenly put as -$896,391. It should be $896,391 as we are taking the P&amp;L from the roll and put it as a reserve in Sch. C. This is recorded in MC tab.</t>
        </r>
        <r>
          <rPr>
            <sz val="8"/>
            <color indexed="81"/>
            <rFont val="Tahoma"/>
          </rPr>
          <t xml:space="preserve">
</t>
        </r>
        <r>
          <rPr>
            <sz val="16"/>
            <color indexed="81"/>
            <rFont val="Tahoma"/>
            <family val="2"/>
          </rPr>
          <t>3/13/01</t>
        </r>
      </text>
    </comment>
    <comment ref="H10" authorId="0" shapeId="0">
      <text>
        <r>
          <rPr>
            <sz val="16"/>
            <color indexed="81"/>
            <rFont val="Tahoma"/>
            <family val="2"/>
          </rPr>
          <t>Sam:
In the Sch. C binder, this was mistakenly put as -$500,000. It should be $500,000 as we are taking the P&amp;L from the roll and put it as a reserve in Sch. C, recorded in MC tab.</t>
        </r>
        <r>
          <rPr>
            <sz val="8"/>
            <color indexed="81"/>
            <rFont val="Tahoma"/>
          </rPr>
          <t xml:space="preserve">
</t>
        </r>
        <r>
          <rPr>
            <sz val="16"/>
            <color indexed="81"/>
            <rFont val="Tahoma"/>
            <family val="2"/>
          </rPr>
          <t>3/13/01</t>
        </r>
      </text>
    </comment>
    <comment ref="I11" authorId="1" shapeId="0">
      <text>
        <r>
          <rPr>
            <b/>
            <sz val="14"/>
            <color indexed="81"/>
            <rFont val="Tahoma"/>
            <family val="2"/>
          </rPr>
          <t>slaw:</t>
        </r>
        <r>
          <rPr>
            <sz val="14"/>
            <color indexed="81"/>
            <rFont val="Tahoma"/>
            <family val="2"/>
          </rPr>
          <t xml:space="preserve">
Sam:
This was transferred from LT-SW to ST-WPLNT on 12/28/00. Please refer to roll ST-PLT &amp; LT-NW MC tab</t>
        </r>
      </text>
    </comment>
    <comment ref="H12" authorId="1" shapeId="0">
      <text>
        <r>
          <rPr>
            <sz val="14"/>
            <color indexed="81"/>
            <rFont val="Tahoma"/>
            <family val="2"/>
          </rPr>
          <t xml:space="preserve">slaw:
Recorded in MC tab.
</t>
        </r>
      </text>
    </comment>
    <comment ref="I13"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 ref="H14" authorId="1" shapeId="0">
      <text>
        <r>
          <rPr>
            <sz val="14"/>
            <color indexed="81"/>
            <rFont val="Tahoma"/>
            <family val="2"/>
          </rPr>
          <t>slaw:
Recorded in NP15 tab.</t>
        </r>
        <r>
          <rPr>
            <sz val="8"/>
            <color indexed="81"/>
            <rFont val="Tahoma"/>
          </rPr>
          <t xml:space="preserve">
</t>
        </r>
      </text>
    </comment>
    <comment ref="H15" authorId="1" shapeId="0">
      <text>
        <r>
          <rPr>
            <sz val="14"/>
            <color indexed="81"/>
            <rFont val="Tahoma"/>
            <family val="2"/>
          </rPr>
          <t xml:space="preserve">slaw:
Recorded in NP15 tab.
</t>
        </r>
      </text>
    </comment>
    <comment ref="H16" authorId="1" shapeId="0">
      <text>
        <r>
          <rPr>
            <b/>
            <sz val="14"/>
            <color indexed="81"/>
            <rFont val="Tahoma"/>
            <family val="2"/>
          </rPr>
          <t>slaw:</t>
        </r>
        <r>
          <rPr>
            <sz val="14"/>
            <color indexed="81"/>
            <rFont val="Tahoma"/>
            <family val="2"/>
          </rPr>
          <t xml:space="preserve">
$877,161 is recorded in SP15 tab; the rest is in WSCC-N tab.</t>
        </r>
      </text>
    </comment>
    <comment ref="I16" authorId="1" shapeId="0">
      <text>
        <r>
          <rPr>
            <b/>
            <sz val="14"/>
            <color indexed="81"/>
            <rFont val="Tahoma"/>
            <family val="2"/>
          </rPr>
          <t>slaw:</t>
        </r>
        <r>
          <rPr>
            <sz val="14"/>
            <color indexed="81"/>
            <rFont val="Tahoma"/>
            <family val="2"/>
          </rPr>
          <t xml:space="preserve">
Recorded in WSCC-N tab.</t>
        </r>
      </text>
    </comment>
    <comment ref="H17" authorId="1" shapeId="0">
      <text>
        <r>
          <rPr>
            <sz val="14"/>
            <color indexed="81"/>
            <rFont val="Tahoma"/>
            <family val="2"/>
          </rPr>
          <t xml:space="preserve">slaw:
Recorded in NP15 tab.
</t>
        </r>
      </text>
    </comment>
    <comment ref="H18" authorId="1" shapeId="0">
      <text>
        <r>
          <rPr>
            <sz val="14"/>
            <color indexed="81"/>
            <rFont val="Tahoma"/>
            <family val="2"/>
          </rPr>
          <t xml:space="preserve">slaw:
Recorded in MC tab.
</t>
        </r>
      </text>
    </comment>
    <comment ref="H19" authorId="1" shapeId="0">
      <text>
        <r>
          <rPr>
            <sz val="14"/>
            <color indexed="81"/>
            <rFont val="Tahoma"/>
            <family val="2"/>
          </rPr>
          <t xml:space="preserve">slaw:
Recorded in WSCC-N tab.
</t>
        </r>
      </text>
    </comment>
    <comment ref="H20" authorId="1" shapeId="0">
      <text>
        <r>
          <rPr>
            <sz val="14"/>
            <color indexed="81"/>
            <rFont val="Tahoma"/>
            <family val="2"/>
          </rPr>
          <t>slaw:
Recorded in NP15 tab.</t>
        </r>
      </text>
    </comment>
    <comment ref="I20" authorId="1" shapeId="0">
      <text>
        <r>
          <rPr>
            <b/>
            <sz val="14"/>
            <color indexed="81"/>
            <rFont val="Tahoma"/>
            <family val="2"/>
          </rPr>
          <t>slaw:</t>
        </r>
        <r>
          <rPr>
            <sz val="14"/>
            <color indexed="81"/>
            <rFont val="Tahoma"/>
            <family val="2"/>
          </rPr>
          <t xml:space="preserve">
Partial release that is moved to Sch E to cover liabilities owed to PG&amp;E through Credit on 4/30/01. (the total liabilities is $86,112,819.21, sharing with LT-SW)
5/7/01 - moved another $25MM to Sch E per J. Lavorato's request, on 5/4 P&amp;L.
5/8/01 - moved another $25MM to Sch E on 5/7 P&amp;L.</t>
        </r>
      </text>
    </comment>
    <comment ref="H21" authorId="1" shapeId="0">
      <text>
        <r>
          <rPr>
            <sz val="14"/>
            <color indexed="81"/>
            <rFont val="Tahoma"/>
            <family val="2"/>
          </rPr>
          <t>slaw:
Recorded in MC tab.</t>
        </r>
      </text>
    </comment>
    <comment ref="I21" authorId="1" shapeId="0">
      <text>
        <r>
          <rPr>
            <b/>
            <sz val="14"/>
            <color indexed="81"/>
            <rFont val="Tahoma"/>
            <family val="2"/>
          </rPr>
          <t xml:space="preserve">slaw:
</t>
        </r>
        <r>
          <rPr>
            <sz val="14"/>
            <color indexed="81"/>
            <rFont val="Tahoma"/>
            <family val="2"/>
          </rPr>
          <t>Reserve will be removed on weekly basis due to liquidation and/or change in value.
4/30 - release $607,541.92
5/14 - release $1,185,237.24</t>
        </r>
      </text>
    </comment>
    <comment ref="H23" authorId="1" shapeId="0">
      <text>
        <r>
          <rPr>
            <sz val="14"/>
            <color indexed="81"/>
            <rFont val="Tahoma"/>
            <family val="2"/>
          </rPr>
          <t xml:space="preserve">slaw:
Recorded in Rockies tab.
</t>
        </r>
      </text>
    </comment>
    <comment ref="I23" authorId="1" shapeId="0">
      <text>
        <r>
          <rPr>
            <b/>
            <sz val="14"/>
            <color indexed="81"/>
            <rFont val="Tahoma"/>
            <family val="2"/>
          </rPr>
          <t xml:space="preserve">slaw:
</t>
        </r>
        <r>
          <rPr>
            <sz val="14"/>
            <color indexed="81"/>
            <rFont val="Tahoma"/>
            <family val="2"/>
          </rPr>
          <t>It's moved to LT-WMgmt on 5/1 per Tim's request.</t>
        </r>
      </text>
    </comment>
    <comment ref="H24" authorId="1" shapeId="0">
      <text>
        <r>
          <rPr>
            <sz val="14"/>
            <color indexed="81"/>
            <rFont val="Tahoma"/>
            <family val="2"/>
          </rPr>
          <t xml:space="preserve">slaw:
Recorded in Rockies tab.
</t>
        </r>
      </text>
    </comment>
    <comment ref="I24" authorId="1" shapeId="0">
      <text>
        <r>
          <rPr>
            <b/>
            <sz val="14"/>
            <color indexed="81"/>
            <rFont val="Tahoma"/>
            <family val="2"/>
          </rPr>
          <t xml:space="preserve">slaw:
</t>
        </r>
        <r>
          <rPr>
            <sz val="14"/>
            <color indexed="81"/>
            <rFont val="Tahoma"/>
            <family val="2"/>
          </rPr>
          <t>It's moved to LT-WMgmt on 5/1 per Tim's request.</t>
        </r>
      </text>
    </comment>
    <comment ref="H25" authorId="1" shapeId="0">
      <text>
        <r>
          <rPr>
            <sz val="14"/>
            <color indexed="81"/>
            <rFont val="Tahoma"/>
            <family val="2"/>
          </rPr>
          <t xml:space="preserve">slaw:
Recorded in NP15 tab.
</t>
        </r>
      </text>
    </comment>
    <comment ref="I25" authorId="1" shapeId="0">
      <text>
        <r>
          <rPr>
            <b/>
            <sz val="14"/>
            <color indexed="81"/>
            <rFont val="Tahoma"/>
            <family val="2"/>
          </rPr>
          <t>slaw:</t>
        </r>
        <r>
          <rPr>
            <sz val="14"/>
            <color indexed="81"/>
            <rFont val="Tahoma"/>
            <family val="2"/>
          </rPr>
          <t xml:space="preserve">
Released to Sch E as to cover liabilities owed to PG&amp;E through Credit. (the total liabilities is $86,112,819.21, sharing with LT-NW)</t>
        </r>
      </text>
    </comment>
    <comment ref="H27" authorId="1" shapeId="0">
      <text>
        <r>
          <rPr>
            <sz val="12"/>
            <color indexed="81"/>
            <rFont val="Tahoma"/>
            <family val="2"/>
          </rPr>
          <t xml:space="preserve">slaw:
Recorded in NP15 tab.
</t>
        </r>
      </text>
    </comment>
    <comment ref="H28" authorId="1" shapeId="0">
      <text>
        <r>
          <rPr>
            <sz val="12"/>
            <color indexed="81"/>
            <rFont val="Tahoma"/>
            <family val="2"/>
          </rPr>
          <t xml:space="preserve">slaw:
Recorded in NP15 tab.
</t>
        </r>
      </text>
    </comment>
    <comment ref="H29" authorId="1" shapeId="0">
      <text>
        <r>
          <rPr>
            <sz val="14"/>
            <color indexed="81"/>
            <rFont val="Tahoma"/>
            <family val="2"/>
          </rPr>
          <t>slaw:
Recorded in Rockies tab.
It's moved from LT-SW.</t>
        </r>
      </text>
    </comment>
    <comment ref="H30" authorId="1" shapeId="0">
      <text>
        <r>
          <rPr>
            <sz val="14"/>
            <color indexed="81"/>
            <rFont val="Tahoma"/>
            <family val="2"/>
          </rPr>
          <t>slaw:
Recorded in Rockies tab.
It's moved from LT-SW book.</t>
        </r>
      </text>
    </comment>
    <comment ref="H32" authorId="1" shapeId="0">
      <text>
        <r>
          <rPr>
            <sz val="12"/>
            <color indexed="81"/>
            <rFont val="Tahoma"/>
            <family val="2"/>
          </rPr>
          <t>slaw:
Recorded in COB tab.
5/14 - reserve $1,686,032 as Mid-value increased</t>
        </r>
      </text>
    </comment>
    <comment ref="I32" authorId="1" shapeId="0">
      <text>
        <r>
          <rPr>
            <b/>
            <sz val="14"/>
            <color indexed="81"/>
            <rFont val="Tahoma"/>
            <family val="2"/>
          </rPr>
          <t xml:space="preserve">slaw:
</t>
        </r>
        <r>
          <rPr>
            <sz val="14"/>
            <color indexed="81"/>
            <rFont val="Tahoma"/>
            <family val="2"/>
          </rPr>
          <t xml:space="preserve">Reserve will be removed on weekly basis due to liquidation and/or change in value.
4/30 - release $4,471,774
</t>
        </r>
      </text>
    </comment>
    <comment ref="H34" authorId="1" shapeId="0">
      <text>
        <r>
          <rPr>
            <sz val="12"/>
            <color indexed="81"/>
            <rFont val="Tahoma"/>
            <family val="2"/>
          </rPr>
          <t>slaw:
Recorded in NP15 tab.</t>
        </r>
      </text>
    </comment>
    <comment ref="H35" authorId="1" shapeId="0">
      <text>
        <r>
          <rPr>
            <sz val="12"/>
            <color indexed="81"/>
            <rFont val="Tahoma"/>
            <family val="2"/>
          </rPr>
          <t>slaw:
Recorded in NP15 tab.</t>
        </r>
      </text>
    </comment>
    <comment ref="H36" authorId="1" shapeId="0">
      <text>
        <r>
          <rPr>
            <sz val="12"/>
            <color indexed="81"/>
            <rFont val="Tahoma"/>
            <family val="2"/>
          </rPr>
          <t>slaw:
Recorded in NP15 tab.</t>
        </r>
      </text>
    </comment>
    <comment ref="H38" authorId="1" shapeId="0">
      <text>
        <r>
          <rPr>
            <sz val="12"/>
            <color indexed="81"/>
            <rFont val="Tahoma"/>
            <family val="2"/>
          </rPr>
          <t xml:space="preserve">slaw:
Recorded in WSCC-N tab.
</t>
        </r>
      </text>
    </comment>
    <comment ref="H39" authorId="1" shapeId="0">
      <text>
        <r>
          <rPr>
            <sz val="14"/>
            <color indexed="81"/>
            <rFont val="Tahoma"/>
            <family val="2"/>
          </rPr>
          <t xml:space="preserve">slaw:
Recorded in NP15 tab.
</t>
        </r>
      </text>
    </comment>
    <comment ref="H41" authorId="1" shapeId="0">
      <text>
        <r>
          <rPr>
            <b/>
            <sz val="12"/>
            <color indexed="81"/>
            <rFont val="Tahoma"/>
            <family val="2"/>
          </rPr>
          <t>slaw:</t>
        </r>
        <r>
          <rPr>
            <sz val="12"/>
            <color indexed="81"/>
            <rFont val="Tahoma"/>
            <family val="2"/>
          </rPr>
          <t xml:space="preserve">
recorded in MC tab.</t>
        </r>
      </text>
    </comment>
    <comment ref="I41" authorId="1" shapeId="0">
      <text>
        <r>
          <rPr>
            <b/>
            <sz val="14"/>
            <color indexed="81"/>
            <rFont val="Tahoma"/>
            <family val="2"/>
          </rPr>
          <t xml:space="preserve">slaw:
</t>
        </r>
        <r>
          <rPr>
            <sz val="14"/>
            <color indexed="81"/>
            <rFont val="Tahoma"/>
            <family val="2"/>
          </rPr>
          <t>Reserve will be removed on weekly basis due to liquidation and/or change in value.
4/30 - release $351,180
5/14 - release $685,112</t>
        </r>
      </text>
    </comment>
    <comment ref="H43" authorId="1" shapeId="0">
      <text>
        <r>
          <rPr>
            <sz val="14"/>
            <color indexed="81"/>
            <rFont val="Tahoma"/>
            <family val="2"/>
          </rPr>
          <t xml:space="preserve">slaw:
Recorded in WSCC-N tab.
</t>
        </r>
      </text>
    </comment>
    <comment ref="I44" authorId="0" shapeId="0">
      <text>
        <r>
          <rPr>
            <sz val="16"/>
            <color indexed="81"/>
            <rFont val="Tahoma"/>
            <family val="2"/>
          </rPr>
          <t>Sam:
Decreased liquidity risk; see note 2 below; recorded in WSCC-N tab.</t>
        </r>
      </text>
    </comment>
    <comment ref="H45" authorId="1" shapeId="0">
      <text>
        <r>
          <rPr>
            <sz val="12"/>
            <color indexed="81"/>
            <rFont val="Tahoma"/>
            <family val="2"/>
          </rPr>
          <t xml:space="preserve">slaw:
Recorded in WSCC-N tab.
</t>
        </r>
      </text>
    </comment>
    <comment ref="H46" authorId="1" shapeId="0">
      <text>
        <r>
          <rPr>
            <b/>
            <sz val="14"/>
            <color indexed="81"/>
            <rFont val="Tahoma"/>
            <family val="2"/>
          </rPr>
          <t>slaw:</t>
        </r>
        <r>
          <rPr>
            <sz val="14"/>
            <color indexed="81"/>
            <rFont val="Tahoma"/>
            <family val="2"/>
          </rPr>
          <t xml:space="preserve">
Sam:
This was transferred from LT-NW to ST-WPLNT on 12/28/00. Please refer to LT-NW &amp; ST-Plnt rolls MC tab.</t>
        </r>
      </text>
    </comment>
  </commentList>
</comments>
</file>

<file path=xl/sharedStrings.xml><?xml version="1.0" encoding="utf-8"?>
<sst xmlns="http://schemas.openxmlformats.org/spreadsheetml/2006/main" count="196" uniqueCount="77">
  <si>
    <t>CONFIDENTIAL</t>
  </si>
  <si>
    <t>Schedule C Summary</t>
  </si>
  <si>
    <t>Portfolio</t>
  </si>
  <si>
    <t>Book(s)</t>
  </si>
  <si>
    <t>Date</t>
  </si>
  <si>
    <t>Description</t>
  </si>
  <si>
    <t>Removal Date</t>
  </si>
  <si>
    <t>Power</t>
  </si>
  <si>
    <t>West</t>
  </si>
  <si>
    <t>LT-NW</t>
  </si>
  <si>
    <t>ST-CA</t>
  </si>
  <si>
    <t>LT-WMGMT</t>
  </si>
  <si>
    <t>Cover potential liability associated with scheduling at Silver Peak on May 24, 1999.</t>
  </si>
  <si>
    <t>Increase reserve associated with PX schedule at Silver Park. Reserve for total potential in Day Ahead &amp; Real Time markets, includes actual damages &amp; opportunity cost.</t>
  </si>
  <si>
    <t>LT-SW</t>
  </si>
  <si>
    <t>Firm sale is being backed by non-firm purchases. Measure potential exposure relative to building a peaking unit.</t>
  </si>
  <si>
    <t>CSU firm load sales backed with non-firm transmission in the Rockies.</t>
  </si>
  <si>
    <t>Reserve associated with EPMI purchase from FPA at Wawuna substation. Litigation pending.</t>
  </si>
  <si>
    <t>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t>
  </si>
  <si>
    <t>Potential refund risk in California due to the FERC's proposed 206 order.</t>
  </si>
  <si>
    <t>ST-WPLNT</t>
  </si>
  <si>
    <t>Reserves associated with liquidity, index and physical delivery risk. (see note 2 below)</t>
  </si>
  <si>
    <t>(2) Liquidity, index, and physical delivery risk.  There is very little trading in the western power markets now.  We have existing positions that are difficult to get out of.  We have short physical positions offset by long swaps.  It may be difficult to procure physical supply through this winter in the NW. There may be a large disparity between the price that we pay for the physical power and the revenue we receive on our index swaps due to lack of liquidity. We have purchased a variety of transmission paths to close out positions where there is a distinct possibility that the paths could be curtailed.</t>
  </si>
  <si>
    <t>Increased liquidity risk - reserves associated with liquidity, index and physical delivery risk. (see note 2 below)</t>
  </si>
  <si>
    <t>Decreased liquidity risk - reserves associated with liquidity, index and physical delivery risk. (see note 2 below)</t>
  </si>
  <si>
    <t>ST-NW</t>
  </si>
  <si>
    <t>Reserves associated with the Federal Power Act 206 investigation. (see note 3 below)</t>
  </si>
  <si>
    <t>(3)  FERC issued an order on August 23rd, which we received on August 24th, in response to SDG&amp;E's filing for price caps on sellers in addition to the CAISO as a buyer.  The order states that FERC is opening a Federal Power Act 206 investigation.  A 206 investigation "provides a statutory mechanism for the Commission to exercise its remedial powers to change the rates, terms and conditions of jurisdictional services that are determined to be unjust, unreasonable, unduly discriminatory or preferential and, if appropriate, to order refunds." Subsection F of the order provides more details on refund considerations. If the FERC decides to order refunds, EPMI will face tremendous exposure due to it large volume of activity in the PX and CAISO markets.</t>
  </si>
  <si>
    <t>EPMI has exported power from the ISO to BPA at delivery point of NOB during the month of Dec. Line losses at NOB total about 10%. These line losses will be billed to us by the CAISO 75 days after the delivery date. We have estimated, by day, the physical quantities and associated line losses.</t>
  </si>
  <si>
    <t>Reserve associated with revocation risk arising from BPA's Federal Surplus Firm Power Statute, and comments by Steve Oliver BPA on 1/29/01. (Deals: 511626, 511627, 511628, 511629, 511630, 511631)</t>
  </si>
  <si>
    <t>Trader</t>
  </si>
  <si>
    <t>Tim Belden</t>
  </si>
  <si>
    <t>Mike Swerzbin</t>
  </si>
  <si>
    <t>Matt Motley</t>
  </si>
  <si>
    <t xml:space="preserve">Jeff Richter </t>
  </si>
  <si>
    <t>Sean Crandall</t>
  </si>
  <si>
    <t>Deal 520328 as a Basis Option has been incorrectly valued and we are holding the curve shift even until we get the correct valuation modeal or change the deal type.</t>
  </si>
  <si>
    <t>Deal 520328 has been entered as a call from a put and ST NW has taken the write-down. Therefore, we released the Sch. C against the deal.</t>
  </si>
  <si>
    <t>Deal 3689.03 uncertain of counterparty's status re: swaption. Will research and resolve.</t>
  </si>
  <si>
    <t>Released Amount</t>
  </si>
  <si>
    <t>Sch. C Balance (net of releases)</t>
  </si>
  <si>
    <t>Legal staff has reviewed the case against BPA in Federal District court. Odds of settlemnt at that venue are much less than originally anticipated  Thus, we are increasing the total reserve by $10,000,000 (from $20,000,000 to $30,000,000) because of BPA's trach record in Fed. Court.</t>
  </si>
  <si>
    <t>Reserve to pay for Distribution and/or substation costs. Purchase to back this sale is at 230 Kv and the sale is at 13.8 Kv. Ther reserve will pay to convert this energy down to 13.8 Kv. (Counterparty is Ft. James Operating Company)</t>
  </si>
  <si>
    <t>Legal Reserve due to unwind of Wauna Halsey deals to offset any potential legal fees. (Counterparty is Ft. James Operating Company)</t>
  </si>
  <si>
    <t>Cover specific political risk in California and overall political risk in the western markets.(50% split w/ST-CA)</t>
  </si>
  <si>
    <t>Cover specific political risk in California and overall political risk in the western markets.(50% split w/LT-NW)</t>
  </si>
  <si>
    <t>Reserves associated with potential creditors' claims in bankruptcy court against Enron's benefits from terminating the contract. (Counterparty is Can Fibre)</t>
  </si>
  <si>
    <t>Incremental Reserves over the MTM value of the swaptions. The deal is marked against the Mid-C curve, however the actual delivery is at an interconnection with Portland General System or if an Indego system is built the delivery will be at the interconnection with the Indego system border. Due to this, money is reserved pay for the transmission needed to deliver at these points. (This is recorded in the Welded Tube book)</t>
  </si>
  <si>
    <t>LT-NW Total</t>
  </si>
  <si>
    <t>LT-SW Total</t>
  </si>
  <si>
    <t>LT-WMGMT Total</t>
  </si>
  <si>
    <t>ST-CA Total</t>
  </si>
  <si>
    <t>ST-NW Total</t>
  </si>
  <si>
    <t>ST-WPLNT Total</t>
  </si>
  <si>
    <t>Sch. C Grand Total</t>
  </si>
  <si>
    <t>Book Name</t>
  </si>
  <si>
    <t>Net Balance</t>
  </si>
  <si>
    <t>John Lavorato</t>
  </si>
  <si>
    <t>Reserve for PG&amp;E deals #438496 &amp; #438497 that were killed due to PG&amp;E bankruptcy.</t>
  </si>
  <si>
    <t>Reserve for PG&amp;E deal #499147 that was killed due to PG&amp;E bankruptcy.</t>
  </si>
  <si>
    <t>Reserve associated with EPMI purchase from FPA at Wawuna substation. Litigation pending.BPA has determined that they do not have enough power to serve all Preference Load. Our legal staff has further indication that BPA's record in the 9th Circuit Court is very strong. Accordingly, we are increasing the total reserve to $60,000,000 which should be enough to cover the majority of the liability. (This was originally reserved in LT-NW book)</t>
  </si>
  <si>
    <t>Reserve the extrinsic value of transmission deal #503112 being released on 4/23/01 due to market illiquidity.</t>
  </si>
  <si>
    <t>LT-WTRANS</t>
  </si>
  <si>
    <t>Reserve the whole value of transmission deal #205218 being released on 4/23/01 due to market illiquidity.</t>
  </si>
  <si>
    <t>Reserve the extrinsic value of transmission deal #503107 being released on 4/23/01 due to market illiquidity.</t>
  </si>
  <si>
    <t>Reserved Amount</t>
  </si>
  <si>
    <t>As of 4/30/01</t>
  </si>
  <si>
    <t>Firm sale is being backed by non-firm purchases. Measure potential exposure relative to building a peaking unit. Originally in LT-SW book, it's moved to LT-WMgmt on 4/30/01.</t>
  </si>
  <si>
    <t>CSU firm load sales backed with non-firm transmission in the Rockies. Originally in LT-SW book, it's moved to LT-WMgmt on 4/30/01.</t>
  </si>
  <si>
    <t>Checking</t>
  </si>
  <si>
    <t>LT-WTRANS Total</t>
  </si>
  <si>
    <t>* Schedule E balance reflects only those amounts that were transferred from Schedule C.</t>
  </si>
  <si>
    <t>Schedule E Amt.*</t>
  </si>
  <si>
    <t>4/30/01, 5/4/01, 5/7/01</t>
  </si>
  <si>
    <t>As of May 7, 2001</t>
  </si>
  <si>
    <t xml:space="preserve"> As of 5/14/2001</t>
  </si>
  <si>
    <t>As of 5/14/01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</si>
</sst>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3" formatCode="_(* #,##0.00_);_(* \(#,##0.00\);_(* &quot;-&quot;??_);_(@_)"/>
    <numFmt numFmtId="164" formatCode="m/d"/>
    <numFmt numFmtId="165" formatCode="_(* #,##0_);_(* \(#,##0\);_(* &quot;-&quot;??_);_(@_)"/>
    <numFmt numFmtId="166" formatCode="mm/dd/yy"/>
  </numFmts>
  <fonts count="16" x14ac:knownFonts="1">
    <font>
      <sz val="10"/>
      <name val="Arial"/>
    </font>
    <font>
      <sz val="10"/>
      <name val="Arial"/>
    </font>
    <font>
      <sz val="8"/>
      <color indexed="81"/>
      <name val="Tahoma"/>
    </font>
    <font>
      <sz val="14"/>
      <name val="Arial"/>
      <family val="2"/>
    </font>
    <font>
      <b/>
      <sz val="14"/>
      <name val="Arial"/>
      <family val="2"/>
    </font>
    <font>
      <b/>
      <sz val="16"/>
      <name val="Arial"/>
      <family val="2"/>
    </font>
    <font>
      <sz val="16"/>
      <name val="Arial"/>
      <family val="2"/>
    </font>
    <font>
      <sz val="14"/>
      <color indexed="81"/>
      <name val="Tahoma"/>
      <family val="2"/>
    </font>
    <font>
      <sz val="16"/>
      <color indexed="81"/>
      <name val="Tahoma"/>
      <family val="2"/>
    </font>
    <font>
      <b/>
      <i/>
      <sz val="16"/>
      <name val="Arial"/>
      <family val="2"/>
    </font>
    <font>
      <b/>
      <i/>
      <sz val="14"/>
      <name val="Arial"/>
      <family val="2"/>
    </font>
    <font>
      <sz val="16"/>
      <color indexed="10"/>
      <name val="Arial"/>
      <family val="2"/>
    </font>
    <font>
      <sz val="12"/>
      <color indexed="81"/>
      <name val="Tahoma"/>
      <family val="2"/>
    </font>
    <font>
      <b/>
      <sz val="14"/>
      <color indexed="81"/>
      <name val="Tahoma"/>
      <family val="2"/>
    </font>
    <font>
      <b/>
      <sz val="12"/>
      <color indexed="81"/>
      <name val="Tahoma"/>
      <family val="2"/>
    </font>
    <font>
      <i/>
      <sz val="16"/>
      <name val="Arial"/>
      <family val="2"/>
    </font>
  </fonts>
  <fills count="6">
    <fill>
      <patternFill patternType="none"/>
    </fill>
    <fill>
      <patternFill patternType="gray125"/>
    </fill>
    <fill>
      <patternFill patternType="solid">
        <fgColor indexed="13"/>
        <bgColor indexed="64"/>
      </patternFill>
    </fill>
    <fill>
      <patternFill patternType="solid">
        <fgColor indexed="22"/>
        <bgColor indexed="64"/>
      </patternFill>
    </fill>
    <fill>
      <patternFill patternType="solid">
        <fgColor indexed="47"/>
        <bgColor indexed="64"/>
      </patternFill>
    </fill>
    <fill>
      <patternFill patternType="solid">
        <fgColor indexed="42"/>
        <bgColor indexed="64"/>
      </patternFill>
    </fill>
  </fills>
  <borders count="20">
    <border>
      <left/>
      <right/>
      <top/>
      <bottom/>
      <diagonal/>
    </border>
    <border>
      <left style="medium">
        <color indexed="64"/>
      </left>
      <right style="medium">
        <color indexed="64"/>
      </right>
      <top/>
      <bottom style="thin">
        <color indexed="64"/>
      </bottom>
      <diagonal/>
    </border>
    <border>
      <left/>
      <right style="medium">
        <color indexed="64"/>
      </right>
      <top/>
      <bottom style="thin">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medium">
        <color indexed="64"/>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top/>
      <bottom style="medium">
        <color indexed="64"/>
      </bottom>
      <diagonal/>
    </border>
    <border>
      <left/>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medium">
        <color indexed="64"/>
      </bottom>
      <diagonal/>
    </border>
  </borders>
  <cellStyleXfs count="2">
    <xf numFmtId="0" fontId="0" fillId="0" borderId="0"/>
    <xf numFmtId="43" fontId="1" fillId="0" borderId="0" applyFont="0" applyFill="0" applyBorder="0" applyAlignment="0" applyProtection="0"/>
  </cellStyleXfs>
  <cellXfs count="108">
    <xf numFmtId="0" fontId="0" fillId="0" borderId="0" xfId="0"/>
    <xf numFmtId="166" fontId="3" fillId="2" borderId="1" xfId="0" applyNumberFormat="1" applyFont="1" applyFill="1" applyBorder="1" applyAlignment="1">
      <alignment horizontal="center"/>
    </xf>
    <xf numFmtId="166" fontId="4" fillId="2" borderId="1" xfId="0" applyNumberFormat="1" applyFont="1" applyFill="1" applyBorder="1" applyAlignment="1">
      <alignment horizontal="center"/>
    </xf>
    <xf numFmtId="166" fontId="3" fillId="2" borderId="2" xfId="0" applyNumberFormat="1" applyFont="1" applyFill="1" applyBorder="1" applyAlignment="1">
      <alignment horizontal="center"/>
    </xf>
    <xf numFmtId="166" fontId="4" fillId="2" borderId="2" xfId="0" applyNumberFormat="1" applyFont="1" applyFill="1" applyBorder="1" applyAlignment="1">
      <alignment horizontal="center"/>
    </xf>
    <xf numFmtId="166" fontId="4" fillId="2" borderId="3" xfId="0" applyNumberFormat="1" applyFont="1" applyFill="1" applyBorder="1" applyAlignment="1">
      <alignment horizontal="center"/>
    </xf>
    <xf numFmtId="166" fontId="5" fillId="2" borderId="4" xfId="0" applyNumberFormat="1" applyFont="1" applyFill="1" applyBorder="1" applyAlignment="1">
      <alignment horizontal="center"/>
    </xf>
    <xf numFmtId="165" fontId="5" fillId="2" borderId="5" xfId="1" applyNumberFormat="1" applyFont="1" applyFill="1" applyBorder="1" applyAlignment="1">
      <alignment horizontal="center"/>
    </xf>
    <xf numFmtId="0" fontId="5" fillId="0" borderId="0" xfId="0" applyFont="1" applyFill="1"/>
    <xf numFmtId="165" fontId="3" fillId="0" borderId="0" xfId="1" applyNumberFormat="1" applyFont="1"/>
    <xf numFmtId="0" fontId="3" fillId="0" borderId="0" xfId="0" applyFont="1" applyFill="1"/>
    <xf numFmtId="166" fontId="3" fillId="0" borderId="0" xfId="0" applyNumberFormat="1" applyFont="1" applyFill="1"/>
    <xf numFmtId="164" fontId="3" fillId="0" borderId="0" xfId="0" applyNumberFormat="1" applyFont="1" applyFill="1"/>
    <xf numFmtId="165" fontId="3" fillId="0" borderId="0" xfId="1" applyNumberFormat="1" applyFont="1" applyFill="1" applyAlignment="1">
      <alignment horizontal="center"/>
    </xf>
    <xf numFmtId="166" fontId="9" fillId="0" borderId="0" xfId="0" applyNumberFormat="1" applyFont="1" applyFill="1" applyBorder="1" applyAlignment="1">
      <alignment horizontal="right"/>
    </xf>
    <xf numFmtId="0" fontId="3" fillId="0" borderId="0" xfId="0" applyFont="1"/>
    <xf numFmtId="166" fontId="4" fillId="0" borderId="0" xfId="0" applyNumberFormat="1" applyFont="1" applyFill="1"/>
    <xf numFmtId="165" fontId="10" fillId="0" borderId="0" xfId="1" applyNumberFormat="1" applyFont="1" applyFill="1" applyBorder="1" applyAlignment="1">
      <alignment horizontal="center"/>
    </xf>
    <xf numFmtId="166" fontId="4" fillId="0" borderId="0" xfId="0" applyNumberFormat="1" applyFont="1" applyFill="1" applyBorder="1" applyAlignment="1">
      <alignment horizontal="right"/>
    </xf>
    <xf numFmtId="165" fontId="4" fillId="0" borderId="0" xfId="1" applyNumberFormat="1" applyFont="1" applyFill="1" applyBorder="1" applyAlignment="1">
      <alignment horizontal="center"/>
    </xf>
    <xf numFmtId="166" fontId="4" fillId="0" borderId="0" xfId="1" applyNumberFormat="1" applyFont="1" applyFill="1" applyAlignment="1">
      <alignment horizontal="right"/>
    </xf>
    <xf numFmtId="165" fontId="4" fillId="0" borderId="0" xfId="1" applyNumberFormat="1" applyFont="1" applyFill="1" applyAlignment="1">
      <alignment horizontal="center"/>
    </xf>
    <xf numFmtId="166" fontId="3" fillId="0" borderId="0" xfId="0" applyNumberFormat="1" applyFont="1" applyFill="1" applyAlignment="1">
      <alignment horizontal="center"/>
    </xf>
    <xf numFmtId="0" fontId="4" fillId="3" borderId="4" xfId="0" applyFont="1" applyFill="1" applyBorder="1" applyAlignment="1">
      <alignment horizontal="center"/>
    </xf>
    <xf numFmtId="166" fontId="4" fillId="3" borderId="4" xfId="0" applyNumberFormat="1" applyFont="1" applyFill="1" applyBorder="1" applyAlignment="1">
      <alignment horizontal="center"/>
    </xf>
    <xf numFmtId="37" fontId="4" fillId="3" borderId="4" xfId="0" applyNumberFormat="1" applyFont="1" applyFill="1" applyBorder="1" applyAlignment="1">
      <alignment horizontal="center"/>
    </xf>
    <xf numFmtId="165" fontId="4" fillId="3" borderId="4" xfId="1" applyNumberFormat="1" applyFont="1" applyFill="1" applyBorder="1" applyAlignment="1">
      <alignment horizontal="center"/>
    </xf>
    <xf numFmtId="166" fontId="4" fillId="3" borderId="4" xfId="1" applyNumberFormat="1" applyFont="1" applyFill="1" applyBorder="1" applyAlignment="1">
      <alignment horizontal="center"/>
    </xf>
    <xf numFmtId="14" fontId="4" fillId="0" borderId="6" xfId="0" applyNumberFormat="1" applyFont="1" applyFill="1" applyBorder="1" applyAlignment="1">
      <alignment horizontal="center"/>
    </xf>
    <xf numFmtId="14" fontId="4" fillId="0" borderId="7" xfId="0" applyNumberFormat="1" applyFont="1" applyFill="1" applyBorder="1" applyAlignment="1">
      <alignment horizontal="center"/>
    </xf>
    <xf numFmtId="14" fontId="3" fillId="0" borderId="7" xfId="0" applyNumberFormat="1" applyFont="1" applyFill="1" applyBorder="1" applyAlignment="1">
      <alignment horizontal="center"/>
    </xf>
    <xf numFmtId="166" fontId="3" fillId="0" borderId="7" xfId="0" applyNumberFormat="1" applyFont="1" applyFill="1" applyBorder="1" applyAlignment="1">
      <alignment horizontal="center"/>
    </xf>
    <xf numFmtId="0" fontId="3" fillId="0" borderId="8" xfId="0" applyFont="1" applyFill="1" applyBorder="1" applyAlignment="1" applyProtection="1">
      <alignment horizontal="left" wrapText="1"/>
      <protection locked="0"/>
    </xf>
    <xf numFmtId="165" fontId="3" fillId="0" borderId="9" xfId="1" applyNumberFormat="1" applyFont="1" applyFill="1" applyBorder="1" applyAlignment="1">
      <alignment horizontal="center"/>
    </xf>
    <xf numFmtId="165" fontId="3" fillId="0" borderId="7" xfId="1" applyNumberFormat="1" applyFont="1" applyFill="1" applyBorder="1" applyAlignment="1">
      <alignment horizontal="center"/>
    </xf>
    <xf numFmtId="0" fontId="3" fillId="0" borderId="1" xfId="0" applyFont="1" applyFill="1" applyBorder="1" applyAlignment="1">
      <alignment horizontal="left" wrapText="1"/>
    </xf>
    <xf numFmtId="165" fontId="3" fillId="0" borderId="10" xfId="1" applyNumberFormat="1" applyFont="1" applyFill="1" applyBorder="1" applyAlignment="1">
      <alignment horizontal="center"/>
    </xf>
    <xf numFmtId="14" fontId="4" fillId="0" borderId="11" xfId="0" applyNumberFormat="1" applyFont="1" applyFill="1" applyBorder="1" applyAlignment="1">
      <alignment horizontal="center"/>
    </xf>
    <xf numFmtId="14" fontId="4" fillId="0" borderId="10" xfId="0" applyNumberFormat="1" applyFont="1" applyFill="1" applyBorder="1" applyAlignment="1">
      <alignment horizontal="center"/>
    </xf>
    <xf numFmtId="14" fontId="3" fillId="0" borderId="10" xfId="0" applyNumberFormat="1" applyFont="1" applyFill="1" applyBorder="1" applyAlignment="1">
      <alignment horizontal="center"/>
    </xf>
    <xf numFmtId="166" fontId="3" fillId="0" borderId="10" xfId="0" applyNumberFormat="1" applyFont="1" applyFill="1" applyBorder="1" applyAlignment="1">
      <alignment horizontal="center"/>
    </xf>
    <xf numFmtId="0" fontId="3" fillId="0" borderId="12" xfId="0" applyFont="1" applyFill="1" applyBorder="1" applyAlignment="1">
      <alignment horizontal="left" wrapText="1"/>
    </xf>
    <xf numFmtId="0" fontId="4" fillId="0" borderId="0" xfId="0" applyFont="1" applyFill="1"/>
    <xf numFmtId="14" fontId="4" fillId="4" borderId="6" xfId="0" applyNumberFormat="1" applyFont="1" applyFill="1" applyBorder="1" applyAlignment="1">
      <alignment horizontal="center"/>
    </xf>
    <xf numFmtId="14" fontId="4" fillId="4" borderId="7" xfId="0" applyNumberFormat="1" applyFont="1" applyFill="1" applyBorder="1" applyAlignment="1">
      <alignment horizontal="center"/>
    </xf>
    <xf numFmtId="166" fontId="4" fillId="4" borderId="7" xfId="0" applyNumberFormat="1" applyFont="1" applyFill="1" applyBorder="1" applyAlignment="1">
      <alignment horizontal="center"/>
    </xf>
    <xf numFmtId="0" fontId="4" fillId="4" borderId="7" xfId="0" applyNumberFormat="1" applyFont="1" applyFill="1" applyBorder="1" applyAlignment="1">
      <alignment horizontal="center"/>
    </xf>
    <xf numFmtId="0" fontId="4" fillId="4" borderId="1" xfId="0" applyFont="1" applyFill="1" applyBorder="1" applyAlignment="1">
      <alignment horizontal="left" wrapText="1"/>
    </xf>
    <xf numFmtId="165" fontId="4" fillId="4" borderId="7" xfId="1" applyNumberFormat="1" applyFont="1" applyFill="1" applyBorder="1" applyAlignment="1">
      <alignment horizontal="center"/>
    </xf>
    <xf numFmtId="165" fontId="4" fillId="4" borderId="10" xfId="1" applyNumberFormat="1" applyFont="1" applyFill="1" applyBorder="1" applyAlignment="1">
      <alignment horizontal="center"/>
    </xf>
    <xf numFmtId="0" fontId="3" fillId="0" borderId="7" xfId="0" applyFont="1" applyFill="1" applyBorder="1" applyAlignment="1">
      <alignment horizontal="center"/>
    </xf>
    <xf numFmtId="165" fontId="3" fillId="0" borderId="13" xfId="1" applyNumberFormat="1" applyFont="1" applyFill="1" applyBorder="1" applyAlignment="1">
      <alignment horizontal="center"/>
    </xf>
    <xf numFmtId="165" fontId="4" fillId="4" borderId="2" xfId="1" applyNumberFormat="1" applyFont="1" applyFill="1" applyBorder="1" applyAlignment="1">
      <alignment horizontal="center"/>
    </xf>
    <xf numFmtId="165" fontId="3" fillId="0" borderId="2" xfId="1" applyNumberFormat="1" applyFont="1" applyFill="1" applyBorder="1" applyAlignment="1">
      <alignment horizontal="center"/>
    </xf>
    <xf numFmtId="165" fontId="3" fillId="0" borderId="7" xfId="1" applyNumberFormat="1" applyFont="1" applyBorder="1"/>
    <xf numFmtId="14" fontId="4" fillId="0" borderId="14" xfId="0" applyNumberFormat="1" applyFont="1" applyFill="1" applyBorder="1" applyAlignment="1">
      <alignment horizontal="center"/>
    </xf>
    <xf numFmtId="14" fontId="4" fillId="0" borderId="0" xfId="0" applyNumberFormat="1" applyFont="1" applyFill="1" applyBorder="1" applyAlignment="1">
      <alignment horizontal="center"/>
    </xf>
    <xf numFmtId="166" fontId="4" fillId="0" borderId="0" xfId="0" applyNumberFormat="1" applyFont="1" applyFill="1" applyBorder="1" applyAlignment="1">
      <alignment horizontal="center"/>
    </xf>
    <xf numFmtId="0" fontId="4" fillId="0" borderId="3" xfId="0" applyFont="1" applyFill="1" applyBorder="1" applyAlignment="1">
      <alignment horizontal="left" wrapText="1"/>
    </xf>
    <xf numFmtId="14" fontId="5" fillId="4" borderId="15" xfId="0" applyNumberFormat="1" applyFont="1" applyFill="1" applyBorder="1" applyAlignment="1">
      <alignment horizontal="center"/>
    </xf>
    <xf numFmtId="14" fontId="5" fillId="4" borderId="5" xfId="0" applyNumberFormat="1" applyFont="1" applyFill="1" applyBorder="1" applyAlignment="1">
      <alignment horizontal="center"/>
    </xf>
    <xf numFmtId="166" fontId="5" fillId="4" borderId="5" xfId="0" applyNumberFormat="1" applyFont="1" applyFill="1" applyBorder="1" applyAlignment="1">
      <alignment horizontal="center"/>
    </xf>
    <xf numFmtId="0" fontId="5" fillId="4" borderId="4" xfId="0" applyFont="1" applyFill="1" applyBorder="1" applyAlignment="1">
      <alignment horizontal="left" wrapText="1"/>
    </xf>
    <xf numFmtId="165" fontId="5" fillId="4" borderId="5" xfId="1" applyNumberFormat="1" applyFont="1" applyFill="1" applyBorder="1" applyAlignment="1">
      <alignment horizontal="center"/>
    </xf>
    <xf numFmtId="0" fontId="5" fillId="0" borderId="0" xfId="0" applyFont="1"/>
    <xf numFmtId="0" fontId="6" fillId="0" borderId="0" xfId="0" applyFont="1"/>
    <xf numFmtId="0" fontId="6" fillId="2" borderId="15" xfId="0" applyFont="1" applyFill="1" applyBorder="1"/>
    <xf numFmtId="0" fontId="6" fillId="2" borderId="5" xfId="0" applyFont="1" applyFill="1" applyBorder="1"/>
    <xf numFmtId="166" fontId="6" fillId="2" borderId="5" xfId="0" applyNumberFormat="1" applyFont="1" applyFill="1" applyBorder="1"/>
    <xf numFmtId="0" fontId="5" fillId="2" borderId="5" xfId="0" applyFont="1" applyFill="1" applyBorder="1" applyAlignment="1">
      <alignment horizontal="right"/>
    </xf>
    <xf numFmtId="0" fontId="6" fillId="2" borderId="4" xfId="0" applyFont="1" applyFill="1" applyBorder="1"/>
    <xf numFmtId="165" fontId="5" fillId="2" borderId="16" xfId="1" applyNumberFormat="1" applyFont="1" applyFill="1" applyBorder="1" applyAlignment="1">
      <alignment horizontal="center"/>
    </xf>
    <xf numFmtId="166" fontId="6" fillId="2" borderId="4" xfId="0" applyNumberFormat="1" applyFont="1" applyFill="1" applyBorder="1"/>
    <xf numFmtId="166" fontId="3" fillId="0" borderId="0" xfId="0" applyNumberFormat="1" applyFont="1"/>
    <xf numFmtId="0" fontId="3" fillId="0" borderId="0" xfId="0" applyFont="1" applyFill="1" applyAlignment="1">
      <alignment wrapText="1"/>
    </xf>
    <xf numFmtId="165" fontId="3" fillId="0" borderId="0" xfId="1" applyNumberFormat="1" applyFont="1" applyAlignment="1">
      <alignment horizontal="center"/>
    </xf>
    <xf numFmtId="0" fontId="3" fillId="0" borderId="0" xfId="0" applyFont="1" applyFill="1" applyAlignment="1">
      <alignment wrapText="1" shrinkToFit="1"/>
    </xf>
    <xf numFmtId="14" fontId="3" fillId="0" borderId="0" xfId="0" applyNumberFormat="1" applyFont="1" applyFill="1"/>
    <xf numFmtId="0" fontId="11" fillId="0" borderId="0" xfId="0" applyFont="1" applyFill="1"/>
    <xf numFmtId="0" fontId="15" fillId="0" borderId="0" xfId="0" applyFont="1"/>
    <xf numFmtId="165" fontId="3" fillId="0" borderId="0" xfId="1" applyNumberFormat="1" applyFont="1" applyFill="1" applyBorder="1" applyAlignment="1">
      <alignment horizontal="center"/>
    </xf>
    <xf numFmtId="14" fontId="3" fillId="0" borderId="0" xfId="0" applyNumberFormat="1" applyFont="1" applyFill="1" applyBorder="1" applyAlignment="1">
      <alignment horizontal="center"/>
    </xf>
    <xf numFmtId="166" fontId="3" fillId="0" borderId="0" xfId="0" applyNumberFormat="1" applyFont="1" applyFill="1" applyBorder="1" applyAlignment="1">
      <alignment horizontal="center"/>
    </xf>
    <xf numFmtId="0" fontId="3" fillId="0" borderId="3" xfId="0" applyFont="1" applyFill="1" applyBorder="1" applyAlignment="1">
      <alignment horizontal="left" wrapText="1"/>
    </xf>
    <xf numFmtId="166" fontId="3" fillId="2" borderId="3" xfId="0" applyNumberFormat="1" applyFont="1" applyFill="1" applyBorder="1" applyAlignment="1">
      <alignment horizontal="center"/>
    </xf>
    <xf numFmtId="14" fontId="3" fillId="4" borderId="7" xfId="0" applyNumberFormat="1" applyFont="1" applyFill="1" applyBorder="1" applyAlignment="1">
      <alignment horizontal="center"/>
    </xf>
    <xf numFmtId="166" fontId="3" fillId="4" borderId="7" xfId="0" applyNumberFormat="1" applyFont="1" applyFill="1" applyBorder="1" applyAlignment="1">
      <alignment horizontal="center"/>
    </xf>
    <xf numFmtId="0" fontId="3" fillId="4" borderId="1" xfId="0" applyFont="1" applyFill="1" applyBorder="1" applyAlignment="1">
      <alignment horizontal="left" wrapText="1"/>
    </xf>
    <xf numFmtId="14" fontId="4" fillId="4" borderId="11" xfId="0" applyNumberFormat="1" applyFont="1" applyFill="1" applyBorder="1" applyAlignment="1">
      <alignment horizontal="center"/>
    </xf>
    <xf numFmtId="14" fontId="4" fillId="4" borderId="10" xfId="0" applyNumberFormat="1" applyFont="1" applyFill="1" applyBorder="1" applyAlignment="1">
      <alignment horizontal="center"/>
    </xf>
    <xf numFmtId="166" fontId="4" fillId="4" borderId="10" xfId="0" applyNumberFormat="1" applyFont="1" applyFill="1" applyBorder="1" applyAlignment="1">
      <alignment horizontal="center"/>
    </xf>
    <xf numFmtId="0" fontId="4" fillId="4" borderId="12" xfId="0" applyFont="1" applyFill="1" applyBorder="1" applyAlignment="1">
      <alignment horizontal="left" wrapText="1"/>
    </xf>
    <xf numFmtId="165" fontId="4" fillId="4" borderId="10" xfId="1" applyNumberFormat="1" applyFont="1" applyFill="1" applyBorder="1"/>
    <xf numFmtId="165" fontId="4" fillId="4" borderId="11" xfId="1" applyNumberFormat="1" applyFont="1" applyFill="1" applyBorder="1" applyAlignment="1">
      <alignment horizontal="center"/>
    </xf>
    <xf numFmtId="166" fontId="4" fillId="2" borderId="12" xfId="0" applyNumberFormat="1" applyFont="1" applyFill="1" applyBorder="1" applyAlignment="1">
      <alignment horizontal="center"/>
    </xf>
    <xf numFmtId="165" fontId="3" fillId="0" borderId="17" xfId="1" applyNumberFormat="1" applyFont="1" applyFill="1" applyBorder="1" applyAlignment="1">
      <alignment horizontal="center"/>
    </xf>
    <xf numFmtId="165" fontId="4" fillId="0" borderId="16" xfId="1" applyNumberFormat="1" applyFont="1" applyFill="1" applyBorder="1" applyAlignment="1">
      <alignment horizontal="center"/>
    </xf>
    <xf numFmtId="165" fontId="5" fillId="4" borderId="16" xfId="1" applyNumberFormat="1" applyFont="1" applyFill="1" applyBorder="1" applyAlignment="1">
      <alignment horizontal="center"/>
    </xf>
    <xf numFmtId="165" fontId="3" fillId="0" borderId="1" xfId="1" applyNumberFormat="1" applyFont="1" applyFill="1" applyBorder="1" applyAlignment="1">
      <alignment horizontal="center"/>
    </xf>
    <xf numFmtId="165" fontId="4" fillId="4" borderId="1" xfId="1" applyNumberFormat="1" applyFont="1" applyFill="1" applyBorder="1" applyAlignment="1">
      <alignment horizontal="center"/>
    </xf>
    <xf numFmtId="165" fontId="3" fillId="0" borderId="1" xfId="1" applyNumberFormat="1" applyFont="1" applyBorder="1"/>
    <xf numFmtId="165" fontId="3" fillId="0" borderId="3" xfId="1" applyNumberFormat="1" applyFont="1" applyFill="1" applyBorder="1" applyAlignment="1">
      <alignment horizontal="center"/>
    </xf>
    <xf numFmtId="165" fontId="4" fillId="4" borderId="12" xfId="1" applyNumberFormat="1" applyFont="1" applyFill="1" applyBorder="1" applyAlignment="1">
      <alignment horizontal="center"/>
    </xf>
    <xf numFmtId="165" fontId="4" fillId="0" borderId="18" xfId="1" applyNumberFormat="1" applyFont="1" applyFill="1" applyBorder="1" applyAlignment="1">
      <alignment horizontal="center"/>
    </xf>
    <xf numFmtId="165" fontId="5" fillId="2" borderId="19" xfId="1" applyNumberFormat="1" applyFont="1" applyFill="1" applyBorder="1" applyAlignment="1">
      <alignment horizontal="center"/>
    </xf>
    <xf numFmtId="165" fontId="5" fillId="4" borderId="4" xfId="1" applyNumberFormat="1" applyFont="1" applyFill="1" applyBorder="1" applyAlignment="1">
      <alignment horizontal="center"/>
    </xf>
    <xf numFmtId="165" fontId="3" fillId="5" borderId="10" xfId="1" applyNumberFormat="1" applyFont="1" applyFill="1" applyBorder="1" applyAlignment="1">
      <alignment horizontal="center"/>
    </xf>
    <xf numFmtId="165" fontId="3" fillId="5" borderId="7" xfId="1" applyNumberFormat="1" applyFont="1"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xdr:col>
          <xdr:colOff>9525</xdr:colOff>
          <xdr:row>0</xdr:row>
          <xdr:rowOff>38100</xdr:rowOff>
        </xdr:from>
        <xdr:to>
          <xdr:col>1</xdr:col>
          <xdr:colOff>1457325</xdr:colOff>
          <xdr:row>5</xdr:row>
          <xdr:rowOff>95250</xdr:rowOff>
        </xdr:to>
        <xdr:sp macro="" textlink="">
          <xdr:nvSpPr>
            <xdr:cNvPr id="3073" name="Picture 1" hidden="1">
              <a:extLst>
                <a:ext uri="{63B3BB69-23CF-44E3-9099-C40C66FF867C}">
                  <a14:compatExt spid="_x0000_s3073"/>
                </a:ext>
                <a:ext uri="{FF2B5EF4-FFF2-40B4-BE49-F238E27FC236}">
                  <a16:creationId xmlns:a16="http://schemas.microsoft.com/office/drawing/2014/main" id="{49C85803-BE5A-5DEE-6155-C9E33B9FA210}"/>
                </a:ext>
              </a:extLst>
            </xdr:cNvPr>
            <xdr:cNvSpPr/>
          </xdr:nvSpPr>
          <xdr:spPr bwMode="auto">
            <a:xfrm>
              <a:off x="0" y="0"/>
              <a:ext cx="0" cy="0"/>
            </a:xfrm>
            <a:prstGeom prst="rect">
              <a:avLst/>
            </a:prstGeom>
            <a:noFill/>
            <a:ln>
              <a:noFill/>
            </a:ln>
            <a:extLst>
              <a:ext uri="{909E8E84-426E-40DD-AFC4-6F175D3DCCD1}">
                <a14:hiddenFill>
                  <a:solidFill>
                    <a:srgbClr val="008080" mc:Ignorable="a14" a14:legacySpreadsheetColorIndex="21"/>
                  </a:solidFill>
                </a14:hiddenFill>
              </a:ext>
              <a:ext uri="{91240B29-F687-4F45-9708-019B960494DF}">
                <a14:hiddenLine w="9525">
                  <a:solidFill>
                    <a:srgbClr val="000000" mc:Ignorable="a14" a14:legacySpreadsheetColorIndex="8"/>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omments" Target="../comments1.xml"/><Relationship Id="rId5" Type="http://schemas.openxmlformats.org/officeDocument/2006/relationships/image" Target="../media/image1.emf"/><Relationship Id="rId4" Type="http://schemas.openxmlformats.org/officeDocument/2006/relationships/oleObject" Target="../embeddings/oleObject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O55"/>
  <sheetViews>
    <sheetView tabSelected="1" topLeftCell="H18" zoomScale="50" zoomScaleNormal="50" zoomScaleSheetLayoutView="25" workbookViewId="0">
      <selection activeCell="M29" sqref="M29"/>
    </sheetView>
  </sheetViews>
  <sheetFormatPr defaultRowHeight="18" outlineLevelRow="2" x14ac:dyDescent="0.25"/>
  <cols>
    <col min="1" max="1" width="9.140625" style="15"/>
    <col min="2" max="2" width="23" style="15" customWidth="1"/>
    <col min="3" max="3" width="15.28515625" style="15" customWidth="1"/>
    <col min="4" max="4" width="28.28515625" style="15" bestFit="1" customWidth="1"/>
    <col min="5" max="5" width="25.7109375" style="73" customWidth="1"/>
    <col min="6" max="6" width="44.7109375" style="15" customWidth="1"/>
    <col min="7" max="7" width="196.28515625" style="15" customWidth="1"/>
    <col min="8" max="8" width="29" style="75" bestFit="1" customWidth="1"/>
    <col min="9" max="9" width="30.42578125" style="75" bestFit="1" customWidth="1"/>
    <col min="10" max="10" width="22.42578125" style="75" customWidth="1"/>
    <col min="11" max="11" width="29.85546875" style="73" customWidth="1"/>
    <col min="12" max="12" width="27.5703125" style="75" customWidth="1"/>
    <col min="13" max="13" width="19.42578125" style="15" bestFit="1" customWidth="1"/>
    <col min="14" max="15" width="18.5703125" style="15" bestFit="1" customWidth="1"/>
    <col min="16" max="16384" width="9.140625" style="15"/>
  </cols>
  <sheetData>
    <row r="1" spans="1:12" ht="20.25" x14ac:dyDescent="0.3">
      <c r="A1" s="10"/>
      <c r="B1" s="10"/>
      <c r="C1" s="10"/>
      <c r="D1" s="10"/>
      <c r="E1" s="11"/>
      <c r="F1" s="12"/>
      <c r="G1" s="10"/>
      <c r="H1" s="13"/>
      <c r="I1" s="13"/>
      <c r="J1" s="13"/>
      <c r="K1" s="14" t="s">
        <v>0</v>
      </c>
      <c r="L1" s="13"/>
    </row>
    <row r="2" spans="1:12" ht="18.75" x14ac:dyDescent="0.3">
      <c r="A2" s="10"/>
      <c r="B2" s="10"/>
      <c r="C2" s="10"/>
      <c r="D2" s="10"/>
      <c r="E2" s="16"/>
      <c r="F2" s="12"/>
      <c r="G2" s="10"/>
      <c r="H2" s="13"/>
      <c r="I2" s="17"/>
      <c r="J2" s="17"/>
      <c r="K2" s="11"/>
      <c r="L2" s="17"/>
    </row>
    <row r="3" spans="1:12" ht="20.25" x14ac:dyDescent="0.3">
      <c r="A3" s="10"/>
      <c r="B3" s="10"/>
      <c r="C3" s="10"/>
      <c r="D3" s="8" t="s">
        <v>1</v>
      </c>
      <c r="E3" s="16"/>
      <c r="F3" s="12"/>
      <c r="G3" s="10"/>
      <c r="H3" s="13"/>
      <c r="I3" s="13"/>
      <c r="J3" s="13"/>
      <c r="K3" s="18"/>
      <c r="L3" s="13"/>
    </row>
    <row r="4" spans="1:12" ht="20.25" x14ac:dyDescent="0.3">
      <c r="A4" s="10"/>
      <c r="B4" s="10"/>
      <c r="C4" s="10"/>
      <c r="D4" s="78" t="s">
        <v>74</v>
      </c>
      <c r="E4" s="16"/>
      <c r="F4" s="12"/>
      <c r="G4" s="10"/>
      <c r="H4" s="13"/>
      <c r="I4" s="19"/>
      <c r="J4" s="19"/>
      <c r="K4" s="20"/>
      <c r="L4" s="19"/>
    </row>
    <row r="5" spans="1:12" x14ac:dyDescent="0.25">
      <c r="A5" s="10"/>
      <c r="B5" s="10"/>
      <c r="C5" s="10"/>
      <c r="D5" s="77"/>
      <c r="E5" s="16"/>
      <c r="F5" s="12"/>
      <c r="G5" s="10"/>
      <c r="H5" s="13"/>
      <c r="I5" s="21"/>
      <c r="J5" s="21"/>
      <c r="K5" s="22"/>
      <c r="L5" s="21"/>
    </row>
    <row r="6" spans="1:12" ht="18.75" thickBot="1" x14ac:dyDescent="0.3">
      <c r="A6" s="10"/>
      <c r="B6" s="10"/>
      <c r="C6" s="10"/>
      <c r="D6" s="10"/>
      <c r="E6" s="16"/>
      <c r="F6" s="12"/>
      <c r="G6" s="10"/>
      <c r="H6" s="13"/>
      <c r="I6" s="13"/>
      <c r="J6" s="13"/>
      <c r="K6" s="22"/>
      <c r="L6" s="13"/>
    </row>
    <row r="7" spans="1:12" ht="18.75" thickBot="1" x14ac:dyDescent="0.3">
      <c r="A7" s="10"/>
      <c r="B7" s="23" t="s">
        <v>2</v>
      </c>
      <c r="C7" s="23" t="s">
        <v>3</v>
      </c>
      <c r="D7" s="23" t="s">
        <v>30</v>
      </c>
      <c r="E7" s="24" t="s">
        <v>4</v>
      </c>
      <c r="F7" s="25" t="s">
        <v>55</v>
      </c>
      <c r="G7" s="25" t="s">
        <v>5</v>
      </c>
      <c r="H7" s="26" t="s">
        <v>65</v>
      </c>
      <c r="I7" s="26" t="s">
        <v>39</v>
      </c>
      <c r="J7" s="26" t="s">
        <v>56</v>
      </c>
      <c r="K7" s="27" t="s">
        <v>6</v>
      </c>
      <c r="L7" s="26" t="s">
        <v>72</v>
      </c>
    </row>
    <row r="8" spans="1:12" ht="66.75" customHeight="1" outlineLevel="2" x14ac:dyDescent="0.25">
      <c r="A8" s="10"/>
      <c r="B8" s="28" t="s">
        <v>7</v>
      </c>
      <c r="C8" s="29" t="s">
        <v>8</v>
      </c>
      <c r="D8" s="30" t="s">
        <v>32</v>
      </c>
      <c r="E8" s="31">
        <v>35827</v>
      </c>
      <c r="F8" s="30" t="s">
        <v>9</v>
      </c>
      <c r="G8" s="32" t="s">
        <v>47</v>
      </c>
      <c r="H8" s="33">
        <f>(319126+18727)+225341</f>
        <v>563194</v>
      </c>
      <c r="I8" s="33">
        <v>0</v>
      </c>
      <c r="J8" s="34">
        <f t="shared" ref="J8:J45" si="0">H8+I8</f>
        <v>563194</v>
      </c>
      <c r="K8" s="1"/>
      <c r="L8" s="98"/>
    </row>
    <row r="9" spans="1:12" ht="46.5" customHeight="1" outlineLevel="2" x14ac:dyDescent="0.25">
      <c r="A9" s="10"/>
      <c r="B9" s="28" t="s">
        <v>7</v>
      </c>
      <c r="C9" s="29" t="s">
        <v>8</v>
      </c>
      <c r="D9" s="30" t="s">
        <v>32</v>
      </c>
      <c r="E9" s="31">
        <v>36251</v>
      </c>
      <c r="F9" s="30" t="s">
        <v>9</v>
      </c>
      <c r="G9" s="35" t="s">
        <v>42</v>
      </c>
      <c r="H9" s="34">
        <v>896391</v>
      </c>
      <c r="I9" s="36">
        <v>-896391</v>
      </c>
      <c r="J9" s="34">
        <f t="shared" si="0"/>
        <v>0</v>
      </c>
      <c r="K9" s="1">
        <v>36386</v>
      </c>
      <c r="L9" s="98"/>
    </row>
    <row r="10" spans="1:12" ht="30" customHeight="1" outlineLevel="2" x14ac:dyDescent="0.25">
      <c r="A10" s="10"/>
      <c r="B10" s="28" t="s">
        <v>7</v>
      </c>
      <c r="C10" s="29" t="s">
        <v>8</v>
      </c>
      <c r="D10" s="30" t="s">
        <v>32</v>
      </c>
      <c r="E10" s="31">
        <v>36404</v>
      </c>
      <c r="F10" s="30" t="s">
        <v>9</v>
      </c>
      <c r="G10" s="35" t="s">
        <v>43</v>
      </c>
      <c r="H10" s="34">
        <f>500000</f>
        <v>500000</v>
      </c>
      <c r="I10" s="36">
        <v>-500000</v>
      </c>
      <c r="J10" s="34">
        <f>H10+I10</f>
        <v>0</v>
      </c>
      <c r="K10" s="1">
        <v>36714</v>
      </c>
      <c r="L10" s="98"/>
    </row>
    <row r="11" spans="1:12" ht="28.5" customHeight="1" outlineLevel="2" x14ac:dyDescent="0.25">
      <c r="A11" s="10"/>
      <c r="B11" s="28" t="s">
        <v>7</v>
      </c>
      <c r="C11" s="29" t="s">
        <v>8</v>
      </c>
      <c r="D11" s="30" t="s">
        <v>32</v>
      </c>
      <c r="E11" s="31">
        <v>36746</v>
      </c>
      <c r="F11" s="30" t="s">
        <v>9</v>
      </c>
      <c r="G11" s="35" t="s">
        <v>17</v>
      </c>
      <c r="H11" s="34">
        <v>20000000</v>
      </c>
      <c r="I11" s="36">
        <v>-20000000</v>
      </c>
      <c r="J11" s="34">
        <f t="shared" si="0"/>
        <v>0</v>
      </c>
      <c r="K11" s="1">
        <v>36888</v>
      </c>
      <c r="L11" s="98"/>
    </row>
    <row r="12" spans="1:12" ht="43.5" customHeight="1" outlineLevel="2" x14ac:dyDescent="0.25">
      <c r="A12" s="10"/>
      <c r="B12" s="28" t="s">
        <v>7</v>
      </c>
      <c r="C12" s="29" t="s">
        <v>8</v>
      </c>
      <c r="D12" s="30" t="s">
        <v>32</v>
      </c>
      <c r="E12" s="31">
        <v>36756</v>
      </c>
      <c r="F12" s="30" t="s">
        <v>9</v>
      </c>
      <c r="G12" s="35" t="s">
        <v>41</v>
      </c>
      <c r="H12" s="34">
        <v>10000000</v>
      </c>
      <c r="I12" s="36">
        <v>0</v>
      </c>
      <c r="J12" s="34">
        <f t="shared" si="0"/>
        <v>10000000</v>
      </c>
      <c r="K12" s="1"/>
      <c r="L12" s="98"/>
    </row>
    <row r="13" spans="1:12" ht="45" customHeight="1" outlineLevel="2" x14ac:dyDescent="0.25">
      <c r="A13" s="10"/>
      <c r="B13" s="37" t="s">
        <v>7</v>
      </c>
      <c r="C13" s="38" t="s">
        <v>8</v>
      </c>
      <c r="D13" s="39" t="s">
        <v>32</v>
      </c>
      <c r="E13" s="40">
        <v>36760</v>
      </c>
      <c r="F13" s="39" t="s">
        <v>9</v>
      </c>
      <c r="G13" s="41" t="s">
        <v>18</v>
      </c>
      <c r="H13" s="36">
        <v>30000000</v>
      </c>
      <c r="I13" s="36">
        <v>-30000000</v>
      </c>
      <c r="J13" s="34">
        <f t="shared" si="0"/>
        <v>0</v>
      </c>
      <c r="K13" s="1">
        <v>36888</v>
      </c>
      <c r="L13" s="98"/>
    </row>
    <row r="14" spans="1:12" ht="24.75" customHeight="1" outlineLevel="2" x14ac:dyDescent="0.25">
      <c r="A14" s="10"/>
      <c r="B14" s="28" t="s">
        <v>7</v>
      </c>
      <c r="C14" s="29" t="s">
        <v>8</v>
      </c>
      <c r="D14" s="30" t="s">
        <v>32</v>
      </c>
      <c r="E14" s="31">
        <v>36762</v>
      </c>
      <c r="F14" s="30" t="s">
        <v>9</v>
      </c>
      <c r="G14" s="35" t="s">
        <v>44</v>
      </c>
      <c r="H14" s="34">
        <f>25000000*0.5</f>
        <v>12500000</v>
      </c>
      <c r="I14" s="36">
        <v>-12500000</v>
      </c>
      <c r="J14" s="34">
        <f t="shared" si="0"/>
        <v>0</v>
      </c>
      <c r="K14" s="1">
        <v>36774</v>
      </c>
      <c r="L14" s="98"/>
    </row>
    <row r="15" spans="1:12" ht="27" customHeight="1" outlineLevel="2" x14ac:dyDescent="0.25">
      <c r="A15" s="10"/>
      <c r="B15" s="28" t="s">
        <v>7</v>
      </c>
      <c r="C15" s="29" t="s">
        <v>8</v>
      </c>
      <c r="D15" s="30" t="s">
        <v>32</v>
      </c>
      <c r="E15" s="31">
        <v>36763</v>
      </c>
      <c r="F15" s="30" t="s">
        <v>9</v>
      </c>
      <c r="G15" s="35" t="s">
        <v>26</v>
      </c>
      <c r="H15" s="36">
        <v>25000000</v>
      </c>
      <c r="I15" s="36">
        <v>-25000000</v>
      </c>
      <c r="J15" s="34">
        <f t="shared" si="0"/>
        <v>0</v>
      </c>
      <c r="K15" s="1">
        <v>36774</v>
      </c>
      <c r="L15" s="98"/>
    </row>
    <row r="16" spans="1:12" ht="21.75" customHeight="1" outlineLevel="2" x14ac:dyDescent="0.25">
      <c r="A16" s="10"/>
      <c r="B16" s="28" t="s">
        <v>7</v>
      </c>
      <c r="C16" s="29" t="s">
        <v>8</v>
      </c>
      <c r="D16" s="30" t="s">
        <v>32</v>
      </c>
      <c r="E16" s="31">
        <v>36830</v>
      </c>
      <c r="F16" s="30" t="s">
        <v>9</v>
      </c>
      <c r="G16" s="41" t="s">
        <v>46</v>
      </c>
      <c r="H16" s="34">
        <v>3445061</v>
      </c>
      <c r="I16" s="36">
        <v>-530732.98</v>
      </c>
      <c r="J16" s="34">
        <f t="shared" si="0"/>
        <v>2914328.02</v>
      </c>
      <c r="K16" s="1">
        <v>36830</v>
      </c>
      <c r="L16" s="98"/>
    </row>
    <row r="17" spans="1:12" ht="22.5" customHeight="1" outlineLevel="2" x14ac:dyDescent="0.25">
      <c r="A17" s="10"/>
      <c r="B17" s="28" t="s">
        <v>7</v>
      </c>
      <c r="C17" s="29" t="s">
        <v>8</v>
      </c>
      <c r="D17" s="30" t="s">
        <v>32</v>
      </c>
      <c r="E17" s="31">
        <v>36850</v>
      </c>
      <c r="F17" s="30" t="s">
        <v>9</v>
      </c>
      <c r="G17" s="35" t="s">
        <v>19</v>
      </c>
      <c r="H17" s="36">
        <v>25000000</v>
      </c>
      <c r="I17" s="36">
        <v>0</v>
      </c>
      <c r="J17" s="34">
        <f t="shared" si="0"/>
        <v>25000000</v>
      </c>
      <c r="K17" s="1"/>
      <c r="L17" s="98"/>
    </row>
    <row r="18" spans="1:12" ht="42" customHeight="1" outlineLevel="2" x14ac:dyDescent="0.25">
      <c r="A18" s="10"/>
      <c r="B18" s="28" t="s">
        <v>7</v>
      </c>
      <c r="C18" s="29" t="s">
        <v>8</v>
      </c>
      <c r="D18" s="30" t="s">
        <v>32</v>
      </c>
      <c r="E18" s="31">
        <v>36923</v>
      </c>
      <c r="F18" s="30" t="s">
        <v>9</v>
      </c>
      <c r="G18" s="35" t="s">
        <v>29</v>
      </c>
      <c r="H18" s="34">
        <v>11432070</v>
      </c>
      <c r="I18" s="36">
        <v>0</v>
      </c>
      <c r="J18" s="34">
        <f t="shared" si="0"/>
        <v>11432070</v>
      </c>
      <c r="K18" s="1"/>
      <c r="L18" s="98"/>
    </row>
    <row r="19" spans="1:12" ht="25.5" customHeight="1" outlineLevel="2" x14ac:dyDescent="0.25">
      <c r="A19" s="10"/>
      <c r="B19" s="28" t="s">
        <v>7</v>
      </c>
      <c r="C19" s="29" t="s">
        <v>8</v>
      </c>
      <c r="D19" s="30" t="s">
        <v>32</v>
      </c>
      <c r="E19" s="31">
        <v>36952</v>
      </c>
      <c r="F19" s="30" t="s">
        <v>9</v>
      </c>
      <c r="G19" s="35" t="s">
        <v>38</v>
      </c>
      <c r="H19" s="34">
        <v>26212029</v>
      </c>
      <c r="I19" s="36">
        <v>-26212029</v>
      </c>
      <c r="J19" s="34">
        <f>H19+I19</f>
        <v>0</v>
      </c>
      <c r="K19" s="1">
        <v>36993</v>
      </c>
      <c r="L19" s="98"/>
    </row>
    <row r="20" spans="1:12" ht="22.5" customHeight="1" outlineLevel="2" x14ac:dyDescent="0.25">
      <c r="A20" s="10"/>
      <c r="B20" s="28" t="s">
        <v>7</v>
      </c>
      <c r="C20" s="29" t="s">
        <v>8</v>
      </c>
      <c r="D20" s="30" t="s">
        <v>32</v>
      </c>
      <c r="E20" s="31">
        <v>36991</v>
      </c>
      <c r="F20" s="30" t="s">
        <v>9</v>
      </c>
      <c r="G20" s="35" t="s">
        <v>58</v>
      </c>
      <c r="H20" s="34">
        <v>129549180</v>
      </c>
      <c r="I20" s="36">
        <f>-78020160.21-25000000-25000000</f>
        <v>-128020160.20999999</v>
      </c>
      <c r="J20" s="34">
        <f t="shared" si="0"/>
        <v>1529019.7900000066</v>
      </c>
      <c r="K20" s="1" t="s">
        <v>73</v>
      </c>
      <c r="L20" s="98">
        <f>78020160+25000000+25000000</f>
        <v>128020160</v>
      </c>
    </row>
    <row r="21" spans="1:12" s="10" customFormat="1" ht="25.5" customHeight="1" outlineLevel="2" x14ac:dyDescent="0.25">
      <c r="B21" s="28" t="s">
        <v>7</v>
      </c>
      <c r="C21" s="29" t="s">
        <v>8</v>
      </c>
      <c r="D21" s="30" t="s">
        <v>32</v>
      </c>
      <c r="E21" s="31">
        <v>37004</v>
      </c>
      <c r="F21" s="30" t="s">
        <v>9</v>
      </c>
      <c r="G21" s="35" t="s">
        <v>61</v>
      </c>
      <c r="H21" s="34">
        <v>4474510.96</v>
      </c>
      <c r="I21" s="106">
        <f>-607541.92-1185237.24</f>
        <v>-1792779.1600000001</v>
      </c>
      <c r="J21" s="107">
        <f>H21+I21</f>
        <v>2681731.7999999998</v>
      </c>
      <c r="K21" s="1" t="s">
        <v>75</v>
      </c>
      <c r="L21" s="98"/>
    </row>
    <row r="22" spans="1:12" s="10" customFormat="1" outlineLevel="1" x14ac:dyDescent="0.25">
      <c r="B22" s="43"/>
      <c r="C22" s="44"/>
      <c r="D22" s="85"/>
      <c r="E22" s="86"/>
      <c r="F22" s="46" t="s">
        <v>48</v>
      </c>
      <c r="G22" s="87"/>
      <c r="H22" s="48">
        <f>SUBTOTAL(9,H8:H21)</f>
        <v>299572435.95999998</v>
      </c>
      <c r="I22" s="49">
        <f>SUBTOTAL(9,I8:I21)</f>
        <v>-245452092.34999999</v>
      </c>
      <c r="J22" s="48">
        <f>SUBTOTAL(9,J8:J21)</f>
        <v>54120343.609999999</v>
      </c>
      <c r="K22" s="1"/>
      <c r="L22" s="99">
        <f>SUBTOTAL(9,L8:L21)</f>
        <v>128020160</v>
      </c>
    </row>
    <row r="23" spans="1:12" ht="25.5" customHeight="1" outlineLevel="2" x14ac:dyDescent="0.25">
      <c r="A23" s="10"/>
      <c r="B23" s="28" t="s">
        <v>7</v>
      </c>
      <c r="C23" s="29" t="s">
        <v>8</v>
      </c>
      <c r="D23" s="30" t="s">
        <v>33</v>
      </c>
      <c r="E23" s="31">
        <v>36664</v>
      </c>
      <c r="F23" s="30" t="s">
        <v>14</v>
      </c>
      <c r="G23" s="35" t="s">
        <v>15</v>
      </c>
      <c r="H23" s="34">
        <v>10000000</v>
      </c>
      <c r="I23" s="36">
        <v>-10000000</v>
      </c>
      <c r="J23" s="34">
        <f t="shared" si="0"/>
        <v>0</v>
      </c>
      <c r="K23" s="1">
        <v>37011</v>
      </c>
      <c r="L23" s="98"/>
    </row>
    <row r="24" spans="1:12" ht="27" customHeight="1" outlineLevel="2" x14ac:dyDescent="0.25">
      <c r="A24" s="10"/>
      <c r="B24" s="28" t="s">
        <v>7</v>
      </c>
      <c r="C24" s="29" t="s">
        <v>8</v>
      </c>
      <c r="D24" s="30" t="s">
        <v>33</v>
      </c>
      <c r="E24" s="31">
        <v>36691</v>
      </c>
      <c r="F24" s="30" t="s">
        <v>14</v>
      </c>
      <c r="G24" s="35" t="s">
        <v>16</v>
      </c>
      <c r="H24" s="34">
        <v>7200000</v>
      </c>
      <c r="I24" s="36">
        <v>-7200000</v>
      </c>
      <c r="J24" s="34">
        <f>H24+I24</f>
        <v>0</v>
      </c>
      <c r="K24" s="1">
        <v>37011</v>
      </c>
      <c r="L24" s="98"/>
    </row>
    <row r="25" spans="1:12" ht="25.5" customHeight="1" outlineLevel="2" x14ac:dyDescent="0.25">
      <c r="A25" s="10"/>
      <c r="B25" s="28" t="s">
        <v>7</v>
      </c>
      <c r="C25" s="29" t="s">
        <v>8</v>
      </c>
      <c r="D25" s="30" t="s">
        <v>33</v>
      </c>
      <c r="E25" s="31">
        <v>36991</v>
      </c>
      <c r="F25" s="30" t="s">
        <v>14</v>
      </c>
      <c r="G25" s="35" t="s">
        <v>59</v>
      </c>
      <c r="H25" s="34">
        <v>8092659</v>
      </c>
      <c r="I25" s="36">
        <v>-8092659</v>
      </c>
      <c r="J25" s="34">
        <f t="shared" si="0"/>
        <v>0</v>
      </c>
      <c r="K25" s="1">
        <v>37011</v>
      </c>
      <c r="L25" s="98">
        <v>8092659</v>
      </c>
    </row>
    <row r="26" spans="1:12" outlineLevel="1" x14ac:dyDescent="0.25">
      <c r="A26" s="10"/>
      <c r="B26" s="43"/>
      <c r="C26" s="44"/>
      <c r="D26" s="85"/>
      <c r="E26" s="86"/>
      <c r="F26" s="44" t="s">
        <v>49</v>
      </c>
      <c r="G26" s="87"/>
      <c r="H26" s="48">
        <f>SUBTOTAL(9,H23:H25)</f>
        <v>25292659</v>
      </c>
      <c r="I26" s="49">
        <f>SUBTOTAL(9,I23:I25)</f>
        <v>-25292659</v>
      </c>
      <c r="J26" s="48">
        <f>SUBTOTAL(9,J23:J25)</f>
        <v>0</v>
      </c>
      <c r="K26" s="1"/>
      <c r="L26" s="99">
        <f>SUBTOTAL(9,L23:L25)</f>
        <v>8092659</v>
      </c>
    </row>
    <row r="27" spans="1:12" ht="27" customHeight="1" outlineLevel="2" x14ac:dyDescent="0.25">
      <c r="A27" s="10"/>
      <c r="B27" s="28" t="s">
        <v>7</v>
      </c>
      <c r="C27" s="29" t="s">
        <v>8</v>
      </c>
      <c r="D27" s="30" t="s">
        <v>31</v>
      </c>
      <c r="E27" s="31">
        <v>36677</v>
      </c>
      <c r="F27" s="50" t="s">
        <v>11</v>
      </c>
      <c r="G27" s="35" t="s">
        <v>12</v>
      </c>
      <c r="H27" s="34">
        <v>4000000</v>
      </c>
      <c r="I27" s="36">
        <v>0</v>
      </c>
      <c r="J27" s="34">
        <f t="shared" si="0"/>
        <v>4000000</v>
      </c>
      <c r="K27" s="1"/>
      <c r="L27" s="98"/>
    </row>
    <row r="28" spans="1:12" ht="36" outlineLevel="2" x14ac:dyDescent="0.25">
      <c r="A28" s="10"/>
      <c r="B28" s="28" t="s">
        <v>7</v>
      </c>
      <c r="C28" s="29" t="s">
        <v>8</v>
      </c>
      <c r="D28" s="30" t="s">
        <v>31</v>
      </c>
      <c r="E28" s="31">
        <v>36690</v>
      </c>
      <c r="F28" s="30" t="s">
        <v>11</v>
      </c>
      <c r="G28" s="35" t="s">
        <v>13</v>
      </c>
      <c r="H28" s="34">
        <v>6000000</v>
      </c>
      <c r="I28" s="36">
        <v>0</v>
      </c>
      <c r="J28" s="34">
        <f t="shared" si="0"/>
        <v>6000000</v>
      </c>
      <c r="K28" s="1"/>
      <c r="L28" s="98"/>
    </row>
    <row r="29" spans="1:12" ht="43.5" customHeight="1" outlineLevel="2" x14ac:dyDescent="0.25">
      <c r="A29" s="10"/>
      <c r="B29" s="28" t="s">
        <v>7</v>
      </c>
      <c r="C29" s="29" t="s">
        <v>8</v>
      </c>
      <c r="D29" s="30" t="s">
        <v>31</v>
      </c>
      <c r="E29" s="31">
        <v>37011</v>
      </c>
      <c r="F29" s="30" t="s">
        <v>11</v>
      </c>
      <c r="G29" s="35" t="s">
        <v>67</v>
      </c>
      <c r="H29" s="34">
        <v>10000000</v>
      </c>
      <c r="I29" s="36">
        <v>0</v>
      </c>
      <c r="J29" s="34">
        <f>H29+I29</f>
        <v>10000000</v>
      </c>
      <c r="K29" s="1"/>
      <c r="L29" s="98"/>
    </row>
    <row r="30" spans="1:12" ht="31.5" customHeight="1" outlineLevel="2" x14ac:dyDescent="0.25">
      <c r="A30" s="10"/>
      <c r="B30" s="28" t="s">
        <v>7</v>
      </c>
      <c r="C30" s="29" t="s">
        <v>8</v>
      </c>
      <c r="D30" s="30" t="s">
        <v>31</v>
      </c>
      <c r="E30" s="31">
        <v>37011</v>
      </c>
      <c r="F30" s="30" t="s">
        <v>11</v>
      </c>
      <c r="G30" s="35" t="s">
        <v>68</v>
      </c>
      <c r="H30" s="34">
        <v>7200000</v>
      </c>
      <c r="I30" s="36">
        <v>0</v>
      </c>
      <c r="J30" s="34">
        <f>H30+I30</f>
        <v>7200000</v>
      </c>
      <c r="K30" s="1"/>
      <c r="L30" s="98"/>
    </row>
    <row r="31" spans="1:12" outlineLevel="1" x14ac:dyDescent="0.25">
      <c r="A31" s="10"/>
      <c r="B31" s="43"/>
      <c r="C31" s="44"/>
      <c r="D31" s="85"/>
      <c r="E31" s="86"/>
      <c r="F31" s="44" t="s">
        <v>50</v>
      </c>
      <c r="G31" s="87"/>
      <c r="H31" s="48">
        <f>SUBTOTAL(9,H27:H30)</f>
        <v>27200000</v>
      </c>
      <c r="I31" s="49">
        <f>SUBTOTAL(9,I27:I30)</f>
        <v>0</v>
      </c>
      <c r="J31" s="49">
        <f>SUBTOTAL(9,J27:J30)</f>
        <v>27200000</v>
      </c>
      <c r="K31" s="1"/>
      <c r="L31" s="102">
        <f>SUBTOTAL(9,L27:L30)</f>
        <v>0</v>
      </c>
    </row>
    <row r="32" spans="1:12" s="10" customFormat="1" ht="26.25" customHeight="1" outlineLevel="2" x14ac:dyDescent="0.25">
      <c r="B32" s="28" t="s">
        <v>7</v>
      </c>
      <c r="C32" s="29" t="s">
        <v>8</v>
      </c>
      <c r="D32" s="30" t="s">
        <v>31</v>
      </c>
      <c r="E32" s="31">
        <v>37004</v>
      </c>
      <c r="F32" s="30" t="s">
        <v>62</v>
      </c>
      <c r="G32" s="35" t="s">
        <v>63</v>
      </c>
      <c r="H32" s="107">
        <f>28574466+1686032</f>
        <v>30260498</v>
      </c>
      <c r="I32" s="36">
        <v>-4471774</v>
      </c>
      <c r="J32" s="107">
        <f>H32+I32</f>
        <v>25788724</v>
      </c>
      <c r="K32" s="1" t="s">
        <v>66</v>
      </c>
      <c r="L32" s="98"/>
    </row>
    <row r="33" spans="1:12" s="42" customFormat="1" outlineLevel="1" x14ac:dyDescent="0.25">
      <c r="B33" s="43"/>
      <c r="C33" s="44"/>
      <c r="D33" s="44"/>
      <c r="E33" s="45"/>
      <c r="F33" s="44" t="s">
        <v>70</v>
      </c>
      <c r="G33" s="47"/>
      <c r="H33" s="48">
        <f>SUBTOTAL(9,H32:H32)</f>
        <v>30260498</v>
      </c>
      <c r="I33" s="49">
        <f>SUBTOTAL(9,I32:I32)</f>
        <v>-4471774</v>
      </c>
      <c r="J33" s="48">
        <f>SUBTOTAL(9,J32:J32)</f>
        <v>25788724</v>
      </c>
      <c r="K33" s="2"/>
      <c r="L33" s="99">
        <f>SUBTOTAL(9,L32:L32)</f>
        <v>0</v>
      </c>
    </row>
    <row r="34" spans="1:12" ht="30" customHeight="1" outlineLevel="2" x14ac:dyDescent="0.25">
      <c r="A34" s="10"/>
      <c r="B34" s="28" t="s">
        <v>7</v>
      </c>
      <c r="C34" s="29" t="s">
        <v>8</v>
      </c>
      <c r="D34" s="30" t="s">
        <v>34</v>
      </c>
      <c r="E34" s="31">
        <v>36762</v>
      </c>
      <c r="F34" s="30" t="s">
        <v>10</v>
      </c>
      <c r="G34" s="35" t="s">
        <v>45</v>
      </c>
      <c r="H34" s="36">
        <f>25000000*0.5</f>
        <v>12500000</v>
      </c>
      <c r="I34" s="36">
        <v>-12500000</v>
      </c>
      <c r="J34" s="36">
        <f t="shared" si="0"/>
        <v>0</v>
      </c>
      <c r="K34" s="1">
        <v>36774</v>
      </c>
      <c r="L34" s="98"/>
    </row>
    <row r="35" spans="1:12" ht="30" customHeight="1" outlineLevel="2" x14ac:dyDescent="0.25">
      <c r="A35" s="10"/>
      <c r="B35" s="28" t="s">
        <v>7</v>
      </c>
      <c r="C35" s="29" t="s">
        <v>8</v>
      </c>
      <c r="D35" s="30" t="s">
        <v>34</v>
      </c>
      <c r="E35" s="31">
        <v>36763</v>
      </c>
      <c r="F35" s="30" t="s">
        <v>10</v>
      </c>
      <c r="G35" s="35" t="s">
        <v>26</v>
      </c>
      <c r="H35" s="36">
        <v>10000000</v>
      </c>
      <c r="I35" s="36">
        <v>0</v>
      </c>
      <c r="J35" s="51">
        <f t="shared" si="0"/>
        <v>10000000</v>
      </c>
      <c r="K35" s="3"/>
      <c r="L35" s="98"/>
    </row>
    <row r="36" spans="1:12" ht="30" customHeight="1" outlineLevel="2" x14ac:dyDescent="0.25">
      <c r="A36" s="10"/>
      <c r="B36" s="28" t="s">
        <v>7</v>
      </c>
      <c r="C36" s="29" t="s">
        <v>8</v>
      </c>
      <c r="D36" s="30" t="s">
        <v>34</v>
      </c>
      <c r="E36" s="31">
        <v>36851</v>
      </c>
      <c r="F36" s="30" t="s">
        <v>10</v>
      </c>
      <c r="G36" s="35" t="s">
        <v>19</v>
      </c>
      <c r="H36" s="36">
        <v>15000000</v>
      </c>
      <c r="I36" s="36">
        <v>0</v>
      </c>
      <c r="J36" s="51">
        <f t="shared" si="0"/>
        <v>15000000</v>
      </c>
      <c r="K36" s="3"/>
      <c r="L36" s="98"/>
    </row>
    <row r="37" spans="1:12" s="42" customFormat="1" outlineLevel="1" x14ac:dyDescent="0.25">
      <c r="B37" s="43"/>
      <c r="C37" s="44"/>
      <c r="D37" s="44"/>
      <c r="E37" s="45"/>
      <c r="F37" s="44" t="s">
        <v>51</v>
      </c>
      <c r="G37" s="47"/>
      <c r="H37" s="48">
        <f>SUBTOTAL(9,H34:H36)</f>
        <v>37500000</v>
      </c>
      <c r="I37" s="48">
        <f>SUBTOTAL(9,I34:I36)</f>
        <v>-12500000</v>
      </c>
      <c r="J37" s="52">
        <f>SUBTOTAL(9,J34:J36)</f>
        <v>25000000</v>
      </c>
      <c r="K37" s="4"/>
      <c r="L37" s="99">
        <f>SUBTOTAL(9,L34:L36)</f>
        <v>0</v>
      </c>
    </row>
    <row r="38" spans="1:12" ht="43.5" customHeight="1" outlineLevel="2" x14ac:dyDescent="0.25">
      <c r="A38" s="10"/>
      <c r="B38" s="28" t="s">
        <v>7</v>
      </c>
      <c r="C38" s="29" t="s">
        <v>8</v>
      </c>
      <c r="D38" s="30" t="s">
        <v>35</v>
      </c>
      <c r="E38" s="31">
        <v>36888</v>
      </c>
      <c r="F38" s="30" t="s">
        <v>25</v>
      </c>
      <c r="G38" s="35" t="s">
        <v>28</v>
      </c>
      <c r="H38" s="34">
        <v>900000</v>
      </c>
      <c r="I38" s="34">
        <v>0</v>
      </c>
      <c r="J38" s="53">
        <f t="shared" si="0"/>
        <v>900000</v>
      </c>
      <c r="K38" s="3"/>
      <c r="L38" s="98"/>
    </row>
    <row r="39" spans="1:12" ht="28.5" customHeight="1" outlineLevel="2" x14ac:dyDescent="0.25">
      <c r="A39" s="10"/>
      <c r="B39" s="28" t="s">
        <v>7</v>
      </c>
      <c r="C39" s="29" t="s">
        <v>8</v>
      </c>
      <c r="D39" s="30" t="s">
        <v>35</v>
      </c>
      <c r="E39" s="31">
        <v>36950</v>
      </c>
      <c r="F39" s="30" t="s">
        <v>25</v>
      </c>
      <c r="G39" s="35" t="s">
        <v>36</v>
      </c>
      <c r="H39" s="34">
        <v>-285576</v>
      </c>
      <c r="I39" s="34">
        <v>0</v>
      </c>
      <c r="J39" s="34">
        <f t="shared" si="0"/>
        <v>-285576</v>
      </c>
      <c r="K39" s="1"/>
      <c r="L39" s="98"/>
    </row>
    <row r="40" spans="1:12" ht="25.5" customHeight="1" outlineLevel="2" x14ac:dyDescent="0.25">
      <c r="A40" s="10"/>
      <c r="B40" s="28" t="s">
        <v>7</v>
      </c>
      <c r="C40" s="29" t="s">
        <v>8</v>
      </c>
      <c r="D40" s="30" t="s">
        <v>35</v>
      </c>
      <c r="E40" s="31">
        <v>36955</v>
      </c>
      <c r="F40" s="30" t="s">
        <v>25</v>
      </c>
      <c r="G40" s="35" t="s">
        <v>37</v>
      </c>
      <c r="H40" s="34">
        <v>0</v>
      </c>
      <c r="I40" s="36">
        <v>285576</v>
      </c>
      <c r="J40" s="34">
        <f t="shared" si="0"/>
        <v>285576</v>
      </c>
      <c r="K40" s="1">
        <v>36955</v>
      </c>
      <c r="L40" s="98"/>
    </row>
    <row r="41" spans="1:12" s="10" customFormat="1" ht="21" customHeight="1" outlineLevel="2" x14ac:dyDescent="0.25">
      <c r="B41" s="28" t="s">
        <v>7</v>
      </c>
      <c r="C41" s="29" t="s">
        <v>8</v>
      </c>
      <c r="D41" s="30" t="s">
        <v>35</v>
      </c>
      <c r="E41" s="31">
        <v>37004</v>
      </c>
      <c r="F41" s="30" t="s">
        <v>25</v>
      </c>
      <c r="G41" s="35" t="s">
        <v>64</v>
      </c>
      <c r="H41" s="34">
        <v>2586424</v>
      </c>
      <c r="I41" s="106">
        <f>-351180-685112</f>
        <v>-1036292</v>
      </c>
      <c r="J41" s="107">
        <f>H41+I41</f>
        <v>1550132</v>
      </c>
      <c r="K41" s="1" t="s">
        <v>76</v>
      </c>
      <c r="L41" s="98"/>
    </row>
    <row r="42" spans="1:12" s="42" customFormat="1" outlineLevel="1" x14ac:dyDescent="0.25">
      <c r="B42" s="43"/>
      <c r="C42" s="44"/>
      <c r="D42" s="44"/>
      <c r="E42" s="45"/>
      <c r="F42" s="44" t="s">
        <v>52</v>
      </c>
      <c r="G42" s="47"/>
      <c r="H42" s="93">
        <f>SUBTOTAL(9,H38:H41)</f>
        <v>3200848</v>
      </c>
      <c r="I42" s="49">
        <f>SUBTOTAL(9,I38:I41)</f>
        <v>-750716</v>
      </c>
      <c r="J42" s="49">
        <f>SUBTOTAL(9,J38:J41)</f>
        <v>2450132</v>
      </c>
      <c r="K42" s="2"/>
      <c r="L42" s="102">
        <f>SUBTOTAL(9,L38:L41)</f>
        <v>0</v>
      </c>
    </row>
    <row r="43" spans="1:12" ht="23.25" customHeight="1" outlineLevel="2" x14ac:dyDescent="0.25">
      <c r="A43" s="10"/>
      <c r="B43" s="28" t="s">
        <v>7</v>
      </c>
      <c r="C43" s="29" t="s">
        <v>8</v>
      </c>
      <c r="D43" s="30" t="s">
        <v>57</v>
      </c>
      <c r="E43" s="31">
        <v>36864</v>
      </c>
      <c r="F43" s="30" t="s">
        <v>20</v>
      </c>
      <c r="G43" s="35" t="s">
        <v>21</v>
      </c>
      <c r="H43" s="34">
        <f>107522264+50000000*0</f>
        <v>107522264</v>
      </c>
      <c r="I43" s="9">
        <v>0</v>
      </c>
      <c r="J43" s="34">
        <f t="shared" si="0"/>
        <v>107522264</v>
      </c>
      <c r="K43" s="1">
        <v>36873</v>
      </c>
      <c r="L43" s="98"/>
    </row>
    <row r="44" spans="1:12" ht="24" customHeight="1" outlineLevel="2" x14ac:dyDescent="0.25">
      <c r="A44" s="10"/>
      <c r="B44" s="28" t="s">
        <v>7</v>
      </c>
      <c r="C44" s="29" t="s">
        <v>8</v>
      </c>
      <c r="D44" s="30" t="s">
        <v>57</v>
      </c>
      <c r="E44" s="31">
        <v>36873</v>
      </c>
      <c r="F44" s="30" t="s">
        <v>20</v>
      </c>
      <c r="G44" s="35" t="s">
        <v>24</v>
      </c>
      <c r="H44" s="34">
        <v>0</v>
      </c>
      <c r="I44" s="36">
        <v>-40000000</v>
      </c>
      <c r="J44" s="54">
        <f t="shared" si="0"/>
        <v>-40000000</v>
      </c>
      <c r="K44" s="1">
        <v>36873</v>
      </c>
      <c r="L44" s="100"/>
    </row>
    <row r="45" spans="1:12" ht="21" customHeight="1" outlineLevel="2" x14ac:dyDescent="0.25">
      <c r="A45" s="10"/>
      <c r="B45" s="28" t="s">
        <v>7</v>
      </c>
      <c r="C45" s="29" t="s">
        <v>8</v>
      </c>
      <c r="D45" s="30" t="s">
        <v>57</v>
      </c>
      <c r="E45" s="31">
        <v>36878</v>
      </c>
      <c r="F45" s="30" t="s">
        <v>20</v>
      </c>
      <c r="G45" s="35" t="s">
        <v>23</v>
      </c>
      <c r="H45" s="34">
        <v>15000000</v>
      </c>
      <c r="I45" s="36">
        <v>0</v>
      </c>
      <c r="J45" s="36">
        <f t="shared" si="0"/>
        <v>15000000</v>
      </c>
      <c r="K45" s="1"/>
      <c r="L45" s="98"/>
    </row>
    <row r="46" spans="1:12" ht="57.75" customHeight="1" outlineLevel="2" x14ac:dyDescent="0.25">
      <c r="A46" s="10"/>
      <c r="B46" s="55" t="s">
        <v>7</v>
      </c>
      <c r="C46" s="56" t="s">
        <v>8</v>
      </c>
      <c r="D46" s="81" t="s">
        <v>57</v>
      </c>
      <c r="E46" s="82">
        <v>36888</v>
      </c>
      <c r="F46" s="81" t="s">
        <v>20</v>
      </c>
      <c r="G46" s="83" t="s">
        <v>60</v>
      </c>
      <c r="H46" s="80">
        <v>50000000</v>
      </c>
      <c r="I46" s="9">
        <v>0</v>
      </c>
      <c r="J46" s="95">
        <f>I46+H46</f>
        <v>50000000</v>
      </c>
      <c r="K46" s="84"/>
      <c r="L46" s="101"/>
    </row>
    <row r="47" spans="1:12" s="42" customFormat="1" outlineLevel="1" x14ac:dyDescent="0.25">
      <c r="B47" s="88"/>
      <c r="C47" s="89"/>
      <c r="D47" s="89"/>
      <c r="E47" s="90"/>
      <c r="F47" s="89" t="s">
        <v>53</v>
      </c>
      <c r="G47" s="91"/>
      <c r="H47" s="49">
        <f>SUBTOTAL(9,H43:H46)</f>
        <v>172522264</v>
      </c>
      <c r="I47" s="92">
        <f>SUBTOTAL(9,I43:I46)</f>
        <v>-40000000</v>
      </c>
      <c r="J47" s="49">
        <f>SUBTOTAL(9,J43:J46)</f>
        <v>132522264</v>
      </c>
      <c r="K47" s="94"/>
      <c r="L47" s="102">
        <f>SUBTOTAL(9,L43:L46)</f>
        <v>0</v>
      </c>
    </row>
    <row r="48" spans="1:12" s="42" customFormat="1" ht="18.75" outlineLevel="1" thickBot="1" x14ac:dyDescent="0.3">
      <c r="B48" s="55"/>
      <c r="C48" s="56"/>
      <c r="D48" s="56"/>
      <c r="E48" s="57"/>
      <c r="F48" s="56"/>
      <c r="G48" s="58"/>
      <c r="H48" s="19"/>
      <c r="I48" s="19"/>
      <c r="J48" s="96"/>
      <c r="K48" s="5"/>
      <c r="L48" s="103"/>
    </row>
    <row r="49" spans="1:15" s="64" customFormat="1" ht="26.25" customHeight="1" thickBot="1" x14ac:dyDescent="0.35">
      <c r="A49" s="8"/>
      <c r="B49" s="59"/>
      <c r="C49" s="60"/>
      <c r="D49" s="60"/>
      <c r="E49" s="61"/>
      <c r="F49" s="60" t="s">
        <v>54</v>
      </c>
      <c r="G49" s="62"/>
      <c r="H49" s="63">
        <f>SUBTOTAL(9,H8:H46)</f>
        <v>595548704.96000004</v>
      </c>
      <c r="I49" s="63">
        <f>SUBTOTAL(9,I8:I46)</f>
        <v>-328467241.35000002</v>
      </c>
      <c r="J49" s="97"/>
      <c r="K49" s="6"/>
      <c r="L49" s="105">
        <f>SUBTOTAL(9,L8:L46)</f>
        <v>136112819</v>
      </c>
    </row>
    <row r="50" spans="1:15" s="65" customFormat="1" ht="30" customHeight="1" thickBot="1" x14ac:dyDescent="0.35">
      <c r="B50" s="66"/>
      <c r="C50" s="67"/>
      <c r="D50" s="67"/>
      <c r="E50" s="68"/>
      <c r="F50" s="69" t="s">
        <v>40</v>
      </c>
      <c r="G50" s="70"/>
      <c r="H50" s="7"/>
      <c r="I50" s="7"/>
      <c r="J50" s="71">
        <f>I49+H49</f>
        <v>267081463.61000001</v>
      </c>
      <c r="K50" s="72"/>
      <c r="L50" s="104"/>
      <c r="M50" s="79" t="s">
        <v>69</v>
      </c>
      <c r="N50" s="79"/>
    </row>
    <row r="51" spans="1:15" ht="32.25" customHeight="1" x14ac:dyDescent="0.25">
      <c r="B51" s="15" t="s">
        <v>71</v>
      </c>
      <c r="G51" s="74"/>
      <c r="H51" s="15"/>
      <c r="I51" s="15"/>
      <c r="J51" s="15"/>
      <c r="M51" s="75">
        <f>H47+H42+H37+H33+H31+H26+H22</f>
        <v>595548704.96000004</v>
      </c>
      <c r="N51" s="75">
        <f>I47+I42+I37+I33+I31+I26+I22</f>
        <v>-328467241.35000002</v>
      </c>
      <c r="O51" s="75">
        <f>J47+J42+J37+J33+J31+J26+J22</f>
        <v>267081463.61000001</v>
      </c>
    </row>
    <row r="52" spans="1:15" ht="72" x14ac:dyDescent="0.25">
      <c r="G52" s="74" t="s">
        <v>22</v>
      </c>
    </row>
    <row r="53" spans="1:15" ht="109.5" customHeight="1" x14ac:dyDescent="0.25">
      <c r="G53" s="74" t="s">
        <v>27</v>
      </c>
    </row>
    <row r="54" spans="1:15" x14ac:dyDescent="0.25">
      <c r="G54" s="76"/>
    </row>
    <row r="55" spans="1:15" x14ac:dyDescent="0.25">
      <c r="G55" s="74"/>
    </row>
  </sheetData>
  <printOptions horizontalCentered="1" verticalCentered="1"/>
  <pageMargins left="0.25" right="0.25" top="0.25" bottom="0.25" header="0.5" footer="0.5"/>
  <pageSetup paperSize="5" scale="34" orientation="landscape" r:id="rId1"/>
  <headerFooter alignWithMargins="0">
    <oddFooter>&amp;Lm:\common\power\riskmgmt\sam's risk projects\&amp;F&amp;C&amp;P&amp;R&amp;D&amp;T</oddFooter>
  </headerFooter>
  <drawing r:id="rId2"/>
  <legacyDrawing r:id="rId3"/>
  <oleObjects>
    <mc:AlternateContent xmlns:mc="http://schemas.openxmlformats.org/markup-compatibility/2006">
      <mc:Choice Requires="x14">
        <oleObject progId="Word.Document.8" shapeId="3073" r:id="rId4">
          <objectPr defaultSize="0" autoFill="0" autoLine="0" autoPict="0" r:id="rId5">
            <anchor moveWithCells="1" sizeWithCells="1">
              <from>
                <xdr:col>1</xdr:col>
                <xdr:colOff>9525</xdr:colOff>
                <xdr:row>0</xdr:row>
                <xdr:rowOff>38100</xdr:rowOff>
              </from>
              <to>
                <xdr:col>1</xdr:col>
                <xdr:colOff>1457325</xdr:colOff>
                <xdr:row>5</xdr:row>
                <xdr:rowOff>95250</xdr:rowOff>
              </to>
            </anchor>
          </objectPr>
        </oleObject>
      </mc:Choice>
      <mc:Fallback>
        <oleObject progId="Word.Document.8" shapeId="3073"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Per Sch. C of PDX - By trader</vt:lpstr>
      <vt:lpstr>'Per Sch. C of PDX - By trader'!Print_Area</vt:lpstr>
      <vt:lpstr>'Per Sch. C of PDX - By trader'!Print_Titles</vt:lpstr>
    </vt:vector>
  </TitlesOfParts>
  <Company>Andersen Worldwide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Anita Luong</dc:creator>
  <cp:lastModifiedBy>Jan Havlíček</cp:lastModifiedBy>
  <cp:lastPrinted>2001-05-02T01:55:37Z</cp:lastPrinted>
  <dcterms:created xsi:type="dcterms:W3CDTF">2001-03-02T00:51:06Z</dcterms:created>
  <dcterms:modified xsi:type="dcterms:W3CDTF">2023-09-10T12:01:18Z</dcterms:modified>
</cp:coreProperties>
</file>