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49B7385F-9CEE-47DC-8238-0B46CB146EDA}" xr6:coauthVersionLast="47" xr6:coauthVersionMax="47" xr10:uidLastSave="{00000000-0000-0000-0000-000000000000}"/>
  <bookViews>
    <workbookView xWindow="-120" yWindow="-120" windowWidth="38640" windowHeight="15720" tabRatio="727" firstSheet="1" activeTab="5"/>
  </bookViews>
  <sheets>
    <sheet name="Instructions" sheetId="7" r:id="rId1"/>
    <sheet name="Data Entry" sheetId="5" r:id="rId2"/>
    <sheet name="Allocation Methodology" sheetId="6" r:id="rId3"/>
    <sheet name="Proll Data" sheetId="1" r:id="rId4"/>
    <sheet name="EIS" sheetId="2" r:id="rId5"/>
    <sheet name="EPSC" sheetId="3" r:id="rId6"/>
    <sheet name="Template" sheetId="4" r:id="rId7"/>
  </sheets>
  <definedNames>
    <definedName name="bonus">'Proll Data'!$V$19:$V$28</definedName>
    <definedName name="company_366">'Proll Data'!$S$19:$V$28</definedName>
    <definedName name="job_grade">'Proll Data'!$T$19:$T$80</definedName>
    <definedName name="_xlnm.Print_Area" localSheetId="4">EIS!$A$2:$S$78</definedName>
    <definedName name="_xlnm.Print_Area" localSheetId="5">EPSC!$A$1:$W$33</definedName>
    <definedName name="_xlnm.Print_Area" localSheetId="0">Instructions!$1:$1048576</definedName>
    <definedName name="_xlnm.Print_Area" localSheetId="3">'Proll Data'!$A$1:$M$75</definedName>
    <definedName name="_xlnm.Print_Area" localSheetId="6">Template!$1:$1048576</definedName>
    <definedName name="_xlnm.Print_Titles" localSheetId="6">Template!$13:$14</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B17" i="5" l="1"/>
  <c r="F17" i="5"/>
  <c r="B18" i="5"/>
  <c r="F18" i="5"/>
  <c r="B19" i="5"/>
  <c r="F19" i="5"/>
  <c r="B20" i="5"/>
  <c r="F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C74" i="5"/>
  <c r="G74" i="5"/>
  <c r="A17" i="2"/>
  <c r="B17" i="2"/>
  <c r="C17" i="2"/>
  <c r="D17" i="2"/>
  <c r="E17" i="2"/>
  <c r="F17" i="2"/>
  <c r="G17" i="2"/>
  <c r="H17" i="2"/>
  <c r="I17" i="2"/>
  <c r="S17" i="2"/>
  <c r="A18" i="2"/>
  <c r="B18" i="2"/>
  <c r="C18" i="2"/>
  <c r="D18" i="2"/>
  <c r="E18" i="2"/>
  <c r="F18" i="2"/>
  <c r="G18" i="2"/>
  <c r="H18" i="2"/>
  <c r="I18" i="2"/>
  <c r="S18" i="2"/>
  <c r="A19" i="2"/>
  <c r="B19" i="2"/>
  <c r="C19" i="2"/>
  <c r="D19" i="2"/>
  <c r="E19" i="2"/>
  <c r="F19" i="2"/>
  <c r="G19" i="2"/>
  <c r="H19" i="2"/>
  <c r="I19" i="2"/>
  <c r="S19" i="2"/>
  <c r="A20" i="2"/>
  <c r="B20" i="2"/>
  <c r="C20" i="2"/>
  <c r="D20" i="2"/>
  <c r="E20" i="2"/>
  <c r="F20" i="2"/>
  <c r="G20" i="2"/>
  <c r="H20" i="2"/>
  <c r="I20" i="2"/>
  <c r="S20" i="2"/>
  <c r="A21" i="2"/>
  <c r="B21" i="2"/>
  <c r="C21" i="2"/>
  <c r="D21" i="2"/>
  <c r="E21" i="2"/>
  <c r="F21" i="2"/>
  <c r="G21" i="2"/>
  <c r="H21" i="2"/>
  <c r="I21" i="2"/>
  <c r="S21" i="2"/>
  <c r="A22" i="2"/>
  <c r="B22" i="2"/>
  <c r="C22" i="2"/>
  <c r="D22" i="2"/>
  <c r="E22" i="2"/>
  <c r="F22" i="2"/>
  <c r="G22" i="2"/>
  <c r="H22" i="2"/>
  <c r="I22" i="2"/>
  <c r="S22" i="2"/>
  <c r="A23" i="2"/>
  <c r="B23" i="2"/>
  <c r="C23" i="2"/>
  <c r="D23" i="2"/>
  <c r="E23" i="2"/>
  <c r="F23" i="2"/>
  <c r="G23" i="2"/>
  <c r="H23" i="2"/>
  <c r="I23" i="2"/>
  <c r="S23" i="2"/>
  <c r="A24" i="2"/>
  <c r="B24" i="2"/>
  <c r="C24" i="2"/>
  <c r="D24" i="2"/>
  <c r="E24" i="2"/>
  <c r="F24" i="2"/>
  <c r="G24" i="2"/>
  <c r="H24" i="2"/>
  <c r="I24" i="2"/>
  <c r="S24" i="2"/>
  <c r="A25" i="2"/>
  <c r="B25" i="2"/>
  <c r="C25" i="2"/>
  <c r="D25" i="2"/>
  <c r="E25" i="2"/>
  <c r="F25" i="2"/>
  <c r="G25" i="2"/>
  <c r="H25" i="2"/>
  <c r="I25" i="2"/>
  <c r="S25" i="2"/>
  <c r="A26" i="2"/>
  <c r="B26" i="2"/>
  <c r="C26" i="2"/>
  <c r="D26" i="2"/>
  <c r="E26" i="2"/>
  <c r="F26" i="2"/>
  <c r="G26" i="2"/>
  <c r="H26" i="2"/>
  <c r="I26" i="2"/>
  <c r="S26" i="2"/>
  <c r="A27" i="2"/>
  <c r="B27" i="2"/>
  <c r="C27" i="2"/>
  <c r="D27" i="2"/>
  <c r="E27" i="2"/>
  <c r="F27" i="2"/>
  <c r="G27" i="2"/>
  <c r="H27" i="2"/>
  <c r="I27" i="2"/>
  <c r="S27" i="2"/>
  <c r="A28" i="2"/>
  <c r="B28" i="2"/>
  <c r="C28" i="2"/>
  <c r="D28" i="2"/>
  <c r="E28" i="2"/>
  <c r="F28" i="2"/>
  <c r="G28" i="2"/>
  <c r="H28" i="2"/>
  <c r="I28" i="2"/>
  <c r="S28" i="2"/>
  <c r="A29" i="2"/>
  <c r="B29" i="2"/>
  <c r="C29" i="2"/>
  <c r="D29" i="2"/>
  <c r="E29" i="2"/>
  <c r="F29" i="2"/>
  <c r="G29" i="2"/>
  <c r="H29" i="2"/>
  <c r="I29" i="2"/>
  <c r="S29" i="2"/>
  <c r="A30" i="2"/>
  <c r="B30" i="2"/>
  <c r="C30" i="2"/>
  <c r="D30" i="2"/>
  <c r="E30" i="2"/>
  <c r="F30" i="2"/>
  <c r="G30" i="2"/>
  <c r="H30" i="2"/>
  <c r="I30" i="2"/>
  <c r="S30" i="2"/>
  <c r="A31" i="2"/>
  <c r="B31" i="2"/>
  <c r="C31" i="2"/>
  <c r="D31" i="2"/>
  <c r="E31" i="2"/>
  <c r="F31" i="2"/>
  <c r="G31" i="2"/>
  <c r="H31" i="2"/>
  <c r="I31" i="2"/>
  <c r="S31" i="2"/>
  <c r="A32" i="2"/>
  <c r="B32" i="2"/>
  <c r="C32" i="2"/>
  <c r="D32" i="2"/>
  <c r="E32" i="2"/>
  <c r="F32" i="2"/>
  <c r="G32" i="2"/>
  <c r="H32" i="2"/>
  <c r="I32" i="2"/>
  <c r="S32" i="2"/>
  <c r="A33" i="2"/>
  <c r="B33" i="2"/>
  <c r="C33" i="2"/>
  <c r="D33" i="2"/>
  <c r="E33" i="2"/>
  <c r="F33" i="2"/>
  <c r="G33" i="2"/>
  <c r="H33" i="2"/>
  <c r="I33" i="2"/>
  <c r="S33" i="2"/>
  <c r="A34" i="2"/>
  <c r="B34" i="2"/>
  <c r="C34" i="2"/>
  <c r="D34" i="2"/>
  <c r="E34" i="2"/>
  <c r="F34" i="2"/>
  <c r="G34" i="2"/>
  <c r="H34" i="2"/>
  <c r="I34" i="2"/>
  <c r="S34" i="2"/>
  <c r="A35" i="2"/>
  <c r="B35" i="2"/>
  <c r="C35" i="2"/>
  <c r="D35" i="2"/>
  <c r="E35" i="2"/>
  <c r="F35" i="2"/>
  <c r="G35" i="2"/>
  <c r="H35" i="2"/>
  <c r="I35" i="2"/>
  <c r="S35" i="2"/>
  <c r="A36" i="2"/>
  <c r="B36" i="2"/>
  <c r="C36" i="2"/>
  <c r="D36" i="2"/>
  <c r="E36" i="2"/>
  <c r="F36" i="2"/>
  <c r="G36" i="2"/>
  <c r="H36" i="2"/>
  <c r="I36" i="2"/>
  <c r="S36" i="2"/>
  <c r="A37" i="2"/>
  <c r="B37" i="2"/>
  <c r="C37" i="2"/>
  <c r="D37" i="2"/>
  <c r="E37" i="2"/>
  <c r="F37" i="2"/>
  <c r="G37" i="2"/>
  <c r="H37" i="2"/>
  <c r="I37" i="2"/>
  <c r="S37" i="2"/>
  <c r="A38" i="2"/>
  <c r="B38" i="2"/>
  <c r="C38" i="2"/>
  <c r="D38" i="2"/>
  <c r="E38" i="2"/>
  <c r="F38" i="2"/>
  <c r="G38" i="2"/>
  <c r="H38" i="2"/>
  <c r="I38" i="2"/>
  <c r="S38" i="2"/>
  <c r="A39" i="2"/>
  <c r="B39" i="2"/>
  <c r="C39" i="2"/>
  <c r="D39" i="2"/>
  <c r="E39" i="2"/>
  <c r="F39" i="2"/>
  <c r="G39" i="2"/>
  <c r="H39" i="2"/>
  <c r="I39" i="2"/>
  <c r="S39" i="2"/>
  <c r="A40" i="2"/>
  <c r="B40" i="2"/>
  <c r="C40" i="2"/>
  <c r="D40" i="2"/>
  <c r="E40" i="2"/>
  <c r="F40" i="2"/>
  <c r="G40" i="2"/>
  <c r="H40" i="2"/>
  <c r="I40" i="2"/>
  <c r="S40" i="2"/>
  <c r="A41" i="2"/>
  <c r="B41" i="2"/>
  <c r="C41" i="2"/>
  <c r="D41" i="2"/>
  <c r="E41" i="2"/>
  <c r="F41" i="2"/>
  <c r="G41" i="2"/>
  <c r="H41" i="2"/>
  <c r="I41" i="2"/>
  <c r="S41" i="2"/>
  <c r="A42" i="2"/>
  <c r="B42" i="2"/>
  <c r="C42" i="2"/>
  <c r="D42" i="2"/>
  <c r="E42" i="2"/>
  <c r="F42" i="2"/>
  <c r="G42" i="2"/>
  <c r="H42" i="2"/>
  <c r="I42" i="2"/>
  <c r="S42" i="2"/>
  <c r="A43" i="2"/>
  <c r="B43" i="2"/>
  <c r="C43" i="2"/>
  <c r="D43" i="2"/>
  <c r="E43" i="2"/>
  <c r="F43" i="2"/>
  <c r="G43" i="2"/>
  <c r="H43" i="2"/>
  <c r="I43" i="2"/>
  <c r="S43" i="2"/>
  <c r="A44" i="2"/>
  <c r="B44" i="2"/>
  <c r="C44" i="2"/>
  <c r="D44" i="2"/>
  <c r="E44" i="2"/>
  <c r="F44" i="2"/>
  <c r="G44" i="2"/>
  <c r="H44" i="2"/>
  <c r="I44" i="2"/>
  <c r="S44" i="2"/>
  <c r="A45" i="2"/>
  <c r="B45" i="2"/>
  <c r="C45" i="2"/>
  <c r="D45" i="2"/>
  <c r="E45" i="2"/>
  <c r="F45" i="2"/>
  <c r="G45" i="2"/>
  <c r="H45" i="2"/>
  <c r="I45" i="2"/>
  <c r="S45" i="2"/>
  <c r="A46" i="2"/>
  <c r="B46" i="2"/>
  <c r="C46" i="2"/>
  <c r="D46" i="2"/>
  <c r="E46" i="2"/>
  <c r="F46" i="2"/>
  <c r="G46" i="2"/>
  <c r="H46" i="2"/>
  <c r="I46" i="2"/>
  <c r="S46" i="2"/>
  <c r="A47" i="2"/>
  <c r="B47" i="2"/>
  <c r="C47" i="2"/>
  <c r="D47" i="2"/>
  <c r="E47" i="2"/>
  <c r="F47" i="2"/>
  <c r="G47" i="2"/>
  <c r="H47" i="2"/>
  <c r="I47" i="2"/>
  <c r="S47" i="2"/>
  <c r="A48" i="2"/>
  <c r="B48" i="2"/>
  <c r="C48" i="2"/>
  <c r="D48" i="2"/>
  <c r="E48" i="2"/>
  <c r="F48" i="2"/>
  <c r="G48" i="2"/>
  <c r="H48" i="2"/>
  <c r="I48" i="2"/>
  <c r="S48" i="2"/>
  <c r="A49" i="2"/>
  <c r="B49" i="2"/>
  <c r="C49" i="2"/>
  <c r="D49" i="2"/>
  <c r="E49" i="2"/>
  <c r="F49" i="2"/>
  <c r="G49" i="2"/>
  <c r="H49" i="2"/>
  <c r="I49" i="2"/>
  <c r="S49" i="2"/>
  <c r="A50" i="2"/>
  <c r="B50" i="2"/>
  <c r="C50" i="2"/>
  <c r="D50" i="2"/>
  <c r="E50" i="2"/>
  <c r="F50" i="2"/>
  <c r="G50" i="2"/>
  <c r="H50" i="2"/>
  <c r="I50" i="2"/>
  <c r="S50" i="2"/>
  <c r="A51" i="2"/>
  <c r="B51" i="2"/>
  <c r="C51" i="2"/>
  <c r="D51" i="2"/>
  <c r="E51" i="2"/>
  <c r="F51" i="2"/>
  <c r="G51" i="2"/>
  <c r="H51" i="2"/>
  <c r="I51" i="2"/>
  <c r="S51" i="2"/>
  <c r="A52" i="2"/>
  <c r="B52" i="2"/>
  <c r="C52" i="2"/>
  <c r="D52" i="2"/>
  <c r="E52" i="2"/>
  <c r="F52" i="2"/>
  <c r="G52" i="2"/>
  <c r="H52" i="2"/>
  <c r="I52" i="2"/>
  <c r="S52" i="2"/>
  <c r="A53" i="2"/>
  <c r="B53" i="2"/>
  <c r="C53" i="2"/>
  <c r="D53" i="2"/>
  <c r="E53" i="2"/>
  <c r="F53" i="2"/>
  <c r="G53" i="2"/>
  <c r="H53" i="2"/>
  <c r="I53" i="2"/>
  <c r="S53" i="2"/>
  <c r="A54" i="2"/>
  <c r="B54" i="2"/>
  <c r="C54" i="2"/>
  <c r="D54" i="2"/>
  <c r="E54" i="2"/>
  <c r="F54" i="2"/>
  <c r="G54" i="2"/>
  <c r="H54" i="2"/>
  <c r="I54" i="2"/>
  <c r="S54" i="2"/>
  <c r="A55" i="2"/>
  <c r="B55" i="2"/>
  <c r="C55" i="2"/>
  <c r="D55" i="2"/>
  <c r="E55" i="2"/>
  <c r="F55" i="2"/>
  <c r="G55" i="2"/>
  <c r="H55" i="2"/>
  <c r="I55" i="2"/>
  <c r="S55" i="2"/>
  <c r="A56" i="2"/>
  <c r="B56" i="2"/>
  <c r="C56" i="2"/>
  <c r="D56" i="2"/>
  <c r="E56" i="2"/>
  <c r="F56" i="2"/>
  <c r="G56" i="2"/>
  <c r="H56" i="2"/>
  <c r="I56" i="2"/>
  <c r="S56" i="2"/>
  <c r="B57" i="2"/>
  <c r="C57" i="2"/>
  <c r="D57" i="2"/>
  <c r="E57" i="2"/>
  <c r="F57" i="2"/>
  <c r="G57" i="2"/>
  <c r="H57" i="2"/>
  <c r="I57" i="2"/>
  <c r="S57" i="2"/>
  <c r="B58" i="2"/>
  <c r="C58" i="2"/>
  <c r="D58" i="2"/>
  <c r="E58" i="2"/>
  <c r="F58" i="2"/>
  <c r="G58" i="2"/>
  <c r="H58" i="2"/>
  <c r="I58" i="2"/>
  <c r="S58" i="2"/>
  <c r="B59" i="2"/>
  <c r="C59" i="2"/>
  <c r="D59" i="2"/>
  <c r="E59" i="2"/>
  <c r="F59" i="2"/>
  <c r="G59" i="2"/>
  <c r="H59" i="2"/>
  <c r="I59" i="2"/>
  <c r="S59" i="2"/>
  <c r="B60" i="2"/>
  <c r="C60" i="2"/>
  <c r="D60" i="2"/>
  <c r="E60" i="2"/>
  <c r="F60" i="2"/>
  <c r="G60" i="2"/>
  <c r="H60" i="2"/>
  <c r="I60" i="2"/>
  <c r="S60" i="2"/>
  <c r="B61" i="2"/>
  <c r="C61" i="2"/>
  <c r="D61" i="2"/>
  <c r="E61" i="2"/>
  <c r="F61" i="2"/>
  <c r="G61" i="2"/>
  <c r="H61" i="2"/>
  <c r="I61" i="2"/>
  <c r="S61" i="2"/>
  <c r="B62" i="2"/>
  <c r="C62" i="2"/>
  <c r="D62" i="2"/>
  <c r="E62" i="2"/>
  <c r="F62" i="2"/>
  <c r="G62" i="2"/>
  <c r="H62" i="2"/>
  <c r="I62" i="2"/>
  <c r="S62" i="2"/>
  <c r="B63" i="2"/>
  <c r="C63" i="2"/>
  <c r="D63" i="2"/>
  <c r="E63" i="2"/>
  <c r="F63" i="2"/>
  <c r="G63" i="2"/>
  <c r="H63" i="2"/>
  <c r="I63" i="2"/>
  <c r="S63" i="2"/>
  <c r="B64" i="2"/>
  <c r="C64" i="2"/>
  <c r="D64" i="2"/>
  <c r="E64" i="2"/>
  <c r="F64" i="2"/>
  <c r="G64" i="2"/>
  <c r="H64" i="2"/>
  <c r="I64" i="2"/>
  <c r="S64" i="2"/>
  <c r="B65" i="2"/>
  <c r="C65" i="2"/>
  <c r="D65" i="2"/>
  <c r="E65" i="2"/>
  <c r="F65" i="2"/>
  <c r="G65" i="2"/>
  <c r="H65" i="2"/>
  <c r="I65" i="2"/>
  <c r="S65" i="2"/>
  <c r="B66" i="2"/>
  <c r="C66" i="2"/>
  <c r="D66" i="2"/>
  <c r="E66" i="2"/>
  <c r="F66" i="2"/>
  <c r="G66" i="2"/>
  <c r="H66" i="2"/>
  <c r="I66" i="2"/>
  <c r="S66" i="2"/>
  <c r="B67" i="2"/>
  <c r="C67" i="2"/>
  <c r="D67" i="2"/>
  <c r="E67" i="2"/>
  <c r="F67" i="2"/>
  <c r="G67" i="2"/>
  <c r="H67" i="2"/>
  <c r="I67" i="2"/>
  <c r="S67" i="2"/>
  <c r="B68" i="2"/>
  <c r="C68" i="2"/>
  <c r="D68" i="2"/>
  <c r="E68" i="2"/>
  <c r="F68" i="2"/>
  <c r="G68" i="2"/>
  <c r="H68" i="2"/>
  <c r="I68" i="2"/>
  <c r="S68" i="2"/>
  <c r="B69" i="2"/>
  <c r="C69" i="2"/>
  <c r="D69" i="2"/>
  <c r="E69" i="2"/>
  <c r="F69" i="2"/>
  <c r="G69" i="2"/>
  <c r="H69" i="2"/>
  <c r="I69" i="2"/>
  <c r="S69" i="2"/>
  <c r="B70" i="2"/>
  <c r="C70" i="2"/>
  <c r="D70" i="2"/>
  <c r="E70" i="2"/>
  <c r="F70" i="2"/>
  <c r="G70" i="2"/>
  <c r="H70" i="2"/>
  <c r="I70" i="2"/>
  <c r="S70" i="2"/>
  <c r="B71" i="2"/>
  <c r="C71" i="2"/>
  <c r="D71" i="2"/>
  <c r="E71" i="2"/>
  <c r="F71" i="2"/>
  <c r="G71" i="2"/>
  <c r="H71" i="2"/>
  <c r="I71" i="2"/>
  <c r="S71" i="2"/>
  <c r="B72" i="2"/>
  <c r="C72" i="2"/>
  <c r="D72" i="2"/>
  <c r="E72" i="2"/>
  <c r="F72" i="2"/>
  <c r="G72" i="2"/>
  <c r="H72" i="2"/>
  <c r="I72" i="2"/>
  <c r="S72" i="2"/>
  <c r="B73" i="2"/>
  <c r="C73" i="2"/>
  <c r="D73" i="2"/>
  <c r="E73" i="2"/>
  <c r="F73" i="2"/>
  <c r="G73" i="2"/>
  <c r="H73" i="2"/>
  <c r="I73" i="2"/>
  <c r="S73" i="2"/>
  <c r="D75" i="2"/>
  <c r="E75" i="2"/>
  <c r="F75" i="2"/>
  <c r="G75" i="2"/>
  <c r="H75" i="2"/>
  <c r="I75" i="2"/>
  <c r="J75" i="2"/>
  <c r="K75" i="2"/>
  <c r="L75" i="2"/>
  <c r="M75" i="2"/>
  <c r="N75" i="2"/>
  <c r="O75" i="2"/>
  <c r="P75" i="2"/>
  <c r="Q75" i="2"/>
  <c r="S75" i="2"/>
  <c r="S77"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D4" i="3"/>
  <c r="D5" i="3"/>
  <c r="D6" i="3"/>
  <c r="K10" i="3"/>
  <c r="L10" i="3"/>
  <c r="M10" i="3"/>
  <c r="N10" i="3"/>
  <c r="O10" i="3"/>
  <c r="P10" i="3"/>
  <c r="Q10" i="3"/>
  <c r="R10" i="3"/>
  <c r="S10" i="3"/>
  <c r="T10" i="3"/>
  <c r="U10" i="3"/>
  <c r="V10" i="3"/>
  <c r="W10" i="3"/>
  <c r="K11" i="3"/>
  <c r="L11" i="3"/>
  <c r="M11" i="3"/>
  <c r="N11" i="3"/>
  <c r="O11" i="3"/>
  <c r="P11" i="3"/>
  <c r="Q11" i="3"/>
  <c r="R11" i="3"/>
  <c r="S11" i="3"/>
  <c r="T11" i="3"/>
  <c r="U11" i="3"/>
  <c r="V11" i="3"/>
  <c r="W11" i="3"/>
  <c r="K12" i="3"/>
  <c r="L12" i="3"/>
  <c r="M12" i="3"/>
  <c r="N12" i="3"/>
  <c r="O12" i="3"/>
  <c r="P12" i="3"/>
  <c r="Q12" i="3"/>
  <c r="R12" i="3"/>
  <c r="S12" i="3"/>
  <c r="T12" i="3"/>
  <c r="U12" i="3"/>
  <c r="V12" i="3"/>
  <c r="W12" i="3"/>
  <c r="K13" i="3"/>
  <c r="L13" i="3"/>
  <c r="M13" i="3"/>
  <c r="N13" i="3"/>
  <c r="O13" i="3"/>
  <c r="P13" i="3"/>
  <c r="Q13" i="3"/>
  <c r="R13" i="3"/>
  <c r="S13" i="3"/>
  <c r="T13" i="3"/>
  <c r="U13" i="3"/>
  <c r="V13" i="3"/>
  <c r="W13" i="3"/>
  <c r="K14" i="3"/>
  <c r="L14" i="3"/>
  <c r="M14" i="3"/>
  <c r="N14" i="3"/>
  <c r="O14" i="3"/>
  <c r="P14" i="3"/>
  <c r="Q14" i="3"/>
  <c r="R14" i="3"/>
  <c r="S14" i="3"/>
  <c r="T14" i="3"/>
  <c r="U14" i="3"/>
  <c r="V14" i="3"/>
  <c r="W14" i="3"/>
  <c r="K15" i="3"/>
  <c r="L15" i="3"/>
  <c r="M15" i="3"/>
  <c r="N15" i="3"/>
  <c r="O15" i="3"/>
  <c r="P15" i="3"/>
  <c r="Q15" i="3"/>
  <c r="R15" i="3"/>
  <c r="S15" i="3"/>
  <c r="T15" i="3"/>
  <c r="U15" i="3"/>
  <c r="V15" i="3"/>
  <c r="W15" i="3"/>
  <c r="K16" i="3"/>
  <c r="L16" i="3"/>
  <c r="M16" i="3"/>
  <c r="N16" i="3"/>
  <c r="O16" i="3"/>
  <c r="P16" i="3"/>
  <c r="Q16" i="3"/>
  <c r="R16" i="3"/>
  <c r="S16" i="3"/>
  <c r="T16" i="3"/>
  <c r="U16" i="3"/>
  <c r="V16" i="3"/>
  <c r="W16" i="3"/>
  <c r="I17" i="3"/>
  <c r="K17" i="3"/>
  <c r="L17" i="3"/>
  <c r="M17" i="3"/>
  <c r="N17" i="3"/>
  <c r="O17" i="3"/>
  <c r="P17" i="3"/>
  <c r="Q17" i="3"/>
  <c r="R17" i="3"/>
  <c r="S17" i="3"/>
  <c r="T17" i="3"/>
  <c r="U17" i="3"/>
  <c r="V17" i="3"/>
  <c r="W17" i="3"/>
  <c r="K18" i="3"/>
  <c r="L18" i="3"/>
  <c r="M18" i="3"/>
  <c r="N18" i="3"/>
  <c r="O18" i="3"/>
  <c r="P18" i="3"/>
  <c r="Q18" i="3"/>
  <c r="R18" i="3"/>
  <c r="S18" i="3"/>
  <c r="T18" i="3"/>
  <c r="U18" i="3"/>
  <c r="V18" i="3"/>
  <c r="W18" i="3"/>
  <c r="I19" i="3"/>
  <c r="K19" i="3"/>
  <c r="L19" i="3"/>
  <c r="M19" i="3"/>
  <c r="N19" i="3"/>
  <c r="O19" i="3"/>
  <c r="P19" i="3"/>
  <c r="Q19" i="3"/>
  <c r="R19" i="3"/>
  <c r="S19" i="3"/>
  <c r="T19" i="3"/>
  <c r="U19" i="3"/>
  <c r="V19" i="3"/>
  <c r="W19" i="3"/>
  <c r="K20" i="3"/>
  <c r="L20" i="3"/>
  <c r="M20" i="3"/>
  <c r="N20" i="3"/>
  <c r="O20" i="3"/>
  <c r="P20" i="3"/>
  <c r="Q20" i="3"/>
  <c r="R20" i="3"/>
  <c r="S20" i="3"/>
  <c r="T20" i="3"/>
  <c r="U20" i="3"/>
  <c r="V20" i="3"/>
  <c r="W20" i="3"/>
  <c r="K21" i="3"/>
  <c r="L21" i="3"/>
  <c r="M21" i="3"/>
  <c r="N21" i="3"/>
  <c r="O21" i="3"/>
  <c r="P21" i="3"/>
  <c r="Q21" i="3"/>
  <c r="R21" i="3"/>
  <c r="S21" i="3"/>
  <c r="T21" i="3"/>
  <c r="U21" i="3"/>
  <c r="V21" i="3"/>
  <c r="W21" i="3"/>
  <c r="K22" i="3"/>
  <c r="L22" i="3"/>
  <c r="M22" i="3"/>
  <c r="N22" i="3"/>
  <c r="O22" i="3"/>
  <c r="P22" i="3"/>
  <c r="Q22" i="3"/>
  <c r="R22" i="3"/>
  <c r="S22" i="3"/>
  <c r="T22" i="3"/>
  <c r="U22" i="3"/>
  <c r="V22" i="3"/>
  <c r="W22" i="3"/>
  <c r="I23" i="3"/>
  <c r="K23" i="3"/>
  <c r="L23" i="3"/>
  <c r="M23" i="3"/>
  <c r="N23" i="3"/>
  <c r="O23" i="3"/>
  <c r="P23" i="3"/>
  <c r="Q23" i="3"/>
  <c r="R23" i="3"/>
  <c r="S23" i="3"/>
  <c r="T23" i="3"/>
  <c r="U23" i="3"/>
  <c r="V23" i="3"/>
  <c r="W23" i="3"/>
  <c r="K24" i="3"/>
  <c r="L24" i="3"/>
  <c r="M24" i="3"/>
  <c r="N24" i="3"/>
  <c r="O24" i="3"/>
  <c r="P24" i="3"/>
  <c r="Q24" i="3"/>
  <c r="R24" i="3"/>
  <c r="S24" i="3"/>
  <c r="T24" i="3"/>
  <c r="U24" i="3"/>
  <c r="V24" i="3"/>
  <c r="W24" i="3"/>
  <c r="I25" i="3"/>
  <c r="K25" i="3"/>
  <c r="L25" i="3"/>
  <c r="M25" i="3"/>
  <c r="N25" i="3"/>
  <c r="O25" i="3"/>
  <c r="P25" i="3"/>
  <c r="Q25" i="3"/>
  <c r="R25" i="3"/>
  <c r="S25" i="3"/>
  <c r="T25" i="3"/>
  <c r="U25" i="3"/>
  <c r="V25" i="3"/>
  <c r="W25" i="3"/>
  <c r="K26" i="3"/>
  <c r="L26" i="3"/>
  <c r="M26" i="3"/>
  <c r="N26" i="3"/>
  <c r="O26" i="3"/>
  <c r="P26" i="3"/>
  <c r="Q26" i="3"/>
  <c r="R26" i="3"/>
  <c r="S26" i="3"/>
  <c r="T26" i="3"/>
  <c r="U26" i="3"/>
  <c r="V26" i="3"/>
  <c r="W26" i="3"/>
  <c r="K27" i="3"/>
  <c r="L27" i="3"/>
  <c r="M27" i="3"/>
  <c r="N27" i="3"/>
  <c r="O27" i="3"/>
  <c r="P27" i="3"/>
  <c r="Q27" i="3"/>
  <c r="R27" i="3"/>
  <c r="S27" i="3"/>
  <c r="T27" i="3"/>
  <c r="U27" i="3"/>
  <c r="V27" i="3"/>
  <c r="W27" i="3"/>
  <c r="K28" i="3"/>
  <c r="L28" i="3"/>
  <c r="M28" i="3"/>
  <c r="N28" i="3"/>
  <c r="O28" i="3"/>
  <c r="P28" i="3"/>
  <c r="Q28" i="3"/>
  <c r="R28" i="3"/>
  <c r="S28" i="3"/>
  <c r="T28" i="3"/>
  <c r="U28" i="3"/>
  <c r="V28" i="3"/>
  <c r="W28" i="3"/>
  <c r="K29" i="3"/>
  <c r="L29" i="3"/>
  <c r="M29" i="3"/>
  <c r="N29" i="3"/>
  <c r="O29" i="3"/>
  <c r="P29" i="3"/>
  <c r="Q29" i="3"/>
  <c r="R29" i="3"/>
  <c r="S29" i="3"/>
  <c r="T29" i="3"/>
  <c r="U29" i="3"/>
  <c r="V29" i="3"/>
  <c r="W29" i="3"/>
  <c r="I30" i="3"/>
  <c r="K30" i="3"/>
  <c r="L30" i="3"/>
  <c r="M30" i="3"/>
  <c r="N30" i="3"/>
  <c r="O30" i="3"/>
  <c r="P30" i="3"/>
  <c r="Q30" i="3"/>
  <c r="R30" i="3"/>
  <c r="S30" i="3"/>
  <c r="T30" i="3"/>
  <c r="U30" i="3"/>
  <c r="V30" i="3"/>
  <c r="W30" i="3"/>
  <c r="K31" i="3"/>
  <c r="L31" i="3"/>
  <c r="M31" i="3"/>
  <c r="N31" i="3"/>
  <c r="O31" i="3"/>
  <c r="P31" i="3"/>
  <c r="Q31" i="3"/>
  <c r="R31" i="3"/>
  <c r="S31" i="3"/>
  <c r="T31" i="3"/>
  <c r="U31" i="3"/>
  <c r="V31" i="3"/>
  <c r="W31" i="3"/>
  <c r="K33" i="3"/>
  <c r="L33" i="3"/>
  <c r="M33" i="3"/>
  <c r="N33" i="3"/>
  <c r="O33" i="3"/>
  <c r="P33" i="3"/>
  <c r="Q33" i="3"/>
  <c r="R33" i="3"/>
  <c r="S33" i="3"/>
  <c r="T33" i="3"/>
  <c r="U33" i="3"/>
  <c r="V33" i="3"/>
  <c r="W33" i="3"/>
  <c r="E3" i="1"/>
  <c r="B5" i="1"/>
  <c r="E5" i="1"/>
  <c r="F5" i="1"/>
  <c r="B6" i="1"/>
  <c r="A16" i="1"/>
  <c r="B16" i="1"/>
  <c r="C16" i="1"/>
  <c r="D16" i="1"/>
  <c r="E16" i="1"/>
  <c r="F16" i="1"/>
  <c r="G16" i="1"/>
  <c r="H16" i="1"/>
  <c r="I16" i="1"/>
  <c r="J16" i="1"/>
  <c r="K16" i="1"/>
  <c r="L16" i="1"/>
  <c r="M16" i="1"/>
  <c r="A17" i="1"/>
  <c r="B17" i="1"/>
  <c r="C17" i="1"/>
  <c r="D17" i="1"/>
  <c r="E17" i="1"/>
  <c r="F17" i="1"/>
  <c r="G17" i="1"/>
  <c r="H17" i="1"/>
  <c r="I17" i="1"/>
  <c r="J17" i="1"/>
  <c r="K17" i="1"/>
  <c r="L17" i="1"/>
  <c r="M17" i="1"/>
  <c r="A18" i="1"/>
  <c r="B18" i="1"/>
  <c r="C18" i="1"/>
  <c r="D18" i="1"/>
  <c r="E18" i="1"/>
  <c r="F18" i="1"/>
  <c r="G18" i="1"/>
  <c r="H18" i="1"/>
  <c r="I18" i="1"/>
  <c r="J18" i="1"/>
  <c r="K18" i="1"/>
  <c r="L18" i="1"/>
  <c r="M18" i="1"/>
  <c r="A19" i="1"/>
  <c r="B19" i="1"/>
  <c r="C19" i="1"/>
  <c r="D19" i="1"/>
  <c r="E19" i="1"/>
  <c r="F19" i="1"/>
  <c r="G19" i="1"/>
  <c r="H19" i="1"/>
  <c r="I19" i="1"/>
  <c r="J19" i="1"/>
  <c r="K19" i="1"/>
  <c r="L19" i="1"/>
  <c r="M19" i="1"/>
  <c r="U19" i="1"/>
  <c r="A20" i="1"/>
  <c r="B20" i="1"/>
  <c r="C20" i="1"/>
  <c r="D20" i="1"/>
  <c r="E20" i="1"/>
  <c r="F20" i="1"/>
  <c r="G20" i="1"/>
  <c r="H20" i="1"/>
  <c r="I20" i="1"/>
  <c r="J20" i="1"/>
  <c r="K20" i="1"/>
  <c r="L20" i="1"/>
  <c r="M20" i="1"/>
  <c r="U20" i="1"/>
  <c r="A21" i="1"/>
  <c r="B21" i="1"/>
  <c r="C21" i="1"/>
  <c r="D21" i="1"/>
  <c r="E21" i="1"/>
  <c r="F21" i="1"/>
  <c r="G21" i="1"/>
  <c r="H21" i="1"/>
  <c r="I21" i="1"/>
  <c r="J21" i="1"/>
  <c r="K21" i="1"/>
  <c r="L21" i="1"/>
  <c r="M21" i="1"/>
  <c r="U21" i="1"/>
  <c r="A22" i="1"/>
  <c r="B22" i="1"/>
  <c r="C22" i="1"/>
  <c r="D22" i="1"/>
  <c r="E22" i="1"/>
  <c r="F22" i="1"/>
  <c r="G22" i="1"/>
  <c r="H22" i="1"/>
  <c r="I22" i="1"/>
  <c r="J22" i="1"/>
  <c r="K22" i="1"/>
  <c r="L22" i="1"/>
  <c r="M22" i="1"/>
  <c r="U22" i="1"/>
  <c r="A23" i="1"/>
  <c r="B23" i="1"/>
  <c r="C23" i="1"/>
  <c r="D23" i="1"/>
  <c r="E23" i="1"/>
  <c r="F23" i="1"/>
  <c r="G23" i="1"/>
  <c r="H23" i="1"/>
  <c r="I23" i="1"/>
  <c r="J23" i="1"/>
  <c r="K23" i="1"/>
  <c r="L23" i="1"/>
  <c r="M23" i="1"/>
  <c r="U23" i="1"/>
  <c r="A24" i="1"/>
  <c r="B24" i="1"/>
  <c r="C24" i="1"/>
  <c r="D24" i="1"/>
  <c r="E24" i="1"/>
  <c r="F24" i="1"/>
  <c r="G24" i="1"/>
  <c r="H24" i="1"/>
  <c r="I24" i="1"/>
  <c r="J24" i="1"/>
  <c r="K24" i="1"/>
  <c r="L24" i="1"/>
  <c r="M24" i="1"/>
  <c r="U24" i="1"/>
  <c r="A25" i="1"/>
  <c r="B25" i="1"/>
  <c r="C25" i="1"/>
  <c r="D25" i="1"/>
  <c r="E25" i="1"/>
  <c r="F25" i="1"/>
  <c r="G25" i="1"/>
  <c r="H25" i="1"/>
  <c r="I25" i="1"/>
  <c r="J25" i="1"/>
  <c r="K25" i="1"/>
  <c r="L25" i="1"/>
  <c r="M25" i="1"/>
  <c r="U25" i="1"/>
  <c r="A26" i="1"/>
  <c r="B26" i="1"/>
  <c r="C26" i="1"/>
  <c r="D26" i="1"/>
  <c r="E26" i="1"/>
  <c r="F26" i="1"/>
  <c r="G26" i="1"/>
  <c r="H26" i="1"/>
  <c r="I26" i="1"/>
  <c r="J26" i="1"/>
  <c r="K26" i="1"/>
  <c r="L26" i="1"/>
  <c r="M26" i="1"/>
  <c r="U26" i="1"/>
  <c r="A27" i="1"/>
  <c r="B27" i="1"/>
  <c r="C27" i="1"/>
  <c r="D27" i="1"/>
  <c r="E27" i="1"/>
  <c r="F27" i="1"/>
  <c r="G27" i="1"/>
  <c r="H27" i="1"/>
  <c r="I27" i="1"/>
  <c r="J27" i="1"/>
  <c r="K27" i="1"/>
  <c r="L27" i="1"/>
  <c r="M27" i="1"/>
  <c r="U27" i="1"/>
  <c r="A28" i="1"/>
  <c r="B28" i="1"/>
  <c r="C28" i="1"/>
  <c r="D28" i="1"/>
  <c r="E28" i="1"/>
  <c r="F28" i="1"/>
  <c r="G28" i="1"/>
  <c r="H28" i="1"/>
  <c r="I28" i="1"/>
  <c r="J28" i="1"/>
  <c r="K28" i="1"/>
  <c r="L28" i="1"/>
  <c r="M28" i="1"/>
  <c r="U28" i="1"/>
  <c r="A29" i="1"/>
  <c r="B29" i="1"/>
  <c r="C29" i="1"/>
  <c r="D29" i="1"/>
  <c r="E29" i="1"/>
  <c r="F29" i="1"/>
  <c r="G29" i="1"/>
  <c r="H29" i="1"/>
  <c r="I29" i="1"/>
  <c r="J29" i="1"/>
  <c r="K29" i="1"/>
  <c r="L29" i="1"/>
  <c r="M29" i="1"/>
  <c r="U29" i="1"/>
  <c r="A30" i="1"/>
  <c r="B30" i="1"/>
  <c r="C30" i="1"/>
  <c r="D30" i="1"/>
  <c r="E30" i="1"/>
  <c r="F30" i="1"/>
  <c r="G30" i="1"/>
  <c r="H30" i="1"/>
  <c r="I30" i="1"/>
  <c r="J30" i="1"/>
  <c r="K30" i="1"/>
  <c r="L30" i="1"/>
  <c r="M30" i="1"/>
  <c r="U30" i="1"/>
  <c r="A31" i="1"/>
  <c r="B31" i="1"/>
  <c r="C31" i="1"/>
  <c r="D31" i="1"/>
  <c r="E31" i="1"/>
  <c r="F31" i="1"/>
  <c r="G31" i="1"/>
  <c r="H31" i="1"/>
  <c r="I31" i="1"/>
  <c r="J31" i="1"/>
  <c r="K31" i="1"/>
  <c r="L31" i="1"/>
  <c r="M31" i="1"/>
  <c r="U31" i="1"/>
  <c r="A32" i="1"/>
  <c r="B32" i="1"/>
  <c r="C32" i="1"/>
  <c r="D32" i="1"/>
  <c r="E32" i="1"/>
  <c r="F32" i="1"/>
  <c r="G32" i="1"/>
  <c r="H32" i="1"/>
  <c r="I32" i="1"/>
  <c r="J32" i="1"/>
  <c r="K32" i="1"/>
  <c r="L32" i="1"/>
  <c r="M32" i="1"/>
  <c r="U32" i="1"/>
  <c r="A33" i="1"/>
  <c r="B33" i="1"/>
  <c r="C33" i="1"/>
  <c r="D33" i="1"/>
  <c r="E33" i="1"/>
  <c r="F33" i="1"/>
  <c r="G33" i="1"/>
  <c r="H33" i="1"/>
  <c r="I33" i="1"/>
  <c r="J33" i="1"/>
  <c r="K33" i="1"/>
  <c r="L33" i="1"/>
  <c r="M33" i="1"/>
  <c r="U33" i="1"/>
  <c r="A34" i="1"/>
  <c r="B34" i="1"/>
  <c r="C34" i="1"/>
  <c r="D34" i="1"/>
  <c r="E34" i="1"/>
  <c r="F34" i="1"/>
  <c r="G34" i="1"/>
  <c r="H34" i="1"/>
  <c r="I34" i="1"/>
  <c r="J34" i="1"/>
  <c r="K34" i="1"/>
  <c r="L34" i="1"/>
  <c r="M34" i="1"/>
  <c r="U34" i="1"/>
  <c r="A35" i="1"/>
  <c r="B35" i="1"/>
  <c r="C35" i="1"/>
  <c r="D35" i="1"/>
  <c r="E35" i="1"/>
  <c r="F35" i="1"/>
  <c r="G35" i="1"/>
  <c r="H35" i="1"/>
  <c r="I35" i="1"/>
  <c r="J35" i="1"/>
  <c r="K35" i="1"/>
  <c r="L35" i="1"/>
  <c r="M35" i="1"/>
  <c r="U35" i="1"/>
  <c r="A36" i="1"/>
  <c r="B36" i="1"/>
  <c r="C36" i="1"/>
  <c r="D36" i="1"/>
  <c r="E36" i="1"/>
  <c r="F36" i="1"/>
  <c r="G36" i="1"/>
  <c r="H36" i="1"/>
  <c r="I36" i="1"/>
  <c r="J36" i="1"/>
  <c r="K36" i="1"/>
  <c r="L36" i="1"/>
  <c r="M36" i="1"/>
  <c r="U36" i="1"/>
  <c r="A37" i="1"/>
  <c r="B37" i="1"/>
  <c r="C37" i="1"/>
  <c r="D37" i="1"/>
  <c r="E37" i="1"/>
  <c r="F37" i="1"/>
  <c r="G37" i="1"/>
  <c r="H37" i="1"/>
  <c r="I37" i="1"/>
  <c r="J37" i="1"/>
  <c r="K37" i="1"/>
  <c r="L37" i="1"/>
  <c r="M37" i="1"/>
  <c r="U37" i="1"/>
  <c r="A38" i="1"/>
  <c r="B38" i="1"/>
  <c r="C38" i="1"/>
  <c r="D38" i="1"/>
  <c r="E38" i="1"/>
  <c r="F38" i="1"/>
  <c r="G38" i="1"/>
  <c r="H38" i="1"/>
  <c r="I38" i="1"/>
  <c r="J38" i="1"/>
  <c r="K38" i="1"/>
  <c r="L38" i="1"/>
  <c r="M38" i="1"/>
  <c r="U38" i="1"/>
  <c r="A39" i="1"/>
  <c r="B39" i="1"/>
  <c r="C39" i="1"/>
  <c r="D39" i="1"/>
  <c r="E39" i="1"/>
  <c r="F39" i="1"/>
  <c r="G39" i="1"/>
  <c r="H39" i="1"/>
  <c r="I39" i="1"/>
  <c r="J39" i="1"/>
  <c r="K39" i="1"/>
  <c r="L39" i="1"/>
  <c r="M39" i="1"/>
  <c r="U39" i="1"/>
  <c r="A40" i="1"/>
  <c r="B40" i="1"/>
  <c r="C40" i="1"/>
  <c r="D40" i="1"/>
  <c r="E40" i="1"/>
  <c r="F40" i="1"/>
  <c r="G40" i="1"/>
  <c r="H40" i="1"/>
  <c r="I40" i="1"/>
  <c r="J40" i="1"/>
  <c r="K40" i="1"/>
  <c r="L40" i="1"/>
  <c r="M40" i="1"/>
  <c r="U40" i="1"/>
  <c r="A41" i="1"/>
  <c r="B41" i="1"/>
  <c r="C41" i="1"/>
  <c r="D41" i="1"/>
  <c r="E41" i="1"/>
  <c r="F41" i="1"/>
  <c r="G41" i="1"/>
  <c r="H41" i="1"/>
  <c r="I41" i="1"/>
  <c r="J41" i="1"/>
  <c r="K41" i="1"/>
  <c r="L41" i="1"/>
  <c r="M41" i="1"/>
  <c r="U41" i="1"/>
  <c r="A42" i="1"/>
  <c r="B42" i="1"/>
  <c r="C42" i="1"/>
  <c r="D42" i="1"/>
  <c r="E42" i="1"/>
  <c r="F42" i="1"/>
  <c r="G42" i="1"/>
  <c r="H42" i="1"/>
  <c r="I42" i="1"/>
  <c r="J42" i="1"/>
  <c r="K42" i="1"/>
  <c r="L42" i="1"/>
  <c r="M42" i="1"/>
  <c r="U42" i="1"/>
  <c r="A43" i="1"/>
  <c r="B43" i="1"/>
  <c r="C43" i="1"/>
  <c r="D43" i="1"/>
  <c r="E43" i="1"/>
  <c r="F43" i="1"/>
  <c r="G43" i="1"/>
  <c r="H43" i="1"/>
  <c r="I43" i="1"/>
  <c r="J43" i="1"/>
  <c r="K43" i="1"/>
  <c r="L43" i="1"/>
  <c r="M43" i="1"/>
  <c r="U43" i="1"/>
  <c r="A44" i="1"/>
  <c r="B44" i="1"/>
  <c r="C44" i="1"/>
  <c r="D44" i="1"/>
  <c r="E44" i="1"/>
  <c r="F44" i="1"/>
  <c r="G44" i="1"/>
  <c r="H44" i="1"/>
  <c r="I44" i="1"/>
  <c r="J44" i="1"/>
  <c r="K44" i="1"/>
  <c r="L44" i="1"/>
  <c r="M44" i="1"/>
  <c r="U44" i="1"/>
  <c r="A45" i="1"/>
  <c r="B45" i="1"/>
  <c r="C45" i="1"/>
  <c r="D45" i="1"/>
  <c r="E45" i="1"/>
  <c r="F45" i="1"/>
  <c r="G45" i="1"/>
  <c r="H45" i="1"/>
  <c r="I45" i="1"/>
  <c r="J45" i="1"/>
  <c r="K45" i="1"/>
  <c r="L45" i="1"/>
  <c r="M45" i="1"/>
  <c r="U45" i="1"/>
  <c r="A46" i="1"/>
  <c r="B46" i="1"/>
  <c r="C46" i="1"/>
  <c r="D46" i="1"/>
  <c r="E46" i="1"/>
  <c r="F46" i="1"/>
  <c r="G46" i="1"/>
  <c r="H46" i="1"/>
  <c r="I46" i="1"/>
  <c r="J46" i="1"/>
  <c r="K46" i="1"/>
  <c r="L46" i="1"/>
  <c r="M46" i="1"/>
  <c r="U46" i="1"/>
  <c r="A47" i="1"/>
  <c r="B47" i="1"/>
  <c r="C47" i="1"/>
  <c r="D47" i="1"/>
  <c r="E47" i="1"/>
  <c r="F47" i="1"/>
  <c r="G47" i="1"/>
  <c r="H47" i="1"/>
  <c r="I47" i="1"/>
  <c r="J47" i="1"/>
  <c r="K47" i="1"/>
  <c r="L47" i="1"/>
  <c r="M47" i="1"/>
  <c r="U47" i="1"/>
  <c r="A48" i="1"/>
  <c r="B48" i="1"/>
  <c r="C48" i="1"/>
  <c r="D48" i="1"/>
  <c r="E48" i="1"/>
  <c r="F48" i="1"/>
  <c r="G48" i="1"/>
  <c r="H48" i="1"/>
  <c r="I48" i="1"/>
  <c r="J48" i="1"/>
  <c r="K48" i="1"/>
  <c r="L48" i="1"/>
  <c r="M48" i="1"/>
  <c r="U48" i="1"/>
  <c r="A49" i="1"/>
  <c r="B49" i="1"/>
  <c r="C49" i="1"/>
  <c r="D49" i="1"/>
  <c r="E49" i="1"/>
  <c r="F49" i="1"/>
  <c r="G49" i="1"/>
  <c r="H49" i="1"/>
  <c r="I49" i="1"/>
  <c r="J49" i="1"/>
  <c r="K49" i="1"/>
  <c r="L49" i="1"/>
  <c r="M49" i="1"/>
  <c r="U49" i="1"/>
  <c r="A50" i="1"/>
  <c r="B50" i="1"/>
  <c r="C50" i="1"/>
  <c r="D50" i="1"/>
  <c r="E50" i="1"/>
  <c r="F50" i="1"/>
  <c r="G50" i="1"/>
  <c r="H50" i="1"/>
  <c r="I50" i="1"/>
  <c r="J50" i="1"/>
  <c r="K50" i="1"/>
  <c r="L50" i="1"/>
  <c r="M50" i="1"/>
  <c r="U50" i="1"/>
  <c r="A51" i="1"/>
  <c r="B51" i="1"/>
  <c r="C51" i="1"/>
  <c r="D51" i="1"/>
  <c r="E51" i="1"/>
  <c r="F51" i="1"/>
  <c r="G51" i="1"/>
  <c r="H51" i="1"/>
  <c r="I51" i="1"/>
  <c r="J51" i="1"/>
  <c r="K51" i="1"/>
  <c r="L51" i="1"/>
  <c r="M51" i="1"/>
  <c r="U51" i="1"/>
  <c r="A52" i="1"/>
  <c r="B52" i="1"/>
  <c r="C52" i="1"/>
  <c r="D52" i="1"/>
  <c r="E52" i="1"/>
  <c r="F52" i="1"/>
  <c r="G52" i="1"/>
  <c r="H52" i="1"/>
  <c r="I52" i="1"/>
  <c r="J52" i="1"/>
  <c r="K52" i="1"/>
  <c r="L52" i="1"/>
  <c r="M52" i="1"/>
  <c r="U52" i="1"/>
  <c r="A53" i="1"/>
  <c r="B53" i="1"/>
  <c r="C53" i="1"/>
  <c r="D53" i="1"/>
  <c r="E53" i="1"/>
  <c r="F53" i="1"/>
  <c r="G53" i="1"/>
  <c r="H53" i="1"/>
  <c r="I53" i="1"/>
  <c r="J53" i="1"/>
  <c r="K53" i="1"/>
  <c r="L53" i="1"/>
  <c r="M53" i="1"/>
  <c r="U53" i="1"/>
  <c r="A54" i="1"/>
  <c r="B54" i="1"/>
  <c r="C54" i="1"/>
  <c r="D54" i="1"/>
  <c r="E54" i="1"/>
  <c r="F54" i="1"/>
  <c r="G54" i="1"/>
  <c r="H54" i="1"/>
  <c r="I54" i="1"/>
  <c r="J54" i="1"/>
  <c r="K54" i="1"/>
  <c r="L54" i="1"/>
  <c r="M54" i="1"/>
  <c r="U54" i="1"/>
  <c r="A55" i="1"/>
  <c r="B55" i="1"/>
  <c r="C55" i="1"/>
  <c r="D55" i="1"/>
  <c r="E55" i="1"/>
  <c r="F55" i="1"/>
  <c r="G55" i="1"/>
  <c r="H55" i="1"/>
  <c r="I55" i="1"/>
  <c r="J55" i="1"/>
  <c r="K55" i="1"/>
  <c r="L55" i="1"/>
  <c r="M55" i="1"/>
  <c r="U55" i="1"/>
  <c r="A56" i="1"/>
  <c r="B56" i="1"/>
  <c r="C56" i="1"/>
  <c r="D56" i="1"/>
  <c r="E56" i="1"/>
  <c r="F56" i="1"/>
  <c r="G56" i="1"/>
  <c r="H56" i="1"/>
  <c r="I56" i="1"/>
  <c r="J56" i="1"/>
  <c r="K56" i="1"/>
  <c r="L56" i="1"/>
  <c r="M56" i="1"/>
  <c r="U56" i="1"/>
  <c r="A57" i="1"/>
  <c r="B57" i="1"/>
  <c r="C57" i="1"/>
  <c r="D57" i="1"/>
  <c r="E57" i="1"/>
  <c r="F57" i="1"/>
  <c r="G57" i="1"/>
  <c r="H57" i="1"/>
  <c r="I57" i="1"/>
  <c r="J57" i="1"/>
  <c r="K57" i="1"/>
  <c r="L57" i="1"/>
  <c r="M57" i="1"/>
  <c r="U57" i="1"/>
  <c r="A58" i="1"/>
  <c r="B58" i="1"/>
  <c r="C58" i="1"/>
  <c r="D58" i="1"/>
  <c r="E58" i="1"/>
  <c r="F58" i="1"/>
  <c r="G58" i="1"/>
  <c r="H58" i="1"/>
  <c r="I58" i="1"/>
  <c r="J58" i="1"/>
  <c r="K58" i="1"/>
  <c r="L58" i="1"/>
  <c r="M58" i="1"/>
  <c r="U58" i="1"/>
  <c r="A59" i="1"/>
  <c r="B59" i="1"/>
  <c r="C59" i="1"/>
  <c r="D59" i="1"/>
  <c r="E59" i="1"/>
  <c r="F59" i="1"/>
  <c r="G59" i="1"/>
  <c r="H59" i="1"/>
  <c r="I59" i="1"/>
  <c r="J59" i="1"/>
  <c r="K59" i="1"/>
  <c r="L59" i="1"/>
  <c r="M59" i="1"/>
  <c r="U59" i="1"/>
  <c r="A60" i="1"/>
  <c r="B60" i="1"/>
  <c r="C60" i="1"/>
  <c r="D60" i="1"/>
  <c r="E60" i="1"/>
  <c r="F60" i="1"/>
  <c r="G60" i="1"/>
  <c r="H60" i="1"/>
  <c r="I60" i="1"/>
  <c r="J60" i="1"/>
  <c r="K60" i="1"/>
  <c r="L60" i="1"/>
  <c r="M60" i="1"/>
  <c r="U60" i="1"/>
  <c r="A61" i="1"/>
  <c r="B61" i="1"/>
  <c r="C61" i="1"/>
  <c r="D61" i="1"/>
  <c r="E61" i="1"/>
  <c r="F61" i="1"/>
  <c r="G61" i="1"/>
  <c r="H61" i="1"/>
  <c r="I61" i="1"/>
  <c r="J61" i="1"/>
  <c r="K61" i="1"/>
  <c r="L61" i="1"/>
  <c r="M61" i="1"/>
  <c r="U61" i="1"/>
  <c r="A62" i="1"/>
  <c r="B62" i="1"/>
  <c r="C62" i="1"/>
  <c r="D62" i="1"/>
  <c r="E62" i="1"/>
  <c r="F62" i="1"/>
  <c r="G62" i="1"/>
  <c r="H62" i="1"/>
  <c r="I62" i="1"/>
  <c r="J62" i="1"/>
  <c r="K62" i="1"/>
  <c r="L62" i="1"/>
  <c r="M62" i="1"/>
  <c r="U62" i="1"/>
  <c r="A63" i="1"/>
  <c r="B63" i="1"/>
  <c r="C63" i="1"/>
  <c r="D63" i="1"/>
  <c r="E63" i="1"/>
  <c r="F63" i="1"/>
  <c r="G63" i="1"/>
  <c r="H63" i="1"/>
  <c r="I63" i="1"/>
  <c r="J63" i="1"/>
  <c r="K63" i="1"/>
  <c r="L63" i="1"/>
  <c r="M63" i="1"/>
  <c r="U63" i="1"/>
  <c r="A64" i="1"/>
  <c r="B64" i="1"/>
  <c r="C64" i="1"/>
  <c r="D64" i="1"/>
  <c r="E64" i="1"/>
  <c r="F64" i="1"/>
  <c r="G64" i="1"/>
  <c r="H64" i="1"/>
  <c r="I64" i="1"/>
  <c r="J64" i="1"/>
  <c r="K64" i="1"/>
  <c r="L64" i="1"/>
  <c r="M64" i="1"/>
  <c r="U64" i="1"/>
  <c r="B65" i="1"/>
  <c r="C65" i="1"/>
  <c r="D65" i="1"/>
  <c r="E65" i="1"/>
  <c r="F65" i="1"/>
  <c r="G65" i="1"/>
  <c r="H65" i="1"/>
  <c r="I65" i="1"/>
  <c r="J65" i="1"/>
  <c r="K65" i="1"/>
  <c r="L65" i="1"/>
  <c r="M65" i="1"/>
  <c r="U65" i="1"/>
  <c r="B66" i="1"/>
  <c r="C66" i="1"/>
  <c r="D66" i="1"/>
  <c r="E66" i="1"/>
  <c r="F66" i="1"/>
  <c r="G66" i="1"/>
  <c r="H66" i="1"/>
  <c r="I66" i="1"/>
  <c r="J66" i="1"/>
  <c r="K66" i="1"/>
  <c r="L66" i="1"/>
  <c r="M66" i="1"/>
  <c r="U66" i="1"/>
  <c r="B67" i="1"/>
  <c r="C67" i="1"/>
  <c r="D67" i="1"/>
  <c r="E67" i="1"/>
  <c r="F67" i="1"/>
  <c r="G67" i="1"/>
  <c r="H67" i="1"/>
  <c r="I67" i="1"/>
  <c r="J67" i="1"/>
  <c r="K67" i="1"/>
  <c r="L67" i="1"/>
  <c r="M67" i="1"/>
  <c r="U67" i="1"/>
  <c r="B68" i="1"/>
  <c r="C68" i="1"/>
  <c r="D68" i="1"/>
  <c r="E68" i="1"/>
  <c r="F68" i="1"/>
  <c r="G68" i="1"/>
  <c r="H68" i="1"/>
  <c r="I68" i="1"/>
  <c r="J68" i="1"/>
  <c r="K68" i="1"/>
  <c r="L68" i="1"/>
  <c r="M68" i="1"/>
  <c r="U68" i="1"/>
  <c r="B69" i="1"/>
  <c r="C69" i="1"/>
  <c r="D69" i="1"/>
  <c r="E69" i="1"/>
  <c r="F69" i="1"/>
  <c r="G69" i="1"/>
  <c r="H69" i="1"/>
  <c r="I69" i="1"/>
  <c r="J69" i="1"/>
  <c r="K69" i="1"/>
  <c r="L69" i="1"/>
  <c r="M69" i="1"/>
  <c r="U69" i="1"/>
  <c r="B70" i="1"/>
  <c r="C70" i="1"/>
  <c r="D70" i="1"/>
  <c r="E70" i="1"/>
  <c r="F70" i="1"/>
  <c r="G70" i="1"/>
  <c r="H70" i="1"/>
  <c r="I70" i="1"/>
  <c r="J70" i="1"/>
  <c r="K70" i="1"/>
  <c r="L70" i="1"/>
  <c r="M70" i="1"/>
  <c r="U70" i="1"/>
  <c r="A71" i="1"/>
  <c r="B71" i="1"/>
  <c r="C71" i="1"/>
  <c r="D71" i="1"/>
  <c r="E71" i="1"/>
  <c r="F71" i="1"/>
  <c r="G71" i="1"/>
  <c r="H71" i="1"/>
  <c r="I71" i="1"/>
  <c r="J71" i="1"/>
  <c r="K71" i="1"/>
  <c r="L71" i="1"/>
  <c r="M71" i="1"/>
  <c r="U71" i="1"/>
  <c r="U72" i="1"/>
  <c r="D73" i="1"/>
  <c r="E73" i="1"/>
  <c r="F73" i="1"/>
  <c r="H73" i="1"/>
  <c r="I73" i="1"/>
  <c r="J73" i="1"/>
  <c r="K73" i="1"/>
  <c r="L73" i="1"/>
  <c r="M73" i="1"/>
  <c r="U73" i="1"/>
  <c r="U74" i="1"/>
  <c r="U75" i="1"/>
  <c r="U76" i="1"/>
  <c r="U77" i="1"/>
  <c r="U78" i="1"/>
  <c r="U79" i="1"/>
  <c r="U80" i="1"/>
  <c r="A4" i="4"/>
  <c r="A6" i="4"/>
  <c r="A8" i="4"/>
  <c r="C11" i="4"/>
  <c r="I15" i="4"/>
  <c r="I16" i="4"/>
  <c r="K16" i="4"/>
  <c r="L16" i="4"/>
  <c r="M16" i="4"/>
  <c r="N16" i="4"/>
  <c r="O16" i="4"/>
  <c r="P16" i="4"/>
  <c r="Q16" i="4"/>
  <c r="R16" i="4"/>
  <c r="S16" i="4"/>
  <c r="T16" i="4"/>
  <c r="U16" i="4"/>
  <c r="V16" i="4"/>
  <c r="W16" i="4"/>
  <c r="Y16" i="4"/>
  <c r="AA16" i="4"/>
  <c r="I17" i="4"/>
  <c r="L17" i="4"/>
  <c r="M17" i="4"/>
  <c r="N17" i="4"/>
  <c r="O17" i="4"/>
  <c r="P17" i="4"/>
  <c r="Q17" i="4"/>
  <c r="R17" i="4"/>
  <c r="S17" i="4"/>
  <c r="T17" i="4"/>
  <c r="U17" i="4"/>
  <c r="V17" i="4"/>
  <c r="W17" i="4"/>
  <c r="Y17" i="4"/>
  <c r="AA17" i="4"/>
  <c r="I18" i="4"/>
  <c r="L18" i="4"/>
  <c r="M18" i="4"/>
  <c r="N18" i="4"/>
  <c r="O18" i="4"/>
  <c r="P18" i="4"/>
  <c r="Q18" i="4"/>
  <c r="R18" i="4"/>
  <c r="S18" i="4"/>
  <c r="T18" i="4"/>
  <c r="U18" i="4"/>
  <c r="V18" i="4"/>
  <c r="W18" i="4"/>
  <c r="Y18" i="4"/>
  <c r="AA18" i="4"/>
  <c r="I19" i="4"/>
  <c r="L19" i="4"/>
  <c r="M19" i="4"/>
  <c r="N19" i="4"/>
  <c r="O19" i="4"/>
  <c r="P19" i="4"/>
  <c r="Q19" i="4"/>
  <c r="R19" i="4"/>
  <c r="S19" i="4"/>
  <c r="T19" i="4"/>
  <c r="U19" i="4"/>
  <c r="V19" i="4"/>
  <c r="W19" i="4"/>
  <c r="Y19" i="4"/>
  <c r="AA19" i="4"/>
  <c r="I20" i="4"/>
  <c r="L20" i="4"/>
  <c r="M20" i="4"/>
  <c r="N20" i="4"/>
  <c r="O20" i="4"/>
  <c r="P20" i="4"/>
  <c r="Q20" i="4"/>
  <c r="R20" i="4"/>
  <c r="S20" i="4"/>
  <c r="T20" i="4"/>
  <c r="U20" i="4"/>
  <c r="V20" i="4"/>
  <c r="W20" i="4"/>
  <c r="Y20" i="4"/>
  <c r="AA20" i="4"/>
  <c r="I21" i="4"/>
  <c r="L21" i="4"/>
  <c r="M21" i="4"/>
  <c r="N21" i="4"/>
  <c r="O21" i="4"/>
  <c r="P21" i="4"/>
  <c r="Q21" i="4"/>
  <c r="R21" i="4"/>
  <c r="S21" i="4"/>
  <c r="T21" i="4"/>
  <c r="U21" i="4"/>
  <c r="V21" i="4"/>
  <c r="W21" i="4"/>
  <c r="Y21" i="4"/>
  <c r="AA21" i="4"/>
  <c r="I22" i="4"/>
  <c r="L22" i="4"/>
  <c r="M22" i="4"/>
  <c r="N22" i="4"/>
  <c r="O22" i="4"/>
  <c r="P22" i="4"/>
  <c r="Q22" i="4"/>
  <c r="R22" i="4"/>
  <c r="S22" i="4"/>
  <c r="T22" i="4"/>
  <c r="U22" i="4"/>
  <c r="V22" i="4"/>
  <c r="W22" i="4"/>
  <c r="Y22" i="4"/>
  <c r="AA22" i="4"/>
  <c r="I23" i="4"/>
  <c r="L23" i="4"/>
  <c r="M23" i="4"/>
  <c r="N23" i="4"/>
  <c r="O23" i="4"/>
  <c r="P23" i="4"/>
  <c r="Q23" i="4"/>
  <c r="R23" i="4"/>
  <c r="S23" i="4"/>
  <c r="T23" i="4"/>
  <c r="U23" i="4"/>
  <c r="V23" i="4"/>
  <c r="W23" i="4"/>
  <c r="Y23" i="4"/>
  <c r="AA23" i="4"/>
  <c r="I24" i="4"/>
  <c r="L24" i="4"/>
  <c r="M24" i="4"/>
  <c r="N24" i="4"/>
  <c r="O24" i="4"/>
  <c r="P24" i="4"/>
  <c r="Q24" i="4"/>
  <c r="R24" i="4"/>
  <c r="S24" i="4"/>
  <c r="T24" i="4"/>
  <c r="U24" i="4"/>
  <c r="V24" i="4"/>
  <c r="W24" i="4"/>
  <c r="Y24" i="4"/>
  <c r="AA24" i="4"/>
  <c r="I25" i="4"/>
  <c r="L25" i="4"/>
  <c r="M25" i="4"/>
  <c r="N25" i="4"/>
  <c r="O25" i="4"/>
  <c r="P25" i="4"/>
  <c r="Q25" i="4"/>
  <c r="R25" i="4"/>
  <c r="S25" i="4"/>
  <c r="T25" i="4"/>
  <c r="U25" i="4"/>
  <c r="V25" i="4"/>
  <c r="W25" i="4"/>
  <c r="Y25" i="4"/>
  <c r="AA25" i="4"/>
  <c r="I26" i="4"/>
  <c r="L26" i="4"/>
  <c r="M26" i="4"/>
  <c r="N26" i="4"/>
  <c r="O26" i="4"/>
  <c r="P26" i="4"/>
  <c r="Q26" i="4"/>
  <c r="R26" i="4"/>
  <c r="S26" i="4"/>
  <c r="T26" i="4"/>
  <c r="U26" i="4"/>
  <c r="V26" i="4"/>
  <c r="W26" i="4"/>
  <c r="Y26" i="4"/>
  <c r="AA26" i="4"/>
  <c r="I27" i="4"/>
  <c r="L27" i="4"/>
  <c r="M27" i="4"/>
  <c r="N27" i="4"/>
  <c r="O27" i="4"/>
  <c r="P27" i="4"/>
  <c r="Q27" i="4"/>
  <c r="R27" i="4"/>
  <c r="S27" i="4"/>
  <c r="T27" i="4"/>
  <c r="U27" i="4"/>
  <c r="V27" i="4"/>
  <c r="W27" i="4"/>
  <c r="Y27" i="4"/>
  <c r="AA27" i="4"/>
  <c r="I28" i="4"/>
  <c r="L28" i="4"/>
  <c r="M28" i="4"/>
  <c r="N28" i="4"/>
  <c r="O28" i="4"/>
  <c r="P28" i="4"/>
  <c r="Q28" i="4"/>
  <c r="R28" i="4"/>
  <c r="S28" i="4"/>
  <c r="T28" i="4"/>
  <c r="U28" i="4"/>
  <c r="V28" i="4"/>
  <c r="W28" i="4"/>
  <c r="Y28" i="4"/>
  <c r="AA28" i="4"/>
  <c r="I29" i="4"/>
  <c r="L29" i="4"/>
  <c r="M29" i="4"/>
  <c r="N29" i="4"/>
  <c r="O29" i="4"/>
  <c r="P29" i="4"/>
  <c r="Q29" i="4"/>
  <c r="R29" i="4"/>
  <c r="S29" i="4"/>
  <c r="T29" i="4"/>
  <c r="U29" i="4"/>
  <c r="V29" i="4"/>
  <c r="W29" i="4"/>
  <c r="Y29" i="4"/>
  <c r="AA29" i="4"/>
  <c r="I30" i="4"/>
  <c r="L30" i="4"/>
  <c r="M30" i="4"/>
  <c r="N30" i="4"/>
  <c r="O30" i="4"/>
  <c r="P30" i="4"/>
  <c r="Q30" i="4"/>
  <c r="R30" i="4"/>
  <c r="S30" i="4"/>
  <c r="T30" i="4"/>
  <c r="U30" i="4"/>
  <c r="V30" i="4"/>
  <c r="W30" i="4"/>
  <c r="Y30" i="4"/>
  <c r="AA30" i="4"/>
  <c r="I31" i="4"/>
  <c r="L31" i="4"/>
  <c r="M31" i="4"/>
  <c r="N31" i="4"/>
  <c r="O31" i="4"/>
  <c r="P31" i="4"/>
  <c r="Q31" i="4"/>
  <c r="R31" i="4"/>
  <c r="S31" i="4"/>
  <c r="T31" i="4"/>
  <c r="U31" i="4"/>
  <c r="V31" i="4"/>
  <c r="W31" i="4"/>
  <c r="Y31" i="4"/>
  <c r="AA31" i="4"/>
  <c r="I32" i="4"/>
  <c r="L32" i="4"/>
  <c r="M32" i="4"/>
  <c r="N32" i="4"/>
  <c r="O32" i="4"/>
  <c r="P32" i="4"/>
  <c r="Q32" i="4"/>
  <c r="R32" i="4"/>
  <c r="S32" i="4"/>
  <c r="T32" i="4"/>
  <c r="U32" i="4"/>
  <c r="V32" i="4"/>
  <c r="W32" i="4"/>
  <c r="Y32" i="4"/>
  <c r="AA32" i="4"/>
  <c r="I33" i="4"/>
  <c r="L33" i="4"/>
  <c r="M33" i="4"/>
  <c r="N33" i="4"/>
  <c r="O33" i="4"/>
  <c r="P33" i="4"/>
  <c r="Q33" i="4"/>
  <c r="R33" i="4"/>
  <c r="S33" i="4"/>
  <c r="T33" i="4"/>
  <c r="U33" i="4"/>
  <c r="V33" i="4"/>
  <c r="W33" i="4"/>
  <c r="Y33" i="4"/>
  <c r="AA33" i="4"/>
  <c r="I34" i="4"/>
  <c r="L34" i="4"/>
  <c r="M34" i="4"/>
  <c r="N34" i="4"/>
  <c r="O34" i="4"/>
  <c r="P34" i="4"/>
  <c r="Q34" i="4"/>
  <c r="R34" i="4"/>
  <c r="S34" i="4"/>
  <c r="T34" i="4"/>
  <c r="U34" i="4"/>
  <c r="V34" i="4"/>
  <c r="W34" i="4"/>
  <c r="Y34" i="4"/>
  <c r="AA34" i="4"/>
  <c r="I35" i="4"/>
  <c r="L35" i="4"/>
  <c r="M35" i="4"/>
  <c r="N35" i="4"/>
  <c r="O35" i="4"/>
  <c r="P35" i="4"/>
  <c r="Q35" i="4"/>
  <c r="R35" i="4"/>
  <c r="S35" i="4"/>
  <c r="T35" i="4"/>
  <c r="U35" i="4"/>
  <c r="V35" i="4"/>
  <c r="W35" i="4"/>
  <c r="Y35" i="4"/>
  <c r="AA35" i="4"/>
  <c r="I36" i="4"/>
  <c r="L36" i="4"/>
  <c r="M36" i="4"/>
  <c r="N36" i="4"/>
  <c r="O36" i="4"/>
  <c r="P36" i="4"/>
  <c r="Q36" i="4"/>
  <c r="R36" i="4"/>
  <c r="S36" i="4"/>
  <c r="T36" i="4"/>
  <c r="U36" i="4"/>
  <c r="V36" i="4"/>
  <c r="W36" i="4"/>
  <c r="Y36" i="4"/>
  <c r="AA36" i="4"/>
  <c r="I37" i="4"/>
  <c r="L37" i="4"/>
  <c r="M37" i="4"/>
  <c r="N37" i="4"/>
  <c r="O37" i="4"/>
  <c r="P37" i="4"/>
  <c r="Q37" i="4"/>
  <c r="R37" i="4"/>
  <c r="S37" i="4"/>
  <c r="T37" i="4"/>
  <c r="U37" i="4"/>
  <c r="V37" i="4"/>
  <c r="W37" i="4"/>
  <c r="Y37" i="4"/>
  <c r="AA37" i="4"/>
  <c r="I38" i="4"/>
  <c r="L38" i="4"/>
  <c r="M38" i="4"/>
  <c r="N38" i="4"/>
  <c r="O38" i="4"/>
  <c r="P38" i="4"/>
  <c r="Q38" i="4"/>
  <c r="R38" i="4"/>
  <c r="S38" i="4"/>
  <c r="T38" i="4"/>
  <c r="U38" i="4"/>
  <c r="V38" i="4"/>
  <c r="W38" i="4"/>
  <c r="Y38" i="4"/>
  <c r="AA38" i="4"/>
  <c r="I39" i="4"/>
  <c r="L39" i="4"/>
  <c r="M39" i="4"/>
  <c r="N39" i="4"/>
  <c r="O39" i="4"/>
  <c r="P39" i="4"/>
  <c r="Q39" i="4"/>
  <c r="R39" i="4"/>
  <c r="S39" i="4"/>
  <c r="T39" i="4"/>
  <c r="U39" i="4"/>
  <c r="V39" i="4"/>
  <c r="W39" i="4"/>
  <c r="Y39" i="4"/>
  <c r="AA39" i="4"/>
  <c r="I40" i="4"/>
  <c r="L40" i="4"/>
  <c r="M40" i="4"/>
  <c r="N40" i="4"/>
  <c r="O40" i="4"/>
  <c r="P40" i="4"/>
  <c r="Q40" i="4"/>
  <c r="R40" i="4"/>
  <c r="S40" i="4"/>
  <c r="T40" i="4"/>
  <c r="U40" i="4"/>
  <c r="V40" i="4"/>
  <c r="W40" i="4"/>
  <c r="Y40" i="4"/>
  <c r="AA40" i="4"/>
  <c r="I41" i="4"/>
  <c r="L41" i="4"/>
  <c r="M41" i="4"/>
  <c r="N41" i="4"/>
  <c r="O41" i="4"/>
  <c r="P41" i="4"/>
  <c r="Q41" i="4"/>
  <c r="R41" i="4"/>
  <c r="S41" i="4"/>
  <c r="T41" i="4"/>
  <c r="U41" i="4"/>
  <c r="V41" i="4"/>
  <c r="W41" i="4"/>
  <c r="Y41" i="4"/>
  <c r="AA41" i="4"/>
  <c r="E42" i="4"/>
  <c r="G42" i="4"/>
  <c r="I42" i="4"/>
  <c r="K42" i="4"/>
  <c r="L42" i="4"/>
  <c r="M42" i="4"/>
  <c r="N42" i="4"/>
  <c r="O42" i="4"/>
  <c r="P42" i="4"/>
  <c r="Q42" i="4"/>
  <c r="R42" i="4"/>
  <c r="S42" i="4"/>
  <c r="T42" i="4"/>
  <c r="U42" i="4"/>
  <c r="V42" i="4"/>
  <c r="W42" i="4"/>
  <c r="Y42" i="4"/>
  <c r="AA42" i="4"/>
  <c r="I43" i="4"/>
  <c r="K43" i="4"/>
  <c r="L43" i="4"/>
  <c r="M43" i="4"/>
  <c r="N43" i="4"/>
  <c r="O43" i="4"/>
  <c r="P43" i="4"/>
  <c r="Q43" i="4"/>
  <c r="R43" i="4"/>
  <c r="S43" i="4"/>
  <c r="T43" i="4"/>
  <c r="U43" i="4"/>
  <c r="V43" i="4"/>
  <c r="W43" i="4"/>
  <c r="Y43" i="4"/>
  <c r="AA43" i="4"/>
  <c r="I44" i="4"/>
  <c r="K44" i="4"/>
  <c r="L44" i="4"/>
  <c r="M44" i="4"/>
  <c r="N44" i="4"/>
  <c r="O44" i="4"/>
  <c r="P44" i="4"/>
  <c r="Q44" i="4"/>
  <c r="R44" i="4"/>
  <c r="S44" i="4"/>
  <c r="T44" i="4"/>
  <c r="U44" i="4"/>
  <c r="V44" i="4"/>
  <c r="W44" i="4"/>
  <c r="Y44" i="4"/>
  <c r="AA44" i="4"/>
  <c r="E45" i="4"/>
  <c r="G45" i="4"/>
  <c r="I45" i="4"/>
  <c r="K45" i="4"/>
  <c r="L45" i="4"/>
  <c r="M45" i="4"/>
  <c r="N45" i="4"/>
  <c r="O45" i="4"/>
  <c r="P45" i="4"/>
  <c r="Q45" i="4"/>
  <c r="R45" i="4"/>
  <c r="S45" i="4"/>
  <c r="T45" i="4"/>
  <c r="U45" i="4"/>
  <c r="V45" i="4"/>
  <c r="W45" i="4"/>
  <c r="Y45" i="4"/>
  <c r="AA45" i="4"/>
  <c r="I46" i="4"/>
  <c r="W46" i="4"/>
  <c r="Y46" i="4"/>
  <c r="AA46" i="4"/>
  <c r="I47" i="4"/>
  <c r="W47" i="4"/>
  <c r="Y47" i="4"/>
  <c r="AA47" i="4"/>
  <c r="I48" i="4"/>
  <c r="K48" i="4"/>
  <c r="L48" i="4"/>
  <c r="M48" i="4"/>
  <c r="N48" i="4"/>
  <c r="O48" i="4"/>
  <c r="P48" i="4"/>
  <c r="Q48" i="4"/>
  <c r="R48" i="4"/>
  <c r="S48" i="4"/>
  <c r="T48" i="4"/>
  <c r="U48" i="4"/>
  <c r="V48" i="4"/>
  <c r="W48" i="4"/>
  <c r="Y48" i="4"/>
  <c r="AA48" i="4"/>
  <c r="I49" i="4"/>
  <c r="K49" i="4"/>
  <c r="L49" i="4"/>
  <c r="M49" i="4"/>
  <c r="N49" i="4"/>
  <c r="O49" i="4"/>
  <c r="P49" i="4"/>
  <c r="Q49" i="4"/>
  <c r="R49" i="4"/>
  <c r="S49" i="4"/>
  <c r="T49" i="4"/>
  <c r="U49" i="4"/>
  <c r="V49" i="4"/>
  <c r="W49" i="4"/>
  <c r="Y49" i="4"/>
  <c r="AA49" i="4"/>
  <c r="E50" i="4"/>
  <c r="G50" i="4"/>
  <c r="I50" i="4"/>
  <c r="K50" i="4"/>
  <c r="L50" i="4"/>
  <c r="M50" i="4"/>
  <c r="N50" i="4"/>
  <c r="O50" i="4"/>
  <c r="P50" i="4"/>
  <c r="Q50" i="4"/>
  <c r="R50" i="4"/>
  <c r="S50" i="4"/>
  <c r="T50" i="4"/>
  <c r="U50" i="4"/>
  <c r="V50" i="4"/>
  <c r="W50" i="4"/>
  <c r="Y50" i="4"/>
  <c r="AA50" i="4"/>
  <c r="E51" i="4"/>
  <c r="G51" i="4"/>
  <c r="I51" i="4"/>
  <c r="K51" i="4"/>
  <c r="L51" i="4"/>
  <c r="M51" i="4"/>
  <c r="N51" i="4"/>
  <c r="O51" i="4"/>
  <c r="P51" i="4"/>
  <c r="Q51" i="4"/>
  <c r="R51" i="4"/>
  <c r="S51" i="4"/>
  <c r="T51" i="4"/>
  <c r="U51" i="4"/>
  <c r="V51" i="4"/>
  <c r="W51" i="4"/>
  <c r="Y51" i="4"/>
  <c r="AA51" i="4"/>
  <c r="I53" i="4"/>
  <c r="W53" i="4"/>
  <c r="Y53" i="4"/>
  <c r="AA53" i="4"/>
  <c r="I54" i="4"/>
  <c r="W54" i="4"/>
  <c r="Y54" i="4"/>
  <c r="AA54" i="4"/>
  <c r="I55" i="4"/>
  <c r="W55" i="4"/>
  <c r="Y55" i="4"/>
  <c r="AA55" i="4"/>
  <c r="I56" i="4"/>
  <c r="W56" i="4"/>
  <c r="Y56" i="4"/>
  <c r="AA56" i="4"/>
  <c r="E57" i="4"/>
  <c r="G57" i="4"/>
  <c r="I57" i="4"/>
  <c r="K57" i="4"/>
  <c r="L57" i="4"/>
  <c r="M57" i="4"/>
  <c r="N57" i="4"/>
  <c r="O57" i="4"/>
  <c r="P57" i="4"/>
  <c r="Q57" i="4"/>
  <c r="R57" i="4"/>
  <c r="S57" i="4"/>
  <c r="T57" i="4"/>
  <c r="U57" i="4"/>
  <c r="V57" i="4"/>
  <c r="W57" i="4"/>
  <c r="Y57" i="4"/>
  <c r="AA57" i="4"/>
  <c r="E58" i="4"/>
  <c r="G58" i="4"/>
  <c r="I58" i="4"/>
  <c r="K58" i="4"/>
  <c r="L58" i="4"/>
  <c r="M58" i="4"/>
  <c r="N58" i="4"/>
  <c r="O58" i="4"/>
  <c r="P58" i="4"/>
  <c r="Q58" i="4"/>
  <c r="R58" i="4"/>
  <c r="S58" i="4"/>
  <c r="T58" i="4"/>
  <c r="U58" i="4"/>
  <c r="V58" i="4"/>
  <c r="W58" i="4"/>
  <c r="Y58" i="4"/>
  <c r="AA58" i="4"/>
  <c r="I64" i="4"/>
  <c r="K64" i="4"/>
  <c r="L64" i="4"/>
  <c r="M64" i="4"/>
  <c r="N64" i="4"/>
  <c r="O64" i="4"/>
  <c r="P64" i="4"/>
  <c r="Q64" i="4"/>
  <c r="R64" i="4"/>
  <c r="S64" i="4"/>
  <c r="T64" i="4"/>
  <c r="U64" i="4"/>
  <c r="V64" i="4"/>
  <c r="W64" i="4"/>
  <c r="Y64" i="4"/>
  <c r="AA64" i="4"/>
  <c r="G65" i="4"/>
  <c r="I65" i="4"/>
  <c r="K65" i="4"/>
  <c r="L65" i="4"/>
  <c r="M65" i="4"/>
  <c r="N65" i="4"/>
  <c r="O65" i="4"/>
  <c r="P65" i="4"/>
  <c r="Q65" i="4"/>
  <c r="R65" i="4"/>
  <c r="S65" i="4"/>
  <c r="T65" i="4"/>
  <c r="U65" i="4"/>
  <c r="V65" i="4"/>
  <c r="W65" i="4"/>
  <c r="Y65" i="4"/>
  <c r="AA65" i="4"/>
  <c r="G66" i="4"/>
  <c r="I66" i="4"/>
  <c r="K66" i="4"/>
  <c r="L66" i="4"/>
  <c r="M66" i="4"/>
  <c r="N66" i="4"/>
  <c r="O66" i="4"/>
  <c r="P66" i="4"/>
  <c r="Q66" i="4"/>
  <c r="R66" i="4"/>
  <c r="S66" i="4"/>
  <c r="T66" i="4"/>
  <c r="U66" i="4"/>
  <c r="V66" i="4"/>
  <c r="W66" i="4"/>
  <c r="Y66" i="4"/>
  <c r="AA66" i="4"/>
  <c r="G67" i="4"/>
  <c r="I67" i="4"/>
  <c r="K67" i="4"/>
  <c r="L67" i="4"/>
  <c r="M67" i="4"/>
  <c r="N67" i="4"/>
  <c r="O67" i="4"/>
  <c r="P67" i="4"/>
  <c r="Q67" i="4"/>
  <c r="R67" i="4"/>
  <c r="S67" i="4"/>
  <c r="T67" i="4"/>
  <c r="U67" i="4"/>
  <c r="V67" i="4"/>
  <c r="W67" i="4"/>
  <c r="Y67" i="4"/>
  <c r="AA67" i="4"/>
  <c r="G68" i="4"/>
  <c r="I68" i="4"/>
  <c r="K68" i="4"/>
  <c r="L68" i="4"/>
  <c r="M68" i="4"/>
  <c r="N68" i="4"/>
  <c r="O68" i="4"/>
  <c r="P68" i="4"/>
  <c r="Q68" i="4"/>
  <c r="R68" i="4"/>
  <c r="S68" i="4"/>
  <c r="T68" i="4"/>
  <c r="U68" i="4"/>
  <c r="V68" i="4"/>
  <c r="W68" i="4"/>
  <c r="Y68" i="4"/>
  <c r="AA68" i="4"/>
  <c r="G69" i="4"/>
  <c r="I69" i="4"/>
  <c r="K69" i="4"/>
  <c r="L69" i="4"/>
  <c r="M69" i="4"/>
  <c r="N69" i="4"/>
  <c r="O69" i="4"/>
  <c r="P69" i="4"/>
  <c r="Q69" i="4"/>
  <c r="R69" i="4"/>
  <c r="S69" i="4"/>
  <c r="T69" i="4"/>
  <c r="U69" i="4"/>
  <c r="V69" i="4"/>
  <c r="W69" i="4"/>
  <c r="Y69" i="4"/>
  <c r="AA69" i="4"/>
  <c r="G70" i="4"/>
  <c r="I70" i="4"/>
  <c r="K70" i="4"/>
  <c r="L70" i="4"/>
  <c r="M70" i="4"/>
  <c r="N70" i="4"/>
  <c r="O70" i="4"/>
  <c r="P70" i="4"/>
  <c r="Q70" i="4"/>
  <c r="R70" i="4"/>
  <c r="S70" i="4"/>
  <c r="T70" i="4"/>
  <c r="U70" i="4"/>
  <c r="V70" i="4"/>
  <c r="W70" i="4"/>
  <c r="Y70" i="4"/>
  <c r="AA70" i="4"/>
  <c r="G71" i="4"/>
  <c r="I71" i="4"/>
  <c r="K71" i="4"/>
  <c r="L71" i="4"/>
  <c r="M71" i="4"/>
  <c r="N71" i="4"/>
  <c r="O71" i="4"/>
  <c r="P71" i="4"/>
  <c r="Q71" i="4"/>
  <c r="R71" i="4"/>
  <c r="S71" i="4"/>
  <c r="T71" i="4"/>
  <c r="U71" i="4"/>
  <c r="V71" i="4"/>
  <c r="W71" i="4"/>
  <c r="Y71" i="4"/>
  <c r="AA71" i="4"/>
  <c r="G72" i="4"/>
  <c r="I72" i="4"/>
  <c r="K72" i="4"/>
  <c r="L72" i="4"/>
  <c r="M72" i="4"/>
  <c r="N72" i="4"/>
  <c r="O72" i="4"/>
  <c r="P72" i="4"/>
  <c r="Q72" i="4"/>
  <c r="R72" i="4"/>
  <c r="S72" i="4"/>
  <c r="T72" i="4"/>
  <c r="U72" i="4"/>
  <c r="V72" i="4"/>
  <c r="W72" i="4"/>
  <c r="Y72" i="4"/>
  <c r="AA72" i="4"/>
  <c r="G73" i="4"/>
  <c r="I73" i="4"/>
  <c r="K73" i="4"/>
  <c r="L73" i="4"/>
  <c r="M73" i="4"/>
  <c r="N73" i="4"/>
  <c r="O73" i="4"/>
  <c r="P73" i="4"/>
  <c r="Q73" i="4"/>
  <c r="R73" i="4"/>
  <c r="S73" i="4"/>
  <c r="T73" i="4"/>
  <c r="U73" i="4"/>
  <c r="V73" i="4"/>
  <c r="W73" i="4"/>
  <c r="Y73" i="4"/>
  <c r="AA73" i="4"/>
  <c r="G74" i="4"/>
  <c r="I74" i="4"/>
  <c r="K74" i="4"/>
  <c r="L74" i="4"/>
  <c r="M74" i="4"/>
  <c r="N74" i="4"/>
  <c r="O74" i="4"/>
  <c r="P74" i="4"/>
  <c r="Q74" i="4"/>
  <c r="R74" i="4"/>
  <c r="S74" i="4"/>
  <c r="T74" i="4"/>
  <c r="U74" i="4"/>
  <c r="V74" i="4"/>
  <c r="W74" i="4"/>
  <c r="Y74" i="4"/>
  <c r="AA74" i="4"/>
  <c r="G75" i="4"/>
  <c r="I75" i="4"/>
  <c r="K75" i="4"/>
  <c r="L75" i="4"/>
  <c r="M75" i="4"/>
  <c r="N75" i="4"/>
  <c r="O75" i="4"/>
  <c r="P75" i="4"/>
  <c r="Q75" i="4"/>
  <c r="R75" i="4"/>
  <c r="S75" i="4"/>
  <c r="T75" i="4"/>
  <c r="U75" i="4"/>
  <c r="V75" i="4"/>
  <c r="W75" i="4"/>
  <c r="Y75" i="4"/>
  <c r="AA75" i="4"/>
  <c r="G76" i="4"/>
  <c r="I76" i="4"/>
  <c r="K76" i="4"/>
  <c r="L76" i="4"/>
  <c r="M76" i="4"/>
  <c r="N76" i="4"/>
  <c r="O76" i="4"/>
  <c r="P76" i="4"/>
  <c r="Q76" i="4"/>
  <c r="R76" i="4"/>
  <c r="S76" i="4"/>
  <c r="T76" i="4"/>
  <c r="U76" i="4"/>
  <c r="V76" i="4"/>
  <c r="W76" i="4"/>
  <c r="Y76" i="4"/>
  <c r="AA76" i="4"/>
  <c r="G77" i="4"/>
  <c r="I77" i="4"/>
  <c r="K77" i="4"/>
  <c r="L77" i="4"/>
  <c r="M77" i="4"/>
  <c r="N77" i="4"/>
  <c r="O77" i="4"/>
  <c r="P77" i="4"/>
  <c r="Q77" i="4"/>
  <c r="R77" i="4"/>
  <c r="S77" i="4"/>
  <c r="T77" i="4"/>
  <c r="U77" i="4"/>
  <c r="V77" i="4"/>
  <c r="W77" i="4"/>
  <c r="Y77" i="4"/>
  <c r="AA77" i="4"/>
  <c r="G78" i="4"/>
  <c r="I78" i="4"/>
  <c r="K78" i="4"/>
  <c r="L78" i="4"/>
  <c r="M78" i="4"/>
  <c r="N78" i="4"/>
  <c r="O78" i="4"/>
  <c r="P78" i="4"/>
  <c r="Q78" i="4"/>
  <c r="R78" i="4"/>
  <c r="S78" i="4"/>
  <c r="T78" i="4"/>
  <c r="U78" i="4"/>
  <c r="V78" i="4"/>
  <c r="W78" i="4"/>
  <c r="Y78" i="4"/>
  <c r="AA78" i="4"/>
  <c r="G79" i="4"/>
  <c r="I79" i="4"/>
  <c r="K79" i="4"/>
  <c r="L79" i="4"/>
  <c r="M79" i="4"/>
  <c r="N79" i="4"/>
  <c r="O79" i="4"/>
  <c r="P79" i="4"/>
  <c r="Q79" i="4"/>
  <c r="R79" i="4"/>
  <c r="S79" i="4"/>
  <c r="T79" i="4"/>
  <c r="U79" i="4"/>
  <c r="V79" i="4"/>
  <c r="W79" i="4"/>
  <c r="Y79" i="4"/>
  <c r="AA79" i="4"/>
  <c r="G80" i="4"/>
  <c r="I80" i="4"/>
  <c r="K80" i="4"/>
  <c r="L80" i="4"/>
  <c r="M80" i="4"/>
  <c r="N80" i="4"/>
  <c r="O80" i="4"/>
  <c r="P80" i="4"/>
  <c r="Q80" i="4"/>
  <c r="R80" i="4"/>
  <c r="S80" i="4"/>
  <c r="T80" i="4"/>
  <c r="U80" i="4"/>
  <c r="V80" i="4"/>
  <c r="W80" i="4"/>
  <c r="Y80" i="4"/>
  <c r="AA80" i="4"/>
  <c r="G81" i="4"/>
  <c r="I81" i="4"/>
  <c r="K81" i="4"/>
  <c r="L81" i="4"/>
  <c r="M81" i="4"/>
  <c r="N81" i="4"/>
  <c r="O81" i="4"/>
  <c r="P81" i="4"/>
  <c r="Q81" i="4"/>
  <c r="R81" i="4"/>
  <c r="S81" i="4"/>
  <c r="T81" i="4"/>
  <c r="U81" i="4"/>
  <c r="V81" i="4"/>
  <c r="W81" i="4"/>
  <c r="Y81" i="4"/>
  <c r="AA81" i="4"/>
  <c r="I82" i="4"/>
  <c r="K82" i="4"/>
  <c r="L82" i="4"/>
  <c r="M82" i="4"/>
  <c r="N82" i="4"/>
  <c r="O82" i="4"/>
  <c r="P82" i="4"/>
  <c r="Q82" i="4"/>
  <c r="R82" i="4"/>
  <c r="S82" i="4"/>
  <c r="T82" i="4"/>
  <c r="U82" i="4"/>
  <c r="V82" i="4"/>
  <c r="W82" i="4"/>
  <c r="Y82" i="4"/>
  <c r="AA82" i="4"/>
  <c r="E83" i="4"/>
  <c r="G83" i="4"/>
  <c r="I83" i="4"/>
  <c r="J83" i="4"/>
  <c r="K83" i="4"/>
  <c r="L83" i="4"/>
  <c r="M83" i="4"/>
  <c r="N83" i="4"/>
  <c r="O83" i="4"/>
  <c r="P83" i="4"/>
  <c r="Q83" i="4"/>
  <c r="R83" i="4"/>
  <c r="S83" i="4"/>
  <c r="T83" i="4"/>
  <c r="U83" i="4"/>
  <c r="V83" i="4"/>
  <c r="W83" i="4"/>
  <c r="Y83" i="4"/>
  <c r="AA83" i="4"/>
  <c r="E84" i="4"/>
  <c r="G84" i="4"/>
  <c r="I84" i="4"/>
  <c r="K84" i="4"/>
  <c r="L84" i="4"/>
  <c r="M84" i="4"/>
  <c r="N84" i="4"/>
  <c r="O84" i="4"/>
  <c r="P84" i="4"/>
  <c r="Q84" i="4"/>
  <c r="R84" i="4"/>
  <c r="S84" i="4"/>
  <c r="T84" i="4"/>
  <c r="U84" i="4"/>
  <c r="V84" i="4"/>
  <c r="W84" i="4"/>
  <c r="Y84" i="4"/>
  <c r="AA84" i="4"/>
</calcChain>
</file>

<file path=xl/comments1.xml><?xml version="1.0" encoding="utf-8"?>
<comments xmlns="http://schemas.openxmlformats.org/spreadsheetml/2006/main">
  <authors>
    <author>jweitek</author>
  </authors>
  <commentList>
    <comment ref="G21" authorId="0" shapeId="0">
      <text>
        <r>
          <rPr>
            <b/>
            <sz val="8"/>
            <color indexed="81"/>
            <rFont val="Tahoma"/>
          </rPr>
          <t>jweitek:</t>
        </r>
        <r>
          <rPr>
            <sz val="8"/>
            <color indexed="81"/>
            <rFont val="Tahoma"/>
          </rPr>
          <t xml:space="preserve">
To hold flat to 2000 Plan</t>
        </r>
      </text>
    </comment>
  </commentList>
</comments>
</file>

<file path=xl/sharedStrings.xml><?xml version="1.0" encoding="utf-8"?>
<sst xmlns="http://schemas.openxmlformats.org/spreadsheetml/2006/main" count="433" uniqueCount="275">
  <si>
    <t>Note: Shaded Areas are Guideline Inputs</t>
  </si>
  <si>
    <t>Merit</t>
  </si>
  <si>
    <t>Other</t>
  </si>
  <si>
    <t>&lt;==Combined Merit &amp; Other</t>
  </si>
  <si>
    <t>Tax break amount</t>
  </si>
  <si>
    <t>Flex Dollars</t>
  </si>
  <si>
    <t>Benefit Rate</t>
  </si>
  <si>
    <t>Var. Pay %:</t>
  </si>
  <si>
    <t>Curr Mnt</t>
  </si>
  <si>
    <t>Merit &amp;</t>
  </si>
  <si>
    <t>% charge</t>
  </si>
  <si>
    <t>Annual</t>
  </si>
  <si>
    <t>Total</t>
  </si>
  <si>
    <t>VP</t>
  </si>
  <si>
    <t>Employee name</t>
  </si>
  <si>
    <t>RC</t>
  </si>
  <si>
    <t>Salary</t>
  </si>
  <si>
    <t>Benefits</t>
  </si>
  <si>
    <t>Taxes</t>
  </si>
  <si>
    <t>Pay Est.</t>
  </si>
  <si>
    <t>Annual Pay</t>
  </si>
  <si>
    <t>Line</t>
  </si>
  <si>
    <t>EDI</t>
  </si>
  <si>
    <t>Name</t>
  </si>
  <si>
    <t>ENRON PROPERTY &amp; SERVICES CHARGES</t>
  </si>
  <si>
    <t>DESCRIPTION</t>
  </si>
  <si>
    <t>Historical</t>
  </si>
  <si>
    <t>Rate</t>
  </si>
  <si>
    <t>JAN</t>
  </si>
  <si>
    <t>FEB</t>
  </si>
  <si>
    <t>MAR</t>
  </si>
  <si>
    <t>APR</t>
  </si>
  <si>
    <t>MAY</t>
  </si>
  <si>
    <t>JUN</t>
  </si>
  <si>
    <t>JUL</t>
  </si>
  <si>
    <t>AUG</t>
  </si>
  <si>
    <t>SEP</t>
  </si>
  <si>
    <t>OCT</t>
  </si>
  <si>
    <t>NOV</t>
  </si>
  <si>
    <t>DEC</t>
  </si>
  <si>
    <t>TOTAL</t>
  </si>
  <si>
    <t>0060</t>
  </si>
  <si>
    <t>Service Garage (executives)</t>
  </si>
  <si>
    <t>usage</t>
  </si>
  <si>
    <t>0103</t>
  </si>
  <si>
    <t>Shipping &amp; Receiving</t>
  </si>
  <si>
    <t>0215</t>
  </si>
  <si>
    <t>Houston Record Center</t>
  </si>
  <si>
    <t>0224</t>
  </si>
  <si>
    <t>Forms Management</t>
  </si>
  <si>
    <t>0228</t>
  </si>
  <si>
    <t>Copy Center</t>
  </si>
  <si>
    <t>0492</t>
  </si>
  <si>
    <t>Mail Center</t>
  </si>
  <si>
    <t>0581</t>
  </si>
  <si>
    <t>Facilities Maintenance</t>
  </si>
  <si>
    <t>0586</t>
  </si>
  <si>
    <t>0629</t>
  </si>
  <si>
    <t>Security</t>
  </si>
  <si>
    <t>0692</t>
  </si>
  <si>
    <t>0703</t>
  </si>
  <si>
    <t>Audio, Video Services</t>
  </si>
  <si>
    <t>0898</t>
  </si>
  <si>
    <t>Building Services</t>
  </si>
  <si>
    <t>2234</t>
  </si>
  <si>
    <t>Facilities Operations</t>
  </si>
  <si>
    <t>2255</t>
  </si>
  <si>
    <t>Convenience Copiers</t>
  </si>
  <si>
    <t>2334</t>
  </si>
  <si>
    <t>Transportation Subsidy</t>
  </si>
  <si>
    <t>2441</t>
  </si>
  <si>
    <t>Utilities</t>
  </si>
  <si>
    <t>2453</t>
  </si>
  <si>
    <t>Cafeteria</t>
  </si>
  <si>
    <t>2455</t>
  </si>
  <si>
    <t>Enron Building Rent</t>
  </si>
  <si>
    <t>2478</t>
  </si>
  <si>
    <t>Parking</t>
  </si>
  <si>
    <t>AMOUNTS ARE CALCULATED FROM OTHER WORKSHEETS IN THE FILE</t>
  </si>
  <si>
    <t>Variance</t>
  </si>
  <si>
    <t>% Alloc.</t>
  </si>
  <si>
    <t>subtotal</t>
  </si>
  <si>
    <t>Gross Expenses</t>
  </si>
  <si>
    <t>046 - Salaries to W/O</t>
  </si>
  <si>
    <t>982 - Payroll Benefits to W/O</t>
  </si>
  <si>
    <t>987 - Payroll Taxes to W/O</t>
  </si>
  <si>
    <t>990 - Nonpayroll to W/O</t>
  </si>
  <si>
    <t>Net Operating Expenses</t>
  </si>
  <si>
    <t>000 - Reserved</t>
  </si>
  <si>
    <t>011 - Corporate</t>
  </si>
  <si>
    <t>060 - TW</t>
  </si>
  <si>
    <t>062 - FGT</t>
  </si>
  <si>
    <t>085 - CITRUS CORP</t>
  </si>
  <si>
    <t>122 - EE&amp;C</t>
  </si>
  <si>
    <t>172 - NPNG</t>
  </si>
  <si>
    <t>179 - NNG</t>
  </si>
  <si>
    <t>366 - GPG EXECUTIVE</t>
  </si>
  <si>
    <t>404 - METHANOL</t>
  </si>
  <si>
    <t>413 - ECT</t>
  </si>
  <si>
    <t>436 - EGP FUELS</t>
  </si>
  <si>
    <t>583 - LRCO</t>
  </si>
  <si>
    <t>584 - HPLP</t>
  </si>
  <si>
    <t>985 - ENRON ENERGY SERVICES</t>
  </si>
  <si>
    <t>Reserved</t>
  </si>
  <si>
    <t xml:space="preserve">Total After Allocations </t>
  </si>
  <si>
    <t>Net expenses (should be "0")</t>
  </si>
  <si>
    <t>Y / N</t>
  </si>
  <si>
    <t>Phone Mail</t>
  </si>
  <si>
    <t>Electronic Mail</t>
  </si>
  <si>
    <t>Backbone Connectivity</t>
  </si>
  <si>
    <t xml:space="preserve">Telephone </t>
  </si>
  <si>
    <t>Internet</t>
  </si>
  <si>
    <t>Electronic Publication</t>
  </si>
  <si>
    <t>Long Distance</t>
  </si>
  <si>
    <t>2000 Mo.</t>
  </si>
  <si>
    <t>Other -- monthly</t>
  </si>
  <si>
    <t>Cell Phone</t>
  </si>
  <si>
    <t>Call'g Card</t>
  </si>
  <si>
    <t>Bckbn</t>
  </si>
  <si>
    <t>Telephn</t>
  </si>
  <si>
    <t>1999 Var.</t>
  </si>
  <si>
    <t>E-mail</t>
  </si>
  <si>
    <r>
      <t>"Standard"</t>
    </r>
    <r>
      <rPr>
        <sz val="10"/>
        <rFont val="Arial"/>
      </rPr>
      <t xml:space="preserve"> Load Table</t>
    </r>
  </si>
  <si>
    <t>W/O VP</t>
  </si>
  <si>
    <t>Grade</t>
  </si>
  <si>
    <t>Employee Name</t>
  </si>
  <si>
    <t>Non-standard -- User Input</t>
  </si>
  <si>
    <t>Pub</t>
  </si>
  <si>
    <t>Elec</t>
  </si>
  <si>
    <t>Phn</t>
  </si>
  <si>
    <t>Mail</t>
  </si>
  <si>
    <t>Fees:</t>
  </si>
  <si>
    <t>Processing</t>
  </si>
  <si>
    <t>Fax</t>
  </si>
  <si>
    <t>Cell</t>
  </si>
  <si>
    <t>Calling</t>
  </si>
  <si>
    <t>Card</t>
  </si>
  <si>
    <t>Standard Load -- No Input Required</t>
  </si>
  <si>
    <t>EIS</t>
  </si>
  <si>
    <t>Staff</t>
  </si>
  <si>
    <t>"Non-standard Items"</t>
  </si>
  <si>
    <t xml:space="preserve">EIS Staff  </t>
  </si>
  <si>
    <t>Use historical data</t>
  </si>
  <si>
    <t xml:space="preserve">Ldist </t>
  </si>
  <si>
    <t>Monthly</t>
  </si>
  <si>
    <t xml:space="preserve">Monthly </t>
  </si>
  <si>
    <t>Calculated Field</t>
  </si>
  <si>
    <t>0339</t>
  </si>
  <si>
    <t>Graphic Services</t>
  </si>
  <si>
    <t>0666</t>
  </si>
  <si>
    <t>Recycling</t>
  </si>
  <si>
    <t>1829</t>
  </si>
  <si>
    <t>Corporate Security</t>
  </si>
  <si>
    <t>Corp LAN (software)</t>
  </si>
  <si>
    <t>Company</t>
  </si>
  <si>
    <t>CP</t>
  </si>
  <si>
    <t>EC</t>
  </si>
  <si>
    <t>(See list)</t>
  </si>
  <si>
    <t>CP05</t>
  </si>
  <si>
    <t>CP06</t>
  </si>
  <si>
    <t>CP08</t>
  </si>
  <si>
    <t>CP10</t>
  </si>
  <si>
    <t>CP11</t>
  </si>
  <si>
    <t>CP12</t>
  </si>
  <si>
    <t>CP13</t>
  </si>
  <si>
    <t>CP14</t>
  </si>
  <si>
    <t>CP15</t>
  </si>
  <si>
    <t>CP16</t>
  </si>
  <si>
    <t>CP17</t>
  </si>
  <si>
    <t>ML01</t>
  </si>
  <si>
    <t>ML02</t>
  </si>
  <si>
    <t>ML03</t>
  </si>
  <si>
    <t>ML04</t>
  </si>
  <si>
    <t>SAS2</t>
  </si>
  <si>
    <t>CP19</t>
  </si>
  <si>
    <t>EC22</t>
  </si>
  <si>
    <t>SAS3</t>
  </si>
  <si>
    <t>AT18</t>
  </si>
  <si>
    <t>AT19</t>
  </si>
  <si>
    <t>AT20</t>
  </si>
  <si>
    <t>AT21</t>
  </si>
  <si>
    <t>AT22</t>
  </si>
  <si>
    <t>AT23</t>
  </si>
  <si>
    <t>EC23</t>
  </si>
  <si>
    <t>EC24</t>
  </si>
  <si>
    <t>FSF3</t>
  </si>
  <si>
    <t>SAS1</t>
  </si>
  <si>
    <t>SAS4</t>
  </si>
  <si>
    <t>Bonus</t>
  </si>
  <si>
    <t>Est.</t>
  </si>
  <si>
    <t>Company/</t>
  </si>
  <si>
    <t>Avg</t>
  </si>
  <si>
    <t>Employee</t>
  </si>
  <si>
    <t>Count</t>
  </si>
  <si>
    <t>Co.</t>
  </si>
  <si>
    <t>Pay / Job</t>
  </si>
  <si>
    <t>Pay / Job Grades</t>
  </si>
  <si>
    <t>% charged</t>
  </si>
  <si>
    <t>Fax Line</t>
  </si>
  <si>
    <t>EIS / EPCO</t>
  </si>
  <si>
    <t>TOTAL "YES"</t>
  </si>
  <si>
    <t>Corp</t>
  </si>
  <si>
    <t>LAN</t>
  </si>
  <si>
    <t>All other categories must be manually entered</t>
  </si>
  <si>
    <t>DO NOT ALTER FORMAT -- CALL IF YOU NEED A FORMAT CHANGE</t>
  </si>
  <si>
    <t>2000 Square Footage:</t>
  </si>
  <si>
    <t>2000 Work Place Count:</t>
  </si>
  <si>
    <t>CP18</t>
  </si>
  <si>
    <t>Plan</t>
  </si>
  <si>
    <t>Adj's</t>
  </si>
  <si>
    <t>CE</t>
  </si>
  <si>
    <t>01 Budget</t>
  </si>
  <si>
    <t>Cost Element Description</t>
  </si>
  <si>
    <t>Cost</t>
  </si>
  <si>
    <t>Element</t>
  </si>
  <si>
    <t>C.C Square Footage:</t>
  </si>
  <si>
    <t>Salaries &amp; Wages</t>
  </si>
  <si>
    <t>Headcount:    2000 PLAN</t>
  </si>
  <si>
    <t>Headcount:    2001 PLAN</t>
  </si>
  <si>
    <t>Employee - Group Meals &amp; Entertainment</t>
  </si>
  <si>
    <t>Employee - Client Meals &amp; Entertainment</t>
  </si>
  <si>
    <t>Employee - Expenses Other</t>
  </si>
  <si>
    <t>Employee - Professional Mem. &amp; Dues</t>
  </si>
  <si>
    <t>Employee - Travel &amp; Lodging</t>
  </si>
  <si>
    <t>Gen. Bus. &amp; Admin. Exp. - Other</t>
  </si>
  <si>
    <t>Material &amp; Supplies - Stock</t>
  </si>
  <si>
    <t>Charitable Contribtions</t>
  </si>
  <si>
    <t>Company Mem. &amp; Dues</t>
  </si>
  <si>
    <t>Postage &amp; Freight Expense</t>
  </si>
  <si>
    <t>Supplies &amp; Expense</t>
  </si>
  <si>
    <t>Communications Expense</t>
  </si>
  <si>
    <t>Outside Services - Legal</t>
  </si>
  <si>
    <t>Outside Services - IT</t>
  </si>
  <si>
    <t>Outside Services - Professional - Other</t>
  </si>
  <si>
    <t>Outside Services - Non Professional - Other</t>
  </si>
  <si>
    <t>Computer Expense</t>
  </si>
  <si>
    <t>Rent Expense - Equipment</t>
  </si>
  <si>
    <t>Advertising Expense</t>
  </si>
  <si>
    <t>Fees &amp; Permits</t>
  </si>
  <si>
    <t>Payroll Taxes - FICA</t>
  </si>
  <si>
    <t>EPSC Allocations</t>
  </si>
  <si>
    <t>EIS Allocations</t>
  </si>
  <si>
    <t>Employee - Course Reg. &amp; Tuition Reimb.</t>
  </si>
  <si>
    <t>Cost Center #</t>
  </si>
  <si>
    <t>Company #</t>
  </si>
  <si>
    <t>billed to C.C.</t>
  </si>
  <si>
    <t>to C.C.</t>
  </si>
  <si>
    <t>CC</t>
  </si>
  <si>
    <t>Total Annual</t>
  </si>
  <si>
    <t>EPSC</t>
  </si>
  <si>
    <t xml:space="preserve">Cost Center #  </t>
  </si>
  <si>
    <t>2001 Plan</t>
  </si>
  <si>
    <t>2001 C.E.</t>
  </si>
  <si>
    <t>C.C.</t>
  </si>
  <si>
    <t>*** INSTRUTIONS FOR BUDGET 2001 TEMPLATE ***</t>
  </si>
  <si>
    <t>Vehicle / Equipment Fuel</t>
  </si>
  <si>
    <t>R C #</t>
  </si>
  <si>
    <t>Service Company Number</t>
  </si>
  <si>
    <t>Cost Center Number (SAP)</t>
  </si>
  <si>
    <t>Responsibility Center Number (MSA)</t>
  </si>
  <si>
    <t>012 - HPL ASSETS in ENA</t>
  </si>
  <si>
    <t>Corp Allocations</t>
  </si>
  <si>
    <t>1A1 - MONT BELVIEU</t>
  </si>
  <si>
    <t>Dave Schafer</t>
  </si>
  <si>
    <t>N</t>
  </si>
  <si>
    <t>Alma Navarro</t>
  </si>
  <si>
    <t>Gina Taylor</t>
  </si>
  <si>
    <t>Y</t>
  </si>
  <si>
    <t>Vacancy (Amber White)</t>
  </si>
  <si>
    <t>Charles Hannagan - Temp</t>
  </si>
  <si>
    <t>CP21</t>
  </si>
  <si>
    <t>Charges to Work Orders:</t>
  </si>
  <si>
    <t xml:space="preserve">Expenses: </t>
  </si>
  <si>
    <t>Travel</t>
  </si>
  <si>
    <t>Misc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</si>
</sst>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7" formatCode="&quot;$&quot;#,##0.00_);\(&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8" formatCode="_(* #,##0_);_(* \(#,##0\);_(* &quot;-&quot;??_);_(@_)"/>
    <numFmt numFmtId="170" formatCode="_(&quot;$&quot;* #,##0_);_(&quot;$&quot;* \(#,##0\);_(&quot;$&quot;* &quot;-&quot;??_);_(@_)"/>
    <numFmt numFmtId="171" formatCode="0.0%"/>
    <numFmt numFmtId="179" formatCode="000000"/>
    <numFmt numFmtId="180" formatCode="0000"/>
  </numFmts>
  <fonts count="12" x14ac:knownFonts="1">
    <font>
      <sz val="10"/>
      <name val="Arial"/>
    </font>
    <font>
      <b/>
      <sz val="10"/>
      <name val="Arial"/>
    </font>
    <font>
      <sz val="10"/>
      <name val="Arial"/>
    </font>
    <font>
      <sz val="10"/>
      <name val="Arial"/>
      <family val="2"/>
    </font>
    <font>
      <b/>
      <sz val="10"/>
      <name val="Arial"/>
      <family val="2"/>
    </font>
    <font>
      <b/>
      <sz val="10"/>
      <color indexed="10"/>
      <name val="Arial"/>
      <family val="2"/>
    </font>
    <font>
      <b/>
      <sz val="14"/>
      <name val="Arial"/>
      <family val="2"/>
    </font>
    <font>
      <b/>
      <sz val="14"/>
      <color indexed="12"/>
      <name val="Arial"/>
      <family val="2"/>
    </font>
    <font>
      <b/>
      <sz val="12"/>
      <name val="Arial"/>
      <family val="2"/>
    </font>
    <font>
      <b/>
      <u val="double"/>
      <sz val="10"/>
      <name val="Arial"/>
      <family val="2"/>
    </font>
    <font>
      <sz val="8"/>
      <color indexed="81"/>
      <name val="Tahoma"/>
    </font>
    <font>
      <b/>
      <sz val="8"/>
      <color indexed="81"/>
      <name val="Tahoma"/>
    </font>
  </fonts>
  <fills count="8">
    <fill>
      <patternFill patternType="none"/>
    </fill>
    <fill>
      <patternFill patternType="gray125"/>
    </fill>
    <fill>
      <patternFill patternType="solid">
        <fgColor indexed="15"/>
        <bgColor indexed="64"/>
      </patternFill>
    </fill>
    <fill>
      <patternFill patternType="solid">
        <fgColor indexed="22"/>
        <bgColor indexed="64"/>
      </patternFill>
    </fill>
    <fill>
      <patternFill patternType="solid">
        <fgColor indexed="18"/>
        <bgColor indexed="64"/>
      </patternFill>
    </fill>
    <fill>
      <patternFill patternType="solid">
        <fgColor indexed="65"/>
        <bgColor indexed="8"/>
      </patternFill>
    </fill>
    <fill>
      <patternFill patternType="solid">
        <fgColor indexed="41"/>
        <bgColor indexed="64"/>
      </patternFill>
    </fill>
    <fill>
      <patternFill patternType="solid">
        <fgColor indexed="43"/>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style="thin">
        <color indexed="64"/>
      </right>
      <top/>
      <bottom style="hair">
        <color indexed="64"/>
      </bottom>
      <diagonal/>
    </border>
    <border>
      <left style="hair">
        <color indexed="64"/>
      </left>
      <right style="thin">
        <color indexed="64"/>
      </right>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hair">
        <color indexed="64"/>
      </top>
      <bottom style="medium">
        <color indexed="64"/>
      </bottom>
      <diagonal/>
    </border>
    <border>
      <left style="hair">
        <color indexed="64"/>
      </left>
      <right style="hair">
        <color indexed="64"/>
      </right>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s>
  <cellStyleXfs count="4">
    <xf numFmtId="0" fontId="0"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cellStyleXfs>
  <cellXfs count="353">
    <xf numFmtId="0" fontId="0" fillId="0" borderId="0" xfId="0"/>
    <xf numFmtId="3" fontId="0" fillId="0" borderId="0" xfId="0" applyNumberFormat="1"/>
    <xf numFmtId="0" fontId="0" fillId="0" borderId="0" xfId="0" applyAlignment="1">
      <alignment horizontal="center"/>
    </xf>
    <xf numFmtId="0" fontId="0" fillId="0" borderId="1" xfId="0" applyBorder="1"/>
    <xf numFmtId="0" fontId="0" fillId="0" borderId="0" xfId="0" applyAlignment="1">
      <alignment horizontal="right"/>
    </xf>
    <xf numFmtId="0" fontId="0" fillId="0" borderId="2" xfId="0" applyBorder="1"/>
    <xf numFmtId="9" fontId="0" fillId="0" borderId="0" xfId="0" applyNumberFormat="1"/>
    <xf numFmtId="168" fontId="0" fillId="0" borderId="0" xfId="1" applyNumberFormat="1" applyFont="1"/>
    <xf numFmtId="0" fontId="0" fillId="0" borderId="0" xfId="0" applyAlignment="1">
      <alignment horizontal="left"/>
    </xf>
    <xf numFmtId="168" fontId="0" fillId="0" borderId="0" xfId="1" applyNumberFormat="1" applyFont="1" applyAlignment="1">
      <alignment horizontal="center"/>
    </xf>
    <xf numFmtId="10" fontId="0" fillId="2" borderId="1" xfId="0" applyNumberFormat="1" applyFill="1" applyBorder="1"/>
    <xf numFmtId="37" fontId="0" fillId="2" borderId="1" xfId="0" applyNumberFormat="1" applyFill="1" applyBorder="1"/>
    <xf numFmtId="168" fontId="0" fillId="0" borderId="1" xfId="1" applyNumberFormat="1" applyFont="1" applyBorder="1"/>
    <xf numFmtId="10" fontId="0" fillId="0" borderId="1" xfId="0" applyNumberFormat="1" applyBorder="1"/>
    <xf numFmtId="0" fontId="0" fillId="0" borderId="0" xfId="0" applyAlignment="1">
      <alignment horizontal="centerContinuous"/>
    </xf>
    <xf numFmtId="0" fontId="3" fillId="0" borderId="0" xfId="0" applyFont="1"/>
    <xf numFmtId="0" fontId="1" fillId="0" borderId="0" xfId="0" applyFont="1"/>
    <xf numFmtId="3" fontId="0" fillId="0" borderId="0" xfId="0" quotePrefix="1" applyNumberFormat="1"/>
    <xf numFmtId="0" fontId="1" fillId="0" borderId="0" xfId="0" quotePrefix="1" applyFont="1"/>
    <xf numFmtId="0" fontId="0" fillId="0" borderId="0" xfId="0" applyAlignment="1">
      <alignment horizontal="centerContinuous" wrapText="1"/>
    </xf>
    <xf numFmtId="0" fontId="0" fillId="0" borderId="0" xfId="0" applyAlignment="1">
      <alignment horizontal="fill"/>
    </xf>
    <xf numFmtId="0" fontId="0" fillId="0" borderId="0" xfId="0" applyBorder="1"/>
    <xf numFmtId="168" fontId="0" fillId="0" borderId="0" xfId="0" applyNumberFormat="1"/>
    <xf numFmtId="9" fontId="0" fillId="0" borderId="0" xfId="3" applyFont="1"/>
    <xf numFmtId="9" fontId="0" fillId="0" borderId="0" xfId="3" applyFont="1" applyAlignment="1">
      <alignment horizontal="center"/>
    </xf>
    <xf numFmtId="168" fontId="0" fillId="0" borderId="0" xfId="1" quotePrefix="1" applyNumberFormat="1" applyFont="1" applyAlignment="1">
      <alignment horizontal="left"/>
    </xf>
    <xf numFmtId="0" fontId="0" fillId="0" borderId="0" xfId="0" applyFill="1"/>
    <xf numFmtId="3" fontId="0" fillId="0" borderId="0" xfId="0" applyNumberFormat="1" applyFill="1"/>
    <xf numFmtId="9" fontId="0" fillId="0" borderId="0" xfId="0" applyNumberFormat="1" applyFill="1"/>
    <xf numFmtId="3" fontId="0" fillId="0" borderId="1" xfId="0" applyNumberFormat="1" applyBorder="1"/>
    <xf numFmtId="0" fontId="0" fillId="0" borderId="3" xfId="0" applyBorder="1" applyAlignment="1">
      <alignment horizontal="center"/>
    </xf>
    <xf numFmtId="0" fontId="0" fillId="0" borderId="4" xfId="0" applyBorder="1"/>
    <xf numFmtId="0" fontId="0" fillId="0" borderId="3" xfId="0" applyBorder="1"/>
    <xf numFmtId="0" fontId="0" fillId="3" borderId="5" xfId="0" applyFill="1" applyBorder="1"/>
    <xf numFmtId="0" fontId="0" fillId="3" borderId="6" xfId="0" applyFill="1" applyBorder="1"/>
    <xf numFmtId="3" fontId="0" fillId="3" borderId="6" xfId="0" applyNumberFormat="1" applyFill="1" applyBorder="1"/>
    <xf numFmtId="9" fontId="0" fillId="3" borderId="6" xfId="0" applyNumberFormat="1" applyFill="1" applyBorder="1"/>
    <xf numFmtId="0" fontId="0" fillId="3" borderId="7" xfId="0" applyFill="1" applyBorder="1"/>
    <xf numFmtId="0" fontId="0" fillId="0" borderId="8" xfId="0" applyFill="1" applyBorder="1"/>
    <xf numFmtId="0" fontId="0" fillId="0" borderId="9" xfId="0" applyFill="1" applyBorder="1"/>
    <xf numFmtId="0" fontId="0" fillId="0" borderId="10" xfId="0" applyFill="1" applyBorder="1"/>
    <xf numFmtId="0" fontId="0" fillId="0" borderId="11" xfId="0" applyFill="1" applyBorder="1"/>
    <xf numFmtId="3" fontId="0" fillId="0" borderId="11" xfId="0" applyNumberFormat="1" applyFill="1" applyBorder="1"/>
    <xf numFmtId="0" fontId="0" fillId="0" borderId="11" xfId="0" applyBorder="1"/>
    <xf numFmtId="9" fontId="0" fillId="0" borderId="11" xfId="0" applyNumberFormat="1" applyBorder="1"/>
    <xf numFmtId="3" fontId="0" fillId="0" borderId="11" xfId="0" quotePrefix="1" applyNumberFormat="1" applyBorder="1"/>
    <xf numFmtId="0" fontId="0" fillId="0" borderId="12" xfId="0" applyFill="1" applyBorder="1"/>
    <xf numFmtId="0" fontId="0" fillId="0" borderId="13" xfId="0" applyFill="1" applyBorder="1"/>
    <xf numFmtId="3" fontId="0" fillId="0" borderId="13" xfId="0" applyNumberFormat="1" applyFill="1" applyBorder="1"/>
    <xf numFmtId="0" fontId="0" fillId="0" borderId="13" xfId="0" applyBorder="1"/>
    <xf numFmtId="9" fontId="0" fillId="0" borderId="13" xfId="0" applyNumberFormat="1" applyBorder="1"/>
    <xf numFmtId="3" fontId="0" fillId="0" borderId="13" xfId="0" quotePrefix="1" applyNumberFormat="1" applyBorder="1"/>
    <xf numFmtId="0" fontId="4" fillId="0" borderId="0" xfId="0" applyFont="1"/>
    <xf numFmtId="9" fontId="0" fillId="0" borderId="3" xfId="0" applyNumberFormat="1" applyBorder="1"/>
    <xf numFmtId="9" fontId="0" fillId="0" borderId="4" xfId="0" applyNumberFormat="1" applyBorder="1"/>
    <xf numFmtId="0" fontId="0" fillId="4" borderId="5" xfId="0" applyFill="1" applyBorder="1"/>
    <xf numFmtId="0" fontId="0" fillId="4" borderId="7" xfId="0" applyFill="1" applyBorder="1"/>
    <xf numFmtId="0" fontId="0" fillId="0" borderId="4" xfId="0" applyBorder="1" applyAlignment="1">
      <alignment horizontal="center"/>
    </xf>
    <xf numFmtId="0" fontId="0" fillId="0" borderId="14" xfId="0" applyBorder="1"/>
    <xf numFmtId="0" fontId="0" fillId="0" borderId="14" xfId="0" applyBorder="1" applyAlignment="1">
      <alignment horizontal="center"/>
    </xf>
    <xf numFmtId="3" fontId="0" fillId="0" borderId="3" xfId="0" applyNumberFormat="1" applyBorder="1"/>
    <xf numFmtId="3" fontId="0" fillId="0" borderId="4" xfId="0" applyNumberFormat="1" applyBorder="1"/>
    <xf numFmtId="0" fontId="5" fillId="0" borderId="0" xfId="0" applyFont="1"/>
    <xf numFmtId="3" fontId="5" fillId="0" borderId="0" xfId="0" applyNumberFormat="1" applyFont="1"/>
    <xf numFmtId="0" fontId="5" fillId="0" borderId="3" xfId="0" applyFont="1" applyBorder="1" applyAlignment="1">
      <alignment horizontal="center"/>
    </xf>
    <xf numFmtId="3" fontId="5" fillId="3" borderId="6" xfId="0" applyNumberFormat="1" applyFont="1" applyFill="1" applyBorder="1"/>
    <xf numFmtId="0" fontId="5" fillId="3" borderId="6" xfId="0" applyFont="1" applyFill="1" applyBorder="1"/>
    <xf numFmtId="3" fontId="5" fillId="0" borderId="11" xfId="0" applyNumberFormat="1" applyFont="1" applyBorder="1"/>
    <xf numFmtId="3" fontId="5" fillId="0" borderId="13" xfId="0" applyNumberFormat="1" applyFont="1" applyBorder="1"/>
    <xf numFmtId="3" fontId="5" fillId="0" borderId="1" xfId="0" applyNumberFormat="1" applyFont="1" applyBorder="1"/>
    <xf numFmtId="0" fontId="5" fillId="0" borderId="4" xfId="0" applyFont="1" applyBorder="1" applyAlignment="1">
      <alignment horizontal="center"/>
    </xf>
    <xf numFmtId="0" fontId="5" fillId="0" borderId="14" xfId="0" applyFont="1" applyBorder="1" applyAlignment="1">
      <alignment horizontal="center"/>
    </xf>
    <xf numFmtId="0" fontId="0" fillId="0" borderId="15" xfId="0" applyBorder="1" applyAlignment="1">
      <alignment horizontal="center"/>
    </xf>
    <xf numFmtId="0" fontId="0" fillId="0" borderId="0" xfId="0" applyFill="1" applyBorder="1"/>
    <xf numFmtId="44" fontId="0" fillId="0" borderId="0" xfId="2" applyFont="1" applyFill="1" applyBorder="1"/>
    <xf numFmtId="0" fontId="0" fillId="4" borderId="6" xfId="0" applyFill="1" applyBorder="1"/>
    <xf numFmtId="42" fontId="0" fillId="3" borderId="5" xfId="0" applyNumberFormat="1" applyFill="1" applyBorder="1"/>
    <xf numFmtId="42" fontId="0" fillId="3" borderId="6" xfId="0" applyNumberFormat="1" applyFill="1" applyBorder="1"/>
    <xf numFmtId="41" fontId="0" fillId="3" borderId="7" xfId="0" applyNumberFormat="1" applyFill="1" applyBorder="1"/>
    <xf numFmtId="168" fontId="0" fillId="3" borderId="1" xfId="1" quotePrefix="1" applyNumberFormat="1" applyFont="1" applyFill="1" applyBorder="1" applyAlignment="1">
      <alignment horizontal="left"/>
    </xf>
    <xf numFmtId="9" fontId="0" fillId="0" borderId="1" xfId="3" applyFont="1" applyBorder="1"/>
    <xf numFmtId="9" fontId="0" fillId="3" borderId="1" xfId="3" applyFont="1" applyFill="1" applyBorder="1"/>
    <xf numFmtId="0" fontId="4" fillId="0" borderId="14" xfId="0" applyFont="1" applyBorder="1" applyAlignment="1">
      <alignment horizontal="center"/>
    </xf>
    <xf numFmtId="9" fontId="4" fillId="0" borderId="14" xfId="3" applyFont="1" applyBorder="1" applyAlignment="1">
      <alignment horizontal="center"/>
    </xf>
    <xf numFmtId="170" fontId="4" fillId="0" borderId="1" xfId="2" quotePrefix="1" applyNumberFormat="1" applyFont="1" applyBorder="1" applyAlignment="1">
      <alignment horizontal="left"/>
    </xf>
    <xf numFmtId="42" fontId="4" fillId="0" borderId="14" xfId="3" applyNumberFormat="1" applyFont="1" applyBorder="1"/>
    <xf numFmtId="0" fontId="0" fillId="3" borderId="7" xfId="0" applyFill="1" applyBorder="1" applyAlignment="1">
      <alignment horizontal="left"/>
    </xf>
    <xf numFmtId="0" fontId="0" fillId="0" borderId="16" xfId="0" applyFill="1" applyBorder="1" applyAlignment="1">
      <alignment horizontal="right"/>
    </xf>
    <xf numFmtId="9" fontId="0" fillId="0" borderId="14" xfId="0" applyNumberFormat="1" applyBorder="1" applyAlignment="1">
      <alignment horizontal="center"/>
    </xf>
    <xf numFmtId="7" fontId="0" fillId="0" borderId="0" xfId="0" applyNumberFormat="1"/>
    <xf numFmtId="0" fontId="0" fillId="0" borderId="17" xfId="0" applyBorder="1"/>
    <xf numFmtId="0" fontId="0" fillId="0" borderId="18" xfId="0" applyBorder="1"/>
    <xf numFmtId="0" fontId="0" fillId="0" borderId="5" xfId="0" applyBorder="1"/>
    <xf numFmtId="0" fontId="0" fillId="0" borderId="6" xfId="0" applyBorder="1"/>
    <xf numFmtId="43" fontId="0" fillId="0" borderId="2" xfId="1" applyFont="1" applyBorder="1" applyAlignment="1">
      <alignment horizontal="center"/>
    </xf>
    <xf numFmtId="0" fontId="0" fillId="0" borderId="19" xfId="0" applyBorder="1"/>
    <xf numFmtId="0" fontId="0" fillId="0" borderId="19" xfId="0" applyBorder="1" applyAlignment="1">
      <alignment horizontal="center"/>
    </xf>
    <xf numFmtId="0" fontId="0" fillId="0" borderId="20" xfId="0" applyBorder="1"/>
    <xf numFmtId="0" fontId="0" fillId="0" borderId="20" xfId="0" applyBorder="1" applyAlignment="1">
      <alignment horizontal="center"/>
    </xf>
    <xf numFmtId="43" fontId="0" fillId="0" borderId="20" xfId="1" applyFont="1" applyBorder="1" applyAlignment="1">
      <alignment horizontal="center"/>
    </xf>
    <xf numFmtId="43" fontId="0" fillId="0" borderId="20" xfId="1" applyFont="1" applyBorder="1" applyAlignment="1">
      <alignment horizontal="right"/>
    </xf>
    <xf numFmtId="168" fontId="0" fillId="3" borderId="6" xfId="1" applyNumberFormat="1" applyFont="1" applyFill="1" applyBorder="1"/>
    <xf numFmtId="168" fontId="0" fillId="3" borderId="7" xfId="1" applyNumberFormat="1" applyFont="1" applyFill="1" applyBorder="1"/>
    <xf numFmtId="0" fontId="0" fillId="0" borderId="21" xfId="0" quotePrefix="1" applyBorder="1"/>
    <xf numFmtId="0" fontId="0" fillId="0" borderId="22" xfId="0" quotePrefix="1" applyBorder="1"/>
    <xf numFmtId="0" fontId="0" fillId="0" borderId="4" xfId="0" quotePrefix="1"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2" xfId="0" applyBorder="1"/>
    <xf numFmtId="168" fontId="0" fillId="3" borderId="1" xfId="1" applyNumberFormat="1" applyFont="1" applyFill="1" applyBorder="1"/>
    <xf numFmtId="0" fontId="3" fillId="0" borderId="6" xfId="0" applyFont="1" applyBorder="1" applyAlignment="1">
      <alignment horizontal="centerContinuous"/>
    </xf>
    <xf numFmtId="0" fontId="3" fillId="0" borderId="6" xfId="0" applyFont="1" applyBorder="1" applyAlignment="1">
      <alignment horizontal="center"/>
    </xf>
    <xf numFmtId="168" fontId="3" fillId="0" borderId="6" xfId="1" applyNumberFormat="1" applyFont="1" applyBorder="1" applyAlignment="1">
      <alignment horizontal="center"/>
    </xf>
    <xf numFmtId="168" fontId="3" fillId="0" borderId="1" xfId="1" applyNumberFormat="1" applyFont="1" applyBorder="1" applyAlignment="1">
      <alignment horizontal="center"/>
    </xf>
    <xf numFmtId="0" fontId="3" fillId="0" borderId="1" xfId="0" applyFont="1" applyBorder="1" applyAlignment="1">
      <alignment horizontal="center"/>
    </xf>
    <xf numFmtId="0" fontId="0" fillId="3" borderId="7" xfId="0" applyFill="1" applyBorder="1" applyAlignment="1">
      <alignment horizontal="center"/>
    </xf>
    <xf numFmtId="0" fontId="0" fillId="0" borderId="27" xfId="0" applyBorder="1"/>
    <xf numFmtId="9" fontId="0" fillId="0" borderId="0" xfId="0" applyNumberFormat="1" applyFill="1" applyBorder="1"/>
    <xf numFmtId="0" fontId="0" fillId="0" borderId="28" xfId="0" applyBorder="1"/>
    <xf numFmtId="0" fontId="0" fillId="0" borderId="29" xfId="0" applyFill="1" applyBorder="1"/>
    <xf numFmtId="9" fontId="0" fillId="0" borderId="29" xfId="0" applyNumberFormat="1" applyFill="1" applyBorder="1"/>
    <xf numFmtId="3" fontId="0" fillId="0" borderId="29" xfId="0" applyNumberFormat="1" applyFill="1" applyBorder="1"/>
    <xf numFmtId="0" fontId="0" fillId="0" borderId="30" xfId="0" applyBorder="1" applyAlignment="1">
      <alignment horizontal="center"/>
    </xf>
    <xf numFmtId="0" fontId="0" fillId="0" borderId="10" xfId="0" applyBorder="1"/>
    <xf numFmtId="9" fontId="0" fillId="0" borderId="11" xfId="0" applyNumberFormat="1" applyFill="1" applyBorder="1"/>
    <xf numFmtId="0" fontId="0" fillId="0" borderId="31" xfId="0" applyBorder="1" applyAlignment="1">
      <alignment horizontal="center"/>
    </xf>
    <xf numFmtId="0" fontId="0" fillId="0" borderId="12" xfId="0" applyBorder="1"/>
    <xf numFmtId="9" fontId="0" fillId="0" borderId="13" xfId="0" applyNumberFormat="1" applyFill="1" applyBorder="1"/>
    <xf numFmtId="0" fontId="0" fillId="0" borderId="32" xfId="0" applyBorder="1" applyAlignment="1">
      <alignment horizontal="center"/>
    </xf>
    <xf numFmtId="0" fontId="4" fillId="0" borderId="5" xfId="0" applyFont="1" applyBorder="1" applyAlignment="1">
      <alignment horizontal="right"/>
    </xf>
    <xf numFmtId="0" fontId="4" fillId="0" borderId="7" xfId="0" applyFont="1" applyBorder="1" applyAlignment="1">
      <alignment horizontal="center"/>
    </xf>
    <xf numFmtId="0" fontId="0" fillId="0" borderId="0" xfId="0" applyBorder="1" applyAlignment="1">
      <alignment horizontal="center"/>
    </xf>
    <xf numFmtId="0" fontId="0" fillId="0" borderId="16"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31" xfId="0" applyBorder="1"/>
    <xf numFmtId="0" fontId="0" fillId="0" borderId="12" xfId="0" applyBorder="1" applyAlignment="1">
      <alignment horizontal="center"/>
    </xf>
    <xf numFmtId="0" fontId="0" fillId="0" borderId="13" xfId="0" applyBorder="1" applyAlignment="1">
      <alignment horizontal="center"/>
    </xf>
    <xf numFmtId="0" fontId="0" fillId="0" borderId="32" xfId="0" applyBorder="1"/>
    <xf numFmtId="0" fontId="0" fillId="0" borderId="16" xfId="0" applyBorder="1" applyAlignment="1">
      <alignment horizontal="centerContinuous"/>
    </xf>
    <xf numFmtId="0" fontId="0" fillId="0" borderId="0" xfId="0" applyBorder="1" applyAlignment="1">
      <alignment horizontal="centerContinuous"/>
    </xf>
    <xf numFmtId="0" fontId="0" fillId="0" borderId="15" xfId="0" applyBorder="1" applyAlignment="1">
      <alignment horizontal="centerContinuous"/>
    </xf>
    <xf numFmtId="0" fontId="0" fillId="0" borderId="33" xfId="0" applyBorder="1"/>
    <xf numFmtId="0" fontId="0" fillId="0" borderId="34" xfId="0" applyBorder="1"/>
    <xf numFmtId="0" fontId="0" fillId="0" borderId="2" xfId="0" applyBorder="1" applyAlignment="1">
      <alignment horizontal="centerContinuous"/>
    </xf>
    <xf numFmtId="0" fontId="0" fillId="0" borderId="18" xfId="0" applyBorder="1" applyAlignment="1">
      <alignment horizontal="centerContinuous"/>
    </xf>
    <xf numFmtId="0" fontId="4" fillId="0" borderId="17" xfId="0" applyFont="1" applyBorder="1" applyAlignment="1">
      <alignment horizontal="centerContinuous"/>
    </xf>
    <xf numFmtId="0" fontId="0" fillId="0" borderId="6" xfId="0" applyBorder="1" applyAlignment="1">
      <alignment horizontal="right"/>
    </xf>
    <xf numFmtId="3" fontId="0" fillId="0" borderId="14" xfId="0" applyNumberFormat="1" applyBorder="1" applyAlignment="1">
      <alignment horizontal="center"/>
    </xf>
    <xf numFmtId="0" fontId="6" fillId="0" borderId="0" xfId="0" applyFont="1" applyAlignment="1">
      <alignment horizontal="centerContinuous"/>
    </xf>
    <xf numFmtId="0" fontId="7" fillId="0" borderId="0" xfId="0" applyFont="1" applyAlignment="1">
      <alignment horizontal="centerContinuous"/>
    </xf>
    <xf numFmtId="0" fontId="4" fillId="0" borderId="7" xfId="0" applyFont="1" applyBorder="1"/>
    <xf numFmtId="0" fontId="4" fillId="0" borderId="0" xfId="0" applyFont="1" applyBorder="1"/>
    <xf numFmtId="9" fontId="4" fillId="0" borderId="5" xfId="0" applyNumberFormat="1" applyFont="1" applyBorder="1"/>
    <xf numFmtId="0" fontId="4" fillId="0" borderId="6" xfId="0" applyFont="1" applyBorder="1" applyAlignment="1">
      <alignment horizontal="right"/>
    </xf>
    <xf numFmtId="0" fontId="0" fillId="0" borderId="25" xfId="0" applyFill="1" applyBorder="1"/>
    <xf numFmtId="0" fontId="0" fillId="0" borderId="20" xfId="0" applyFill="1" applyBorder="1" applyAlignment="1">
      <alignment horizontal="right"/>
    </xf>
    <xf numFmtId="0" fontId="0" fillId="0" borderId="26" xfId="0" applyFill="1" applyBorder="1"/>
    <xf numFmtId="43" fontId="0" fillId="0" borderId="20" xfId="1" applyFont="1" applyFill="1" applyBorder="1" applyAlignment="1">
      <alignment horizontal="right"/>
    </xf>
    <xf numFmtId="43" fontId="0" fillId="0" borderId="20" xfId="1" applyFont="1" applyFill="1" applyBorder="1"/>
    <xf numFmtId="168" fontId="4" fillId="0" borderId="0" xfId="1" applyNumberFormat="1" applyFont="1"/>
    <xf numFmtId="168" fontId="4" fillId="0" borderId="0" xfId="0" applyNumberFormat="1" applyFont="1"/>
    <xf numFmtId="0" fontId="0" fillId="0" borderId="0" xfId="0" applyProtection="1">
      <protection hidden="1"/>
    </xf>
    <xf numFmtId="0" fontId="0" fillId="0" borderId="0" xfId="0" applyAlignment="1" applyProtection="1">
      <alignment horizontal="center"/>
      <protection hidden="1"/>
    </xf>
    <xf numFmtId="0" fontId="0" fillId="0" borderId="0" xfId="0" applyAlignment="1" applyProtection="1">
      <alignment horizontal="right"/>
      <protection hidden="1"/>
    </xf>
    <xf numFmtId="7" fontId="0" fillId="0" borderId="0" xfId="0" applyNumberFormat="1" applyProtection="1">
      <protection hidden="1"/>
    </xf>
    <xf numFmtId="41" fontId="0" fillId="0" borderId="0" xfId="0" applyNumberFormat="1"/>
    <xf numFmtId="41" fontId="0" fillId="0" borderId="3" xfId="0" applyNumberFormat="1" applyBorder="1" applyAlignment="1">
      <alignment horizontal="center"/>
    </xf>
    <xf numFmtId="41" fontId="0" fillId="0" borderId="14" xfId="0" applyNumberFormat="1" applyBorder="1" applyAlignment="1">
      <alignment horizontal="center"/>
    </xf>
    <xf numFmtId="41" fontId="0" fillId="0" borderId="4" xfId="0" applyNumberFormat="1" applyBorder="1" applyAlignment="1">
      <alignment horizontal="center"/>
    </xf>
    <xf numFmtId="41" fontId="0" fillId="3" borderId="6" xfId="0" applyNumberFormat="1" applyFill="1" applyBorder="1"/>
    <xf numFmtId="41" fontId="0" fillId="0" borderId="11" xfId="0" applyNumberFormat="1" applyBorder="1"/>
    <xf numFmtId="41" fontId="0" fillId="0" borderId="13" xfId="0" applyNumberFormat="1" applyBorder="1"/>
    <xf numFmtId="41" fontId="0" fillId="0" borderId="1" xfId="0" applyNumberFormat="1" applyBorder="1"/>
    <xf numFmtId="41" fontId="0" fillId="0" borderId="0" xfId="0" quotePrefix="1" applyNumberFormat="1"/>
    <xf numFmtId="41" fontId="0" fillId="0" borderId="1" xfId="1" applyNumberFormat="1" applyFont="1" applyBorder="1"/>
    <xf numFmtId="41" fontId="0" fillId="0" borderId="0" xfId="0" applyNumberFormat="1" applyFill="1"/>
    <xf numFmtId="0" fontId="8" fillId="0" borderId="0" xfId="0" applyFont="1"/>
    <xf numFmtId="41" fontId="3" fillId="0" borderId="0" xfId="0" applyNumberFormat="1" applyFont="1"/>
    <xf numFmtId="41" fontId="3" fillId="0" borderId="3" xfId="0" applyNumberFormat="1" applyFont="1" applyBorder="1" applyAlignment="1">
      <alignment horizontal="center"/>
    </xf>
    <xf numFmtId="41" fontId="3" fillId="0" borderId="14" xfId="0" applyNumberFormat="1" applyFont="1" applyBorder="1" applyAlignment="1">
      <alignment horizontal="center"/>
    </xf>
    <xf numFmtId="41" fontId="3" fillId="0" borderId="4" xfId="0" applyNumberFormat="1" applyFont="1" applyBorder="1" applyAlignment="1">
      <alignment horizontal="center"/>
    </xf>
    <xf numFmtId="41" fontId="3" fillId="3" borderId="7" xfId="0" applyNumberFormat="1" applyFont="1" applyFill="1" applyBorder="1"/>
    <xf numFmtId="41" fontId="3" fillId="0" borderId="35" xfId="0" quotePrefix="1" applyNumberFormat="1" applyFont="1" applyBorder="1"/>
    <xf numFmtId="41" fontId="3" fillId="0" borderId="31" xfId="0" quotePrefix="1" applyNumberFormat="1" applyFont="1" applyBorder="1"/>
    <xf numFmtId="41" fontId="3" fillId="0" borderId="36" xfId="0" quotePrefix="1" applyNumberFormat="1" applyFont="1" applyBorder="1"/>
    <xf numFmtId="41" fontId="3" fillId="0" borderId="0" xfId="0" quotePrefix="1" applyNumberFormat="1" applyFont="1"/>
    <xf numFmtId="43" fontId="0" fillId="0" borderId="0" xfId="0" applyNumberFormat="1"/>
    <xf numFmtId="41" fontId="0" fillId="0" borderId="29" xfId="0" applyNumberFormat="1" applyBorder="1"/>
    <xf numFmtId="168" fontId="0" fillId="0" borderId="0" xfId="1" applyNumberFormat="1" applyFont="1" applyBorder="1"/>
    <xf numFmtId="168" fontId="4" fillId="0" borderId="0" xfId="1" applyNumberFormat="1" applyFont="1" applyBorder="1"/>
    <xf numFmtId="0" fontId="4" fillId="0" borderId="2" xfId="0" applyFont="1" applyBorder="1" applyAlignment="1">
      <alignment horizontal="centerContinuous"/>
    </xf>
    <xf numFmtId="0" fontId="0" fillId="0" borderId="37"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42" fontId="0" fillId="2" borderId="1" xfId="0" applyNumberFormat="1" applyFill="1" applyBorder="1"/>
    <xf numFmtId="0" fontId="0" fillId="0" borderId="0" xfId="0" applyFill="1" applyAlignment="1">
      <alignment horizontal="right"/>
    </xf>
    <xf numFmtId="168" fontId="0" fillId="5" borderId="0" xfId="1" applyNumberFormat="1" applyFont="1" applyFill="1" applyBorder="1" applyAlignment="1">
      <alignment horizontal="center"/>
    </xf>
    <xf numFmtId="168" fontId="0" fillId="5" borderId="0" xfId="1" applyNumberFormat="1" applyFont="1" applyFill="1" applyBorder="1"/>
    <xf numFmtId="0" fontId="0" fillId="5" borderId="0" xfId="0" applyFill="1" applyBorder="1"/>
    <xf numFmtId="168" fontId="4" fillId="5" borderId="0" xfId="1" applyNumberFormat="1" applyFont="1" applyFill="1" applyBorder="1"/>
    <xf numFmtId="168" fontId="9" fillId="5" borderId="0" xfId="1" applyNumberFormat="1" applyFont="1" applyFill="1" applyBorder="1"/>
    <xf numFmtId="0" fontId="4" fillId="0" borderId="0" xfId="0" applyFont="1" applyFill="1" applyBorder="1"/>
    <xf numFmtId="41" fontId="0" fillId="5" borderId="0" xfId="0" applyNumberFormat="1" applyFill="1" applyBorder="1" applyAlignment="1">
      <alignment horizontal="center"/>
    </xf>
    <xf numFmtId="41" fontId="0" fillId="0" borderId="0" xfId="0" applyNumberFormat="1" applyBorder="1"/>
    <xf numFmtId="41" fontId="0" fillId="5" borderId="0" xfId="0" applyNumberFormat="1" applyFill="1" applyBorder="1"/>
    <xf numFmtId="41" fontId="4" fillId="5" borderId="0" xfId="0" applyNumberFormat="1" applyFont="1" applyFill="1" applyBorder="1"/>
    <xf numFmtId="41" fontId="4" fillId="5" borderId="2" xfId="0" applyNumberFormat="1" applyFont="1" applyFill="1" applyBorder="1"/>
    <xf numFmtId="41" fontId="0" fillId="0" borderId="22" xfId="0" applyNumberFormat="1" applyBorder="1"/>
    <xf numFmtId="41" fontId="0" fillId="0" borderId="40" xfId="0" applyNumberFormat="1" applyBorder="1"/>
    <xf numFmtId="168" fontId="4" fillId="0" borderId="41" xfId="1" applyNumberFormat="1" applyFont="1" applyBorder="1"/>
    <xf numFmtId="168" fontId="4" fillId="0" borderId="1" xfId="1" applyNumberFormat="1" applyFont="1" applyBorder="1"/>
    <xf numFmtId="168" fontId="0" fillId="0" borderId="22" xfId="1" applyNumberFormat="1" applyFont="1" applyBorder="1"/>
    <xf numFmtId="168" fontId="0" fillId="0" borderId="40" xfId="1" applyNumberFormat="1" applyFont="1" applyBorder="1"/>
    <xf numFmtId="0" fontId="0" fillId="0" borderId="3" xfId="0" applyNumberFormat="1"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3" xfId="0" applyBorder="1" applyAlignment="1">
      <alignment horizontal="left"/>
    </xf>
    <xf numFmtId="0" fontId="0" fillId="0" borderId="4" xfId="0" applyBorder="1" applyAlignment="1">
      <alignment horizontal="left"/>
    </xf>
    <xf numFmtId="0" fontId="4" fillId="0" borderId="25" xfId="0" applyFont="1" applyBorder="1" applyAlignment="1">
      <alignment horizontal="right"/>
    </xf>
    <xf numFmtId="0" fontId="4" fillId="0" borderId="26" xfId="0" applyFont="1" applyBorder="1"/>
    <xf numFmtId="0" fontId="4" fillId="0" borderId="42" xfId="0" applyFont="1" applyBorder="1"/>
    <xf numFmtId="0" fontId="4" fillId="0" borderId="43" xfId="0" applyFont="1" applyBorder="1"/>
    <xf numFmtId="0" fontId="4" fillId="0" borderId="14" xfId="0" applyFont="1" applyBorder="1"/>
    <xf numFmtId="1" fontId="0" fillId="0" borderId="34" xfId="1" applyNumberFormat="1" applyFont="1" applyBorder="1" applyAlignment="1">
      <alignment horizontal="center"/>
    </xf>
    <xf numFmtId="168" fontId="0" fillId="0" borderId="18" xfId="1" applyNumberFormat="1" applyFont="1" applyBorder="1" applyAlignment="1">
      <alignment horizontal="center"/>
    </xf>
    <xf numFmtId="168" fontId="0" fillId="0" borderId="3" xfId="1" applyNumberFormat="1" applyFont="1" applyBorder="1"/>
    <xf numFmtId="168" fontId="0" fillId="0" borderId="4" xfId="1" applyNumberFormat="1" applyFont="1" applyBorder="1" applyAlignment="1">
      <alignment horizontal="center"/>
    </xf>
    <xf numFmtId="168" fontId="0" fillId="0" borderId="0" xfId="1" applyNumberFormat="1" applyFont="1" applyFill="1" applyBorder="1"/>
    <xf numFmtId="168" fontId="4" fillId="0" borderId="21" xfId="1" applyNumberFormat="1" applyFont="1" applyBorder="1"/>
    <xf numFmtId="0" fontId="4" fillId="0" borderId="4" xfId="0" applyFont="1" applyBorder="1"/>
    <xf numFmtId="168" fontId="0" fillId="0" borderId="4" xfId="0" applyNumberFormat="1" applyBorder="1"/>
    <xf numFmtId="41" fontId="0" fillId="0" borderId="21" xfId="0" applyNumberFormat="1" applyBorder="1"/>
    <xf numFmtId="0" fontId="0" fillId="0" borderId="7" xfId="0" applyBorder="1"/>
    <xf numFmtId="168" fontId="0" fillId="0" borderId="21" xfId="1" applyNumberFormat="1" applyFont="1" applyBorder="1"/>
    <xf numFmtId="168" fontId="0" fillId="0" borderId="44" xfId="0" applyNumberFormat="1" applyBorder="1"/>
    <xf numFmtId="168" fontId="0" fillId="5" borderId="3" xfId="1" applyNumberFormat="1" applyFont="1" applyFill="1" applyBorder="1" applyAlignment="1">
      <alignment horizontal="center"/>
    </xf>
    <xf numFmtId="168" fontId="0" fillId="5" borderId="4" xfId="1" applyNumberFormat="1" applyFont="1" applyFill="1" applyBorder="1"/>
    <xf numFmtId="0" fontId="0" fillId="5" borderId="4" xfId="0" applyFill="1" applyBorder="1" applyAlignment="1">
      <alignment horizontal="center"/>
    </xf>
    <xf numFmtId="168" fontId="0" fillId="0" borderId="22" xfId="1" applyNumberFormat="1" applyFont="1" applyFill="1" applyBorder="1"/>
    <xf numFmtId="168" fontId="0" fillId="0" borderId="40" xfId="1" applyNumberFormat="1" applyFont="1" applyFill="1" applyBorder="1"/>
    <xf numFmtId="168" fontId="4" fillId="0" borderId="21" xfId="1" applyNumberFormat="1" applyFont="1" applyFill="1" applyBorder="1"/>
    <xf numFmtId="168" fontId="4" fillId="0" borderId="0" xfId="1" applyNumberFormat="1" applyFont="1" applyFill="1" applyBorder="1"/>
    <xf numFmtId="168" fontId="0" fillId="0" borderId="14" xfId="0" applyNumberFormat="1" applyBorder="1"/>
    <xf numFmtId="0" fontId="4" fillId="0" borderId="25" xfId="0" applyFont="1" applyBorder="1"/>
    <xf numFmtId="10" fontId="0" fillId="0" borderId="21" xfId="0" applyNumberFormat="1" applyBorder="1"/>
    <xf numFmtId="10" fontId="0" fillId="0" borderId="22" xfId="0" applyNumberFormat="1" applyBorder="1"/>
    <xf numFmtId="168" fontId="4" fillId="0" borderId="45" xfId="0" applyNumberFormat="1" applyFont="1" applyBorder="1"/>
    <xf numFmtId="41" fontId="0" fillId="0" borderId="46" xfId="0" applyNumberFormat="1" applyBorder="1"/>
    <xf numFmtId="10" fontId="4" fillId="0" borderId="4" xfId="0" applyNumberFormat="1" applyFont="1" applyBorder="1"/>
    <xf numFmtId="10" fontId="0" fillId="0" borderId="46" xfId="0" applyNumberFormat="1" applyBorder="1"/>
    <xf numFmtId="168" fontId="0" fillId="0" borderId="46" xfId="1" applyNumberFormat="1" applyFont="1" applyBorder="1"/>
    <xf numFmtId="168" fontId="4" fillId="0" borderId="47" xfId="0" applyNumberFormat="1" applyFont="1" applyBorder="1"/>
    <xf numFmtId="0" fontId="4" fillId="0" borderId="0" xfId="0" applyFont="1" applyAlignment="1">
      <alignment horizontal="left"/>
    </xf>
    <xf numFmtId="0" fontId="4" fillId="0" borderId="22" xfId="0" applyFont="1" applyBorder="1"/>
    <xf numFmtId="41" fontId="0" fillId="0" borderId="41" xfId="0" applyNumberFormat="1" applyBorder="1"/>
    <xf numFmtId="168" fontId="0" fillId="0" borderId="41" xfId="1" applyNumberFormat="1" applyFont="1" applyBorder="1"/>
    <xf numFmtId="168" fontId="4" fillId="0" borderId="48" xfId="1" applyNumberFormat="1" applyFont="1" applyBorder="1"/>
    <xf numFmtId="168" fontId="4" fillId="0" borderId="45" xfId="1" applyNumberFormat="1" applyFont="1" applyBorder="1"/>
    <xf numFmtId="0" fontId="4" fillId="0" borderId="7" xfId="0" applyFont="1" applyBorder="1" applyAlignment="1">
      <alignment horizontal="right"/>
    </xf>
    <xf numFmtId="0" fontId="1" fillId="0" borderId="0" xfId="0" applyFont="1" applyAlignment="1">
      <alignment horizontal="right"/>
    </xf>
    <xf numFmtId="0" fontId="4" fillId="0" borderId="0" xfId="0" applyFont="1" applyAlignment="1">
      <alignment horizontal="right"/>
    </xf>
    <xf numFmtId="42" fontId="0" fillId="0" borderId="0" xfId="0" applyNumberFormat="1"/>
    <xf numFmtId="168" fontId="0" fillId="6" borderId="40" xfId="1" applyNumberFormat="1" applyFont="1" applyFill="1" applyBorder="1"/>
    <xf numFmtId="168" fontId="0" fillId="6" borderId="22" xfId="1" applyNumberFormat="1" applyFont="1" applyFill="1" applyBorder="1"/>
    <xf numFmtId="0" fontId="0" fillId="6" borderId="1" xfId="0" applyFill="1" applyBorder="1"/>
    <xf numFmtId="0" fontId="0" fillId="6" borderId="4" xfId="0" applyFill="1" applyBorder="1"/>
    <xf numFmtId="168" fontId="0" fillId="6" borderId="20" xfId="1" applyNumberFormat="1" applyFont="1" applyFill="1" applyBorder="1"/>
    <xf numFmtId="168" fontId="0" fillId="6" borderId="26" xfId="1" applyNumberFormat="1" applyFont="1" applyFill="1" applyBorder="1"/>
    <xf numFmtId="168" fontId="0" fillId="7" borderId="4" xfId="1" applyNumberFormat="1" applyFont="1" applyFill="1" applyBorder="1"/>
    <xf numFmtId="168" fontId="0" fillId="7" borderId="2" xfId="1" applyNumberFormat="1" applyFont="1" applyFill="1" applyBorder="1"/>
    <xf numFmtId="168" fontId="0" fillId="7" borderId="18" xfId="1" applyNumberFormat="1" applyFont="1" applyFill="1" applyBorder="1"/>
    <xf numFmtId="0" fontId="0" fillId="7" borderId="4" xfId="0" applyFill="1" applyBorder="1"/>
    <xf numFmtId="0" fontId="0" fillId="7" borderId="22" xfId="0" applyFill="1" applyBorder="1"/>
    <xf numFmtId="168" fontId="0" fillId="7" borderId="22" xfId="1" applyNumberFormat="1" applyFont="1" applyFill="1" applyBorder="1"/>
    <xf numFmtId="168" fontId="0" fillId="7" borderId="20" xfId="1" applyNumberFormat="1" applyFont="1" applyFill="1" applyBorder="1"/>
    <xf numFmtId="168" fontId="0" fillId="7" borderId="26" xfId="1" applyNumberFormat="1" applyFont="1" applyFill="1" applyBorder="1"/>
    <xf numFmtId="0" fontId="0" fillId="7" borderId="21" xfId="0" applyFill="1" applyBorder="1"/>
    <xf numFmtId="168" fontId="0" fillId="7" borderId="21" xfId="1" applyNumberFormat="1" applyFont="1" applyFill="1" applyBorder="1"/>
    <xf numFmtId="168" fontId="0" fillId="7" borderId="19" xfId="1" applyNumberFormat="1" applyFont="1" applyFill="1" applyBorder="1"/>
    <xf numFmtId="168" fontId="0" fillId="7" borderId="24" xfId="1" applyNumberFormat="1" applyFont="1" applyFill="1" applyBorder="1"/>
    <xf numFmtId="0" fontId="4" fillId="7" borderId="5" xfId="0" applyFont="1" applyFill="1" applyBorder="1" applyAlignment="1">
      <alignment horizontal="centerContinuous"/>
    </xf>
    <xf numFmtId="0" fontId="0" fillId="7" borderId="6" xfId="0" applyFill="1" applyBorder="1" applyAlignment="1">
      <alignment horizontal="centerContinuous"/>
    </xf>
    <xf numFmtId="0" fontId="0" fillId="7" borderId="7" xfId="0" applyFill="1" applyBorder="1" applyAlignment="1">
      <alignment horizontal="centerContinuous"/>
    </xf>
    <xf numFmtId="0" fontId="0" fillId="7" borderId="27" xfId="0" applyFill="1" applyBorder="1"/>
    <xf numFmtId="0" fontId="0" fillId="7" borderId="33" xfId="0" applyFill="1" applyBorder="1"/>
    <xf numFmtId="0" fontId="0" fillId="7" borderId="34" xfId="0" applyFill="1" applyBorder="1"/>
    <xf numFmtId="0" fontId="0" fillId="7" borderId="16" xfId="0" applyFill="1" applyBorder="1"/>
    <xf numFmtId="0" fontId="0" fillId="7" borderId="0" xfId="0" applyFill="1" applyBorder="1"/>
    <xf numFmtId="0" fontId="0" fillId="7" borderId="15" xfId="0" applyFill="1" applyBorder="1"/>
    <xf numFmtId="0" fontId="0" fillId="7" borderId="17" xfId="0" applyFill="1" applyBorder="1"/>
    <xf numFmtId="0" fontId="0" fillId="7" borderId="2" xfId="0" applyFill="1" applyBorder="1"/>
    <xf numFmtId="0" fontId="0" fillId="7" borderId="18" xfId="0" applyFill="1" applyBorder="1"/>
    <xf numFmtId="0" fontId="4" fillId="7" borderId="6" xfId="0" applyFont="1" applyFill="1" applyBorder="1" applyAlignment="1">
      <alignment horizontal="centerContinuous"/>
    </xf>
    <xf numFmtId="0" fontId="0" fillId="7" borderId="3" xfId="0" applyFill="1" applyBorder="1"/>
    <xf numFmtId="0" fontId="0" fillId="7" borderId="3" xfId="0" applyFill="1" applyBorder="1" applyAlignment="1">
      <alignment horizontal="center"/>
    </xf>
    <xf numFmtId="0" fontId="0" fillId="7" borderId="4" xfId="0" applyFill="1" applyBorder="1" applyAlignment="1">
      <alignment horizontal="left"/>
    </xf>
    <xf numFmtId="0" fontId="0" fillId="7" borderId="4" xfId="0" applyFill="1" applyBorder="1" applyAlignment="1">
      <alignment horizontal="center"/>
    </xf>
    <xf numFmtId="42" fontId="0" fillId="7" borderId="29" xfId="0" applyNumberFormat="1" applyFill="1" applyBorder="1"/>
    <xf numFmtId="42" fontId="0" fillId="7" borderId="49" xfId="0" applyNumberFormat="1" applyFill="1" applyBorder="1"/>
    <xf numFmtId="41" fontId="0" fillId="7" borderId="30" xfId="0" applyNumberFormat="1" applyFill="1" applyBorder="1"/>
    <xf numFmtId="42" fontId="0" fillId="7" borderId="11" xfId="0" applyNumberFormat="1" applyFill="1" applyBorder="1"/>
    <xf numFmtId="42" fontId="0" fillId="7" borderId="50" xfId="0" applyNumberFormat="1" applyFill="1" applyBorder="1"/>
    <xf numFmtId="41" fontId="0" fillId="7" borderId="31" xfId="0" applyNumberFormat="1" applyFill="1" applyBorder="1"/>
    <xf numFmtId="42" fontId="0" fillId="7" borderId="11" xfId="0" applyNumberFormat="1" applyFill="1" applyBorder="1" applyAlignment="1">
      <alignment horizontal="center"/>
    </xf>
    <xf numFmtId="42" fontId="0" fillId="7" borderId="50" xfId="0" applyNumberFormat="1" applyFill="1" applyBorder="1" applyAlignment="1">
      <alignment horizontal="center"/>
    </xf>
    <xf numFmtId="41" fontId="0" fillId="7" borderId="31" xfId="0" applyNumberFormat="1" applyFill="1" applyBorder="1" applyAlignment="1">
      <alignment horizontal="center"/>
    </xf>
    <xf numFmtId="42" fontId="0" fillId="7" borderId="13" xfId="0" applyNumberFormat="1" applyFill="1" applyBorder="1"/>
    <xf numFmtId="42" fontId="0" fillId="7" borderId="51" xfId="0" applyNumberFormat="1" applyFill="1" applyBorder="1"/>
    <xf numFmtId="41" fontId="0" fillId="7" borderId="32" xfId="0" applyNumberFormat="1" applyFill="1" applyBorder="1"/>
    <xf numFmtId="42" fontId="4" fillId="7" borderId="1" xfId="0" applyNumberFormat="1" applyFont="1" applyFill="1" applyBorder="1"/>
    <xf numFmtId="0" fontId="4" fillId="6" borderId="17" xfId="0" applyFont="1" applyFill="1" applyBorder="1"/>
    <xf numFmtId="0" fontId="4" fillId="6" borderId="18" xfId="0" applyFont="1" applyFill="1" applyBorder="1" applyAlignment="1">
      <alignment horizontal="left"/>
    </xf>
    <xf numFmtId="42" fontId="4" fillId="6" borderId="1" xfId="0" applyNumberFormat="1" applyFont="1" applyFill="1" applyBorder="1"/>
    <xf numFmtId="0" fontId="0" fillId="6" borderId="28" xfId="0" applyFill="1" applyBorder="1"/>
    <xf numFmtId="0" fontId="0" fillId="6" borderId="30" xfId="0" applyFill="1" applyBorder="1" applyAlignment="1">
      <alignment horizontal="left"/>
    </xf>
    <xf numFmtId="42" fontId="3" fillId="6" borderId="10" xfId="0" applyNumberFormat="1" applyFont="1" applyFill="1" applyBorder="1"/>
    <xf numFmtId="42" fontId="3" fillId="6" borderId="11" xfId="0" applyNumberFormat="1" applyFont="1" applyFill="1" applyBorder="1"/>
    <xf numFmtId="0" fontId="0" fillId="6" borderId="10" xfId="0" applyFill="1" applyBorder="1"/>
    <xf numFmtId="0" fontId="0" fillId="6" borderId="31" xfId="0" applyFill="1" applyBorder="1" applyAlignment="1">
      <alignment horizontal="left"/>
    </xf>
    <xf numFmtId="0" fontId="4" fillId="6" borderId="5" xfId="0" applyFont="1" applyFill="1" applyBorder="1" applyAlignment="1">
      <alignment horizontal="centerContinuous"/>
    </xf>
    <xf numFmtId="0" fontId="4" fillId="6" borderId="7" xfId="0" applyFont="1" applyFill="1" applyBorder="1" applyAlignment="1">
      <alignment horizontal="centerContinuous"/>
    </xf>
    <xf numFmtId="0" fontId="0" fillId="6" borderId="6" xfId="0" applyFill="1" applyBorder="1" applyAlignment="1">
      <alignment horizontal="centerContinuous"/>
    </xf>
    <xf numFmtId="0" fontId="0" fillId="6" borderId="16" xfId="0" applyFill="1" applyBorder="1"/>
    <xf numFmtId="0" fontId="0" fillId="6" borderId="3" xfId="0" applyFill="1" applyBorder="1"/>
    <xf numFmtId="0" fontId="0" fillId="6" borderId="17" xfId="0" applyFill="1" applyBorder="1"/>
    <xf numFmtId="0" fontId="0" fillId="6" borderId="5" xfId="0" applyFill="1" applyBorder="1"/>
    <xf numFmtId="0" fontId="0" fillId="6" borderId="6" xfId="0" applyFill="1" applyBorder="1"/>
    <xf numFmtId="0" fontId="0" fillId="6" borderId="7" xfId="0" applyFill="1" applyBorder="1"/>
    <xf numFmtId="10" fontId="0" fillId="6" borderId="6" xfId="0" applyNumberFormat="1" applyFill="1" applyBorder="1"/>
    <xf numFmtId="171" fontId="0" fillId="6" borderId="7" xfId="0" applyNumberFormat="1" applyFill="1" applyBorder="1"/>
    <xf numFmtId="0" fontId="0" fillId="6" borderId="27" xfId="0" applyFill="1" applyBorder="1"/>
    <xf numFmtId="44" fontId="0" fillId="6" borderId="34" xfId="2" applyFont="1" applyFill="1" applyBorder="1"/>
    <xf numFmtId="44" fontId="0" fillId="6" borderId="15" xfId="2" applyFont="1" applyFill="1" applyBorder="1"/>
    <xf numFmtId="44" fontId="0" fillId="6" borderId="18" xfId="2" applyFont="1" applyFill="1" applyBorder="1"/>
    <xf numFmtId="0" fontId="0" fillId="6" borderId="7" xfId="0" applyFill="1" applyBorder="1" applyAlignment="1">
      <alignment horizontal="centerContinuous"/>
    </xf>
    <xf numFmtId="0" fontId="0" fillId="7" borderId="1" xfId="0" applyFill="1" applyBorder="1"/>
    <xf numFmtId="179" fontId="0" fillId="7" borderId="1" xfId="0" applyNumberFormat="1" applyFill="1" applyBorder="1"/>
    <xf numFmtId="179" fontId="0" fillId="6" borderId="1" xfId="0" applyNumberFormat="1" applyFill="1" applyBorder="1"/>
    <xf numFmtId="0" fontId="4" fillId="6" borderId="5" xfId="0" applyFont="1" applyFill="1" applyBorder="1"/>
    <xf numFmtId="179" fontId="0" fillId="0" borderId="0" xfId="0" applyNumberFormat="1" applyFill="1" applyBorder="1"/>
    <xf numFmtId="0" fontId="0" fillId="0" borderId="0" xfId="0" applyBorder="1" applyAlignment="1">
      <alignment horizontal="right"/>
    </xf>
    <xf numFmtId="180" fontId="0" fillId="7" borderId="1" xfId="0" applyNumberFormat="1" applyFill="1" applyBorder="1"/>
    <xf numFmtId="180" fontId="0" fillId="6" borderId="1" xfId="0" applyNumberFormat="1" applyFill="1" applyBorder="1"/>
    <xf numFmtId="168" fontId="3" fillId="6" borderId="22" xfId="1" applyNumberFormat="1" applyFont="1" applyFill="1" applyBorder="1"/>
    <xf numFmtId="41" fontId="0" fillId="7" borderId="22" xfId="0" applyNumberFormat="1" applyFill="1" applyBorder="1"/>
    <xf numFmtId="41" fontId="0" fillId="0" borderId="25" xfId="0" applyNumberFormat="1" applyFill="1" applyBorder="1"/>
    <xf numFmtId="41" fontId="0" fillId="0" borderId="20" xfId="1" applyNumberFormat="1" applyFont="1" applyFill="1" applyBorder="1" applyAlignment="1">
      <alignment horizontal="right"/>
    </xf>
    <xf numFmtId="41" fontId="0" fillId="0" borderId="26" xfId="0" applyNumberFormat="1" applyFill="1" applyBorder="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3</xdr:row>
      <xdr:rowOff>142875</xdr:rowOff>
    </xdr:from>
    <xdr:to>
      <xdr:col>0</xdr:col>
      <xdr:colOff>228600</xdr:colOff>
      <xdr:row>5</xdr:row>
      <xdr:rowOff>19050</xdr:rowOff>
    </xdr:to>
    <xdr:sp macro="" textlink="">
      <xdr:nvSpPr>
        <xdr:cNvPr id="5123" name="Text Box 3">
          <a:extLst>
            <a:ext uri="{FF2B5EF4-FFF2-40B4-BE49-F238E27FC236}">
              <a16:creationId xmlns:a16="http://schemas.microsoft.com/office/drawing/2014/main" id="{A0942243-2B3D-50EC-D625-ECAE8B4EFA3C}"/>
            </a:ext>
          </a:extLst>
        </xdr:cNvPr>
        <xdr:cNvSpPr txBox="1">
          <a:spLocks noChangeArrowheads="1"/>
        </xdr:cNvSpPr>
      </xdr:nvSpPr>
      <xdr:spPr bwMode="auto">
        <a:xfrm>
          <a:off x="152400" y="76200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19</xdr:row>
      <xdr:rowOff>38100</xdr:rowOff>
    </xdr:from>
    <xdr:to>
      <xdr:col>8</xdr:col>
      <xdr:colOff>609600</xdr:colOff>
      <xdr:row>24</xdr:row>
      <xdr:rowOff>57150</xdr:rowOff>
    </xdr:to>
    <xdr:pic>
      <xdr:nvPicPr>
        <xdr:cNvPr id="5139" name="Picture 19">
          <a:extLst>
            <a:ext uri="{FF2B5EF4-FFF2-40B4-BE49-F238E27FC236}">
              <a16:creationId xmlns:a16="http://schemas.microsoft.com/office/drawing/2014/main" id="{9A0A5343-1BDA-5102-6C04-A16B6ABC6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48025"/>
          <a:ext cx="5486400"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xdr:row>
      <xdr:rowOff>95250</xdr:rowOff>
    </xdr:from>
    <xdr:to>
      <xdr:col>8</xdr:col>
      <xdr:colOff>609600</xdr:colOff>
      <xdr:row>27</xdr:row>
      <xdr:rowOff>133350</xdr:rowOff>
    </xdr:to>
    <xdr:pic>
      <xdr:nvPicPr>
        <xdr:cNvPr id="5156" name="Picture 36">
          <a:extLst>
            <a:ext uri="{FF2B5EF4-FFF2-40B4-BE49-F238E27FC236}">
              <a16:creationId xmlns:a16="http://schemas.microsoft.com/office/drawing/2014/main" id="{B6144505-7E5E-9ACF-F725-3261B579FC9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114800"/>
          <a:ext cx="54864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xdr:row>
      <xdr:rowOff>95250</xdr:rowOff>
    </xdr:from>
    <xdr:to>
      <xdr:col>8</xdr:col>
      <xdr:colOff>609600</xdr:colOff>
      <xdr:row>40</xdr:row>
      <xdr:rowOff>47625</xdr:rowOff>
    </xdr:to>
    <xdr:pic>
      <xdr:nvPicPr>
        <xdr:cNvPr id="5164" name="Picture 44">
          <a:extLst>
            <a:ext uri="{FF2B5EF4-FFF2-40B4-BE49-F238E27FC236}">
              <a16:creationId xmlns:a16="http://schemas.microsoft.com/office/drawing/2014/main" id="{243EB6D8-0AD9-0978-8252-6C017ACEF62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762500"/>
          <a:ext cx="5486400" cy="1895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41</xdr:row>
      <xdr:rowOff>19050</xdr:rowOff>
    </xdr:from>
    <xdr:to>
      <xdr:col>8</xdr:col>
      <xdr:colOff>609600</xdr:colOff>
      <xdr:row>53</xdr:row>
      <xdr:rowOff>9525</xdr:rowOff>
    </xdr:to>
    <xdr:pic>
      <xdr:nvPicPr>
        <xdr:cNvPr id="5166" name="Picture 46">
          <a:extLst>
            <a:ext uri="{FF2B5EF4-FFF2-40B4-BE49-F238E27FC236}">
              <a16:creationId xmlns:a16="http://schemas.microsoft.com/office/drawing/2014/main" id="{62E915E8-E4B7-97D7-C1B6-04EF36F731A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6791325"/>
          <a:ext cx="5486400" cy="1933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8</xdr:col>
      <xdr:colOff>609600</xdr:colOff>
      <xdr:row>18</xdr:row>
      <xdr:rowOff>123825</xdr:rowOff>
    </xdr:to>
    <xdr:pic>
      <xdr:nvPicPr>
        <xdr:cNvPr id="5167" name="Picture 47">
          <a:extLst>
            <a:ext uri="{FF2B5EF4-FFF2-40B4-BE49-F238E27FC236}">
              <a16:creationId xmlns:a16="http://schemas.microsoft.com/office/drawing/2014/main" id="{41ECB7E3-0AE8-907E-866D-2B526316BAB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457200"/>
          <a:ext cx="5486400" cy="2714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53</xdr:row>
      <xdr:rowOff>0</xdr:rowOff>
    </xdr:from>
    <xdr:to>
      <xdr:col>8</xdr:col>
      <xdr:colOff>609600</xdr:colOff>
      <xdr:row>59</xdr:row>
      <xdr:rowOff>114300</xdr:rowOff>
    </xdr:to>
    <xdr:pic>
      <xdr:nvPicPr>
        <xdr:cNvPr id="5169" name="Picture 49">
          <a:extLst>
            <a:ext uri="{FF2B5EF4-FFF2-40B4-BE49-F238E27FC236}">
              <a16:creationId xmlns:a16="http://schemas.microsoft.com/office/drawing/2014/main" id="{FB134BF8-A999-622E-239C-DDF890B9FBA7}"/>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8715375"/>
          <a:ext cx="548640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2</xdr:col>
      <xdr:colOff>838200</xdr:colOff>
      <xdr:row>6</xdr:row>
      <xdr:rowOff>0</xdr:rowOff>
    </xdr:from>
    <xdr:ext cx="2343150" cy="438150"/>
    <xdr:sp macro="" textlink="">
      <xdr:nvSpPr>
        <xdr:cNvPr id="3076" name="Text Box 4">
          <a:extLst>
            <a:ext uri="{FF2B5EF4-FFF2-40B4-BE49-F238E27FC236}">
              <a16:creationId xmlns:a16="http://schemas.microsoft.com/office/drawing/2014/main" id="{BB93C88D-0CC1-5738-4689-1A25396F5EF4}"/>
            </a:ext>
          </a:extLst>
        </xdr:cNvPr>
        <xdr:cNvSpPr txBox="1">
          <a:spLocks noChangeArrowheads="1"/>
        </xdr:cNvSpPr>
      </xdr:nvSpPr>
      <xdr:spPr bwMode="auto">
        <a:xfrm>
          <a:off x="1704975" y="971550"/>
          <a:ext cx="2343150" cy="4381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200" b="1" i="0" u="none" strike="noStrike" baseline="0">
              <a:solidFill>
                <a:srgbClr val="000000"/>
              </a:solidFill>
              <a:latin typeface="Arial"/>
              <a:cs typeface="Arial"/>
            </a:rPr>
            <a:t>*** See Instructions ***</a:t>
          </a:r>
        </a:p>
        <a:p>
          <a:pPr algn="ctr" rtl="0">
            <a:defRPr sz="1000"/>
          </a:pPr>
          <a:r>
            <a:rPr lang="en-US" sz="1200" b="1" i="0" u="none" strike="noStrike" baseline="0">
              <a:solidFill>
                <a:srgbClr val="FF0000"/>
              </a:solidFill>
              <a:latin typeface="Arial"/>
              <a:cs typeface="Arial"/>
            </a:rPr>
            <a:t>*** DO NOT ALTER FORMAT ***</a:t>
          </a:r>
        </a:p>
      </xdr:txBody>
    </xdr:sp>
    <xdr:clientData/>
  </xdr:oneCellAnchor>
  <xdr:oneCellAnchor>
    <xdr:from>
      <xdr:col>8</xdr:col>
      <xdr:colOff>152400</xdr:colOff>
      <xdr:row>7</xdr:row>
      <xdr:rowOff>114300</xdr:rowOff>
    </xdr:from>
    <xdr:ext cx="1695450" cy="238125"/>
    <xdr:sp macro="" textlink="">
      <xdr:nvSpPr>
        <xdr:cNvPr id="3077" name="Text Box 5">
          <a:extLst>
            <a:ext uri="{FF2B5EF4-FFF2-40B4-BE49-F238E27FC236}">
              <a16:creationId xmlns:a16="http://schemas.microsoft.com/office/drawing/2014/main" id="{AA3A934B-A718-E9BA-7FC4-C7CC09C7CC77}"/>
            </a:ext>
          </a:extLst>
        </xdr:cNvPr>
        <xdr:cNvSpPr txBox="1">
          <a:spLocks noChangeArrowheads="1"/>
        </xdr:cNvSpPr>
      </xdr:nvSpPr>
      <xdr:spPr bwMode="auto">
        <a:xfrm>
          <a:off x="5410200" y="1133475"/>
          <a:ext cx="169545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200" b="1" i="0" u="none" strike="noStrike" baseline="0">
              <a:solidFill>
                <a:srgbClr val="000000"/>
              </a:solidFill>
              <a:latin typeface="Arial"/>
              <a:cs typeface="Arial"/>
            </a:rPr>
            <a:t>*** See Instructions ***</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4</xdr:col>
      <xdr:colOff>295275</xdr:colOff>
      <xdr:row>8</xdr:row>
      <xdr:rowOff>0</xdr:rowOff>
    </xdr:from>
    <xdr:to>
      <xdr:col>12</xdr:col>
      <xdr:colOff>314325</xdr:colOff>
      <xdr:row>11</xdr:row>
      <xdr:rowOff>19050</xdr:rowOff>
    </xdr:to>
    <xdr:sp macro="" textlink="">
      <xdr:nvSpPr>
        <xdr:cNvPr id="2049" name="Text Box 1">
          <a:extLst>
            <a:ext uri="{FF2B5EF4-FFF2-40B4-BE49-F238E27FC236}">
              <a16:creationId xmlns:a16="http://schemas.microsoft.com/office/drawing/2014/main" id="{93B68711-3CE8-81F5-4AC0-9FF674A2A95D}"/>
            </a:ext>
          </a:extLst>
        </xdr:cNvPr>
        <xdr:cNvSpPr txBox="1">
          <a:spLocks noChangeArrowheads="1"/>
        </xdr:cNvSpPr>
      </xdr:nvSpPr>
      <xdr:spPr bwMode="auto">
        <a:xfrm>
          <a:off x="3209925" y="1295400"/>
          <a:ext cx="3152775" cy="247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1" i="0" u="none" strike="noStrike" baseline="0">
              <a:solidFill>
                <a:srgbClr val="0000FF"/>
              </a:solidFill>
              <a:latin typeface="Arial"/>
              <a:cs typeface="Arial"/>
            </a:rPr>
            <a:t>*** All fields are calculated -- no input required ***</a:t>
          </a:r>
        </a:p>
      </xdr:txBody>
    </xdr:sp>
    <xdr:clientData/>
  </xdr:twoCellAnchor>
  <xdr:oneCellAnchor>
    <xdr:from>
      <xdr:col>4</xdr:col>
      <xdr:colOff>561975</xdr:colOff>
      <xdr:row>5</xdr:row>
      <xdr:rowOff>19050</xdr:rowOff>
    </xdr:from>
    <xdr:ext cx="2369484" cy="451597"/>
    <xdr:sp macro="" textlink="">
      <xdr:nvSpPr>
        <xdr:cNvPr id="2051" name="Text Box 3">
          <a:extLst>
            <a:ext uri="{FF2B5EF4-FFF2-40B4-BE49-F238E27FC236}">
              <a16:creationId xmlns:a16="http://schemas.microsoft.com/office/drawing/2014/main" id="{7A4EDC46-9401-D0FA-6903-826C08AD1AAA}"/>
            </a:ext>
          </a:extLst>
        </xdr:cNvPr>
        <xdr:cNvSpPr txBox="1">
          <a:spLocks noChangeArrowheads="1"/>
        </xdr:cNvSpPr>
      </xdr:nvSpPr>
      <xdr:spPr bwMode="auto">
        <a:xfrm>
          <a:off x="3476625" y="828675"/>
          <a:ext cx="2381250" cy="4667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27432" bIns="0" anchor="t" upright="1">
          <a:spAutoFit/>
        </a:bodyPr>
        <a:lstStyle/>
        <a:p>
          <a:pPr algn="ctr" rtl="0">
            <a:defRPr sz="1000"/>
          </a:pPr>
          <a:r>
            <a:rPr lang="en-US" sz="1200" b="1" i="0" u="none" strike="noStrike" baseline="0">
              <a:solidFill>
                <a:srgbClr val="000000"/>
              </a:solidFill>
              <a:latin typeface="Arial"/>
              <a:cs typeface="Arial"/>
            </a:rPr>
            <a:t>*** See Instructions ***</a:t>
          </a:r>
        </a:p>
        <a:p>
          <a:pPr algn="ctr" rtl="0">
            <a:defRPr sz="1000"/>
          </a:pPr>
          <a:r>
            <a:rPr lang="en-US" sz="1200" b="1" i="0" u="none" strike="noStrike" baseline="0">
              <a:solidFill>
                <a:srgbClr val="FF0000"/>
              </a:solidFill>
              <a:latin typeface="Arial"/>
              <a:cs typeface="Arial"/>
            </a:rPr>
            <a:t>*** DO NOT ALTER FORMAT ***</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171450</xdr:colOff>
      <xdr:row>11</xdr:row>
      <xdr:rowOff>85725</xdr:rowOff>
    </xdr:from>
    <xdr:to>
      <xdr:col>19</xdr:col>
      <xdr:colOff>19050</xdr:colOff>
      <xdr:row>11</xdr:row>
      <xdr:rowOff>85725</xdr:rowOff>
    </xdr:to>
    <xdr:sp macro="" textlink="">
      <xdr:nvSpPr>
        <xdr:cNvPr id="1035" name="Line 11">
          <a:extLst>
            <a:ext uri="{FF2B5EF4-FFF2-40B4-BE49-F238E27FC236}">
              <a16:creationId xmlns:a16="http://schemas.microsoft.com/office/drawing/2014/main" id="{65CD9223-354A-5DAF-706F-D7FAB9993441}"/>
            </a:ext>
          </a:extLst>
        </xdr:cNvPr>
        <xdr:cNvSpPr>
          <a:spLocks noChangeShapeType="1"/>
        </xdr:cNvSpPr>
      </xdr:nvSpPr>
      <xdr:spPr bwMode="auto">
        <a:xfrm>
          <a:off x="171450" y="1762125"/>
          <a:ext cx="9182100" cy="0"/>
        </a:xfrm>
        <a:prstGeom prst="line">
          <a:avLst/>
        </a:prstGeom>
        <a:noFill/>
        <a:ln w="57150">
          <a:solidFill>
            <a:srgbClr xmlns:mc="http://schemas.openxmlformats.org/markup-compatibility/2006" xmlns:a14="http://schemas.microsoft.com/office/drawing/2010/main" val="000080" mc:Ignorable="a14" a14:legacySpreadsheetColorIndex="18"/>
          </a:solidFill>
          <a:round/>
          <a:headEnd/>
          <a:tailEnd/>
        </a:ln>
        <a:extLst>
          <a:ext uri="{909E8E84-426E-40DD-AFC4-6F175D3DCCD1}">
            <a14:hiddenFill xmlns:a14="http://schemas.microsoft.com/office/drawing/2010/main">
              <a:noFill/>
            </a14:hiddenFill>
          </a:ext>
        </a:extLst>
      </xdr:spPr>
    </xdr:sp>
    <xdr:clientData/>
  </xdr:twoCellAnchor>
  <xdr:oneCellAnchor>
    <xdr:from>
      <xdr:col>1</xdr:col>
      <xdr:colOff>247650</xdr:colOff>
      <xdr:row>9</xdr:row>
      <xdr:rowOff>76200</xdr:rowOff>
    </xdr:from>
    <xdr:ext cx="1695450" cy="238125"/>
    <xdr:sp macro="" textlink="">
      <xdr:nvSpPr>
        <xdr:cNvPr id="1037" name="Text Box 13">
          <a:extLst>
            <a:ext uri="{FF2B5EF4-FFF2-40B4-BE49-F238E27FC236}">
              <a16:creationId xmlns:a16="http://schemas.microsoft.com/office/drawing/2014/main" id="{33CF2B14-64D4-3D20-826F-88FAF1875020}"/>
            </a:ext>
          </a:extLst>
        </xdr:cNvPr>
        <xdr:cNvSpPr txBox="1">
          <a:spLocks noChangeArrowheads="1"/>
        </xdr:cNvSpPr>
      </xdr:nvSpPr>
      <xdr:spPr bwMode="auto">
        <a:xfrm>
          <a:off x="476250" y="1428750"/>
          <a:ext cx="169545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200" b="1" i="0" u="none" strike="noStrike" baseline="0">
              <a:solidFill>
                <a:srgbClr val="000000"/>
              </a:solidFill>
              <a:latin typeface="Arial"/>
              <a:cs typeface="Arial"/>
            </a:rPr>
            <a:t>*** See Instructions ***</a:t>
          </a:r>
        </a:p>
      </xdr:txBody>
    </xdr:sp>
    <xdr:clientData/>
  </xdr:oneCellAnchor>
  <xdr:oneCellAnchor>
    <xdr:from>
      <xdr:col>3</xdr:col>
      <xdr:colOff>193970</xdr:colOff>
      <xdr:row>6</xdr:row>
      <xdr:rowOff>57150</xdr:rowOff>
    </xdr:from>
    <xdr:ext cx="2355260" cy="381771"/>
    <xdr:sp macro="" textlink="">
      <xdr:nvSpPr>
        <xdr:cNvPr id="1038" name="Text Box 14">
          <a:extLst>
            <a:ext uri="{FF2B5EF4-FFF2-40B4-BE49-F238E27FC236}">
              <a16:creationId xmlns:a16="http://schemas.microsoft.com/office/drawing/2014/main" id="{F9B8E49B-53AD-C460-B45F-F71D8199FAB6}"/>
            </a:ext>
          </a:extLst>
        </xdr:cNvPr>
        <xdr:cNvSpPr txBox="1">
          <a:spLocks noChangeArrowheads="1"/>
        </xdr:cNvSpPr>
      </xdr:nvSpPr>
      <xdr:spPr bwMode="auto">
        <a:xfrm>
          <a:off x="2537120" y="923925"/>
          <a:ext cx="2355260" cy="38177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27432" bIns="0" anchor="t" upright="1">
          <a:spAutoFit/>
        </a:bodyPr>
        <a:lstStyle/>
        <a:p>
          <a:pPr algn="ctr" rtl="0">
            <a:lnSpc>
              <a:spcPts val="1300"/>
            </a:lnSpc>
            <a:defRPr sz="1000"/>
          </a:pPr>
          <a:r>
            <a:rPr lang="en-US" sz="1200" b="1" i="0" u="none" strike="noStrike" baseline="0">
              <a:solidFill>
                <a:srgbClr val="000000"/>
              </a:solidFill>
              <a:latin typeface="Arial"/>
              <a:cs typeface="Arial"/>
            </a:rPr>
            <a:t>*** See Instructions ***</a:t>
          </a:r>
        </a:p>
        <a:p>
          <a:pPr algn="ctr" rtl="0">
            <a:lnSpc>
              <a:spcPts val="1200"/>
            </a:lnSpc>
            <a:defRPr sz="1000"/>
          </a:pPr>
          <a:r>
            <a:rPr lang="en-US" sz="1200" b="1" i="0" u="none" strike="noStrike" baseline="0">
              <a:solidFill>
                <a:srgbClr val="FF0000"/>
              </a:solidFill>
              <a:latin typeface="Arial"/>
              <a:cs typeface="Arial"/>
            </a:rPr>
            <a:t>*** DO NOT ALTER FORMAT ***</a:t>
          </a: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4</xdr:col>
      <xdr:colOff>123825</xdr:colOff>
      <xdr:row>3</xdr:row>
      <xdr:rowOff>9525</xdr:rowOff>
    </xdr:from>
    <xdr:to>
      <xdr:col>15</xdr:col>
      <xdr:colOff>114300</xdr:colOff>
      <xdr:row>6</xdr:row>
      <xdr:rowOff>95250</xdr:rowOff>
    </xdr:to>
    <xdr:sp macro="" textlink="">
      <xdr:nvSpPr>
        <xdr:cNvPr id="4097" name="Text Box 1">
          <a:extLst>
            <a:ext uri="{FF2B5EF4-FFF2-40B4-BE49-F238E27FC236}">
              <a16:creationId xmlns:a16="http://schemas.microsoft.com/office/drawing/2014/main" id="{AB7CD407-287D-A5DF-B512-7A7544972592}"/>
            </a:ext>
          </a:extLst>
        </xdr:cNvPr>
        <xdr:cNvSpPr txBox="1">
          <a:spLocks noChangeArrowheads="1"/>
        </xdr:cNvSpPr>
      </xdr:nvSpPr>
      <xdr:spPr bwMode="auto">
        <a:xfrm>
          <a:off x="2228850" y="495300"/>
          <a:ext cx="5162550" cy="57150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You will have to enter "usage" driven categories (yellow highlight) based on your expected usage.  If you enter the month amount from your latest EPSC bill in "Historical" it will populate all months --if monthly data varies just type in each monthly amount.</a:t>
          </a:r>
        </a:p>
      </xdr:txBody>
    </xdr:sp>
    <xdr:clientData/>
  </xdr:twoCellAnchor>
  <xdr:oneCellAnchor>
    <xdr:from>
      <xdr:col>10</xdr:col>
      <xdr:colOff>51095</xdr:colOff>
      <xdr:row>0</xdr:row>
      <xdr:rowOff>28575</xdr:rowOff>
    </xdr:from>
    <xdr:ext cx="2355260" cy="381771"/>
    <xdr:sp macro="" textlink="">
      <xdr:nvSpPr>
        <xdr:cNvPr id="4099" name="Text Box 3">
          <a:extLst>
            <a:ext uri="{FF2B5EF4-FFF2-40B4-BE49-F238E27FC236}">
              <a16:creationId xmlns:a16="http://schemas.microsoft.com/office/drawing/2014/main" id="{3618F535-ED1B-8D2D-BF02-2108A10705A4}"/>
            </a:ext>
          </a:extLst>
        </xdr:cNvPr>
        <xdr:cNvSpPr txBox="1">
          <a:spLocks noChangeArrowheads="1"/>
        </xdr:cNvSpPr>
      </xdr:nvSpPr>
      <xdr:spPr bwMode="auto">
        <a:xfrm>
          <a:off x="4232570" y="28575"/>
          <a:ext cx="2355260" cy="38177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27432" bIns="0" anchor="t" upright="1">
          <a:spAutoFit/>
        </a:bodyPr>
        <a:lstStyle/>
        <a:p>
          <a:pPr algn="ctr" rtl="0">
            <a:lnSpc>
              <a:spcPts val="1300"/>
            </a:lnSpc>
            <a:defRPr sz="1000"/>
          </a:pPr>
          <a:r>
            <a:rPr lang="en-US" sz="1200" b="1" i="0" u="none" strike="noStrike" baseline="0">
              <a:solidFill>
                <a:srgbClr val="000000"/>
              </a:solidFill>
              <a:latin typeface="Arial"/>
              <a:cs typeface="Arial"/>
            </a:rPr>
            <a:t>*** See Instructions ***</a:t>
          </a:r>
        </a:p>
        <a:p>
          <a:pPr algn="ctr" rtl="0">
            <a:lnSpc>
              <a:spcPts val="1200"/>
            </a:lnSpc>
            <a:defRPr sz="1000"/>
          </a:pPr>
          <a:r>
            <a:rPr lang="en-US" sz="1200" b="1" i="0" u="none" strike="noStrike" baseline="0">
              <a:solidFill>
                <a:srgbClr val="FF0000"/>
              </a:solidFill>
              <a:latin typeface="Arial"/>
              <a:cs typeface="Arial"/>
            </a:rPr>
            <a:t>*** DO NOT ALTER FORMAT ***</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6</xdr:col>
      <xdr:colOff>0</xdr:colOff>
      <xdr:row>3</xdr:row>
      <xdr:rowOff>38100</xdr:rowOff>
    </xdr:from>
    <xdr:ext cx="2373406" cy="439831"/>
    <xdr:sp macro="" textlink="">
      <xdr:nvSpPr>
        <xdr:cNvPr id="6147" name="Text Box 3">
          <a:extLst>
            <a:ext uri="{FF2B5EF4-FFF2-40B4-BE49-F238E27FC236}">
              <a16:creationId xmlns:a16="http://schemas.microsoft.com/office/drawing/2014/main" id="{03D6B157-3EAF-6F73-0683-D3F9F27E914C}"/>
            </a:ext>
          </a:extLst>
        </xdr:cNvPr>
        <xdr:cNvSpPr txBox="1">
          <a:spLocks noChangeArrowheads="1"/>
        </xdr:cNvSpPr>
      </xdr:nvSpPr>
      <xdr:spPr bwMode="auto">
        <a:xfrm>
          <a:off x="3838575" y="457200"/>
          <a:ext cx="2362200" cy="4572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200" b="1" i="0" u="none" strike="noStrike" baseline="0">
              <a:solidFill>
                <a:srgbClr val="000000"/>
              </a:solidFill>
              <a:latin typeface="Arial"/>
              <a:cs typeface="Arial"/>
            </a:rPr>
            <a:t>*** See Instructions ***</a:t>
          </a:r>
        </a:p>
        <a:p>
          <a:pPr algn="ctr" rtl="0">
            <a:defRPr sz="1000"/>
          </a:pPr>
          <a:r>
            <a:rPr lang="en-US" sz="1200" b="1" i="0" u="none" strike="noStrike" baseline="0">
              <a:solidFill>
                <a:srgbClr val="FF0000"/>
              </a:solidFill>
              <a:latin typeface="Arial"/>
              <a:cs typeface="Arial"/>
            </a:rPr>
            <a:t>*** DO NOT ALTER FORMAT ***</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D0000" mc:Ignorable="a14" a14:legacySpreadsheetColorIndex="13"/>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D0000" mc:Ignorable="a14" a14:legacySpreadsheetColorIndex="13"/>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I2"/>
  <sheetViews>
    <sheetView showGridLines="0" workbookViewId="0"/>
  </sheetViews>
  <sheetFormatPr defaultRowHeight="12.75" x14ac:dyDescent="0.2"/>
  <cols>
    <col min="9" max="9" width="17.140625" customWidth="1"/>
  </cols>
  <sheetData>
    <row r="1" spans="1:9" ht="18" x14ac:dyDescent="0.25">
      <c r="A1" s="154" t="s">
        <v>254</v>
      </c>
      <c r="B1" s="153"/>
      <c r="C1" s="153"/>
      <c r="D1" s="153"/>
      <c r="E1" s="153"/>
      <c r="F1" s="153"/>
      <c r="G1" s="153"/>
      <c r="H1" s="153"/>
      <c r="I1" s="153"/>
    </row>
    <row r="2" spans="1:9" ht="18" x14ac:dyDescent="0.25">
      <c r="A2" s="154" t="s">
        <v>204</v>
      </c>
      <c r="B2" s="153"/>
      <c r="C2" s="153"/>
      <c r="D2" s="153"/>
      <c r="E2" s="153"/>
      <c r="F2" s="153"/>
      <c r="G2" s="153"/>
      <c r="H2" s="153"/>
      <c r="I2" s="153"/>
    </row>
  </sheetData>
  <phoneticPr fontId="0" type="noConversion"/>
  <pageMargins left="0.75" right="0.63" top="0.27" bottom="0.2" header="0.25" footer="0.2"/>
  <pageSetup orientation="portrait"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N74"/>
  <sheetViews>
    <sheetView showGridLines="0" workbookViewId="0">
      <selection activeCell="B11" sqref="B11"/>
    </sheetView>
  </sheetViews>
  <sheetFormatPr defaultRowHeight="12.75" x14ac:dyDescent="0.2"/>
  <cols>
    <col min="1" max="1" width="4.85546875" customWidth="1"/>
    <col min="2" max="2" width="8.140625" customWidth="1"/>
    <col min="3" max="3" width="27.5703125" customWidth="1"/>
    <col min="4" max="4" width="8.85546875" bestFit="1" customWidth="1"/>
    <col min="5" max="5" width="9" style="6" customWidth="1"/>
    <col min="6" max="6" width="8.28515625" customWidth="1"/>
    <col min="7" max="7" width="11.140625" style="2" bestFit="1" customWidth="1"/>
    <col min="8" max="8" width="1" customWidth="1"/>
    <col min="9" max="9" width="5.85546875" bestFit="1" customWidth="1"/>
    <col min="10" max="10" width="5.85546875" customWidth="1"/>
    <col min="11" max="13" width="5.85546875" bestFit="1" customWidth="1"/>
  </cols>
  <sheetData>
    <row r="1" spans="1:13" x14ac:dyDescent="0.2">
      <c r="B1" s="4" t="s">
        <v>244</v>
      </c>
    </row>
    <row r="2" spans="1:13" x14ac:dyDescent="0.2">
      <c r="B2" s="340">
        <v>366</v>
      </c>
    </row>
    <row r="3" spans="1:13" x14ac:dyDescent="0.2">
      <c r="B3" s="87" t="s">
        <v>243</v>
      </c>
    </row>
    <row r="4" spans="1:13" x14ac:dyDescent="0.2">
      <c r="B4" s="341">
        <v>111721</v>
      </c>
    </row>
    <row r="5" spans="1:13" x14ac:dyDescent="0.2">
      <c r="A5" s="345"/>
      <c r="B5" s="4" t="s">
        <v>256</v>
      </c>
      <c r="D5" s="166"/>
    </row>
    <row r="6" spans="1:13" x14ac:dyDescent="0.2">
      <c r="B6" s="346">
        <v>749</v>
      </c>
    </row>
    <row r="7" spans="1:13" ht="3.75" customHeight="1" x14ac:dyDescent="0.2"/>
    <row r="8" spans="1:13" x14ac:dyDescent="0.2">
      <c r="A8" t="s">
        <v>215</v>
      </c>
    </row>
    <row r="9" spans="1:13" x14ac:dyDescent="0.2">
      <c r="B9" s="340">
        <v>710</v>
      </c>
      <c r="E9" s="28"/>
    </row>
    <row r="10" spans="1:13" ht="5.25" customHeight="1" x14ac:dyDescent="0.2">
      <c r="E10" s="28"/>
    </row>
    <row r="11" spans="1:13" ht="9" customHeight="1" x14ac:dyDescent="0.2">
      <c r="B11" s="32"/>
      <c r="C11" s="32"/>
      <c r="D11" s="30"/>
      <c r="E11" s="53"/>
      <c r="F11" s="60"/>
      <c r="G11" s="30"/>
      <c r="I11" s="118"/>
      <c r="J11" s="146"/>
      <c r="K11" s="146"/>
      <c r="L11" s="146"/>
      <c r="M11" s="147"/>
    </row>
    <row r="12" spans="1:13" x14ac:dyDescent="0.2">
      <c r="B12" s="58"/>
      <c r="C12" s="58"/>
      <c r="D12" s="59" t="s">
        <v>195</v>
      </c>
      <c r="E12" s="88" t="s">
        <v>16</v>
      </c>
      <c r="F12" s="152" t="s">
        <v>8</v>
      </c>
      <c r="G12" s="59" t="s">
        <v>199</v>
      </c>
      <c r="I12" s="150" t="s">
        <v>196</v>
      </c>
      <c r="J12" s="195"/>
      <c r="K12" s="148"/>
      <c r="L12" s="148"/>
      <c r="M12" s="149"/>
    </row>
    <row r="13" spans="1:13" x14ac:dyDescent="0.2">
      <c r="B13" s="58"/>
      <c r="C13" s="58" t="s">
        <v>125</v>
      </c>
      <c r="D13" s="59" t="s">
        <v>124</v>
      </c>
      <c r="E13" s="88" t="s">
        <v>197</v>
      </c>
      <c r="F13" s="152" t="s">
        <v>16</v>
      </c>
      <c r="G13" s="59" t="s">
        <v>245</v>
      </c>
      <c r="I13" s="143" t="s">
        <v>154</v>
      </c>
      <c r="J13" s="144"/>
      <c r="K13" s="144"/>
      <c r="L13" s="144"/>
      <c r="M13" s="145"/>
    </row>
    <row r="14" spans="1:13" x14ac:dyDescent="0.2">
      <c r="B14" s="58"/>
      <c r="C14" s="58"/>
      <c r="D14" s="59" t="s">
        <v>157</v>
      </c>
      <c r="E14" s="88" t="s">
        <v>246</v>
      </c>
      <c r="F14" s="152"/>
      <c r="G14" s="59" t="s">
        <v>106</v>
      </c>
      <c r="I14" s="134">
        <v>422</v>
      </c>
      <c r="J14" s="133">
        <v>423</v>
      </c>
      <c r="K14" s="133">
        <v>507</v>
      </c>
      <c r="L14" s="133">
        <v>508</v>
      </c>
      <c r="M14" s="72">
        <v>366</v>
      </c>
    </row>
    <row r="15" spans="1:13" ht="3.75" customHeight="1" x14ac:dyDescent="0.2">
      <c r="B15" s="31"/>
      <c r="C15" s="31"/>
      <c r="D15" s="31"/>
      <c r="E15" s="54"/>
      <c r="F15" s="61"/>
      <c r="G15" s="57"/>
      <c r="I15" s="90"/>
      <c r="J15" s="5"/>
      <c r="K15" s="5"/>
      <c r="L15" s="5"/>
      <c r="M15" s="91"/>
    </row>
    <row r="16" spans="1:13" ht="5.25" customHeight="1" x14ac:dyDescent="0.2">
      <c r="B16" s="33"/>
      <c r="C16" s="34"/>
      <c r="D16" s="34"/>
      <c r="E16" s="36"/>
      <c r="F16" s="35"/>
      <c r="G16" s="117"/>
      <c r="I16" s="33"/>
      <c r="J16" s="34"/>
      <c r="K16" s="34"/>
      <c r="L16" s="34"/>
      <c r="M16" s="37"/>
    </row>
    <row r="17" spans="2:14" x14ac:dyDescent="0.2">
      <c r="B17" s="120">
        <f t="shared" ref="B17:B72" si="0">IF(ISBLANK(C17),"",B16+1)</f>
        <v>1</v>
      </c>
      <c r="C17" s="121" t="s">
        <v>263</v>
      </c>
      <c r="D17" s="121" t="s">
        <v>175</v>
      </c>
      <c r="E17" s="122">
        <v>0.5</v>
      </c>
      <c r="F17" s="123">
        <f>180000/12</f>
        <v>15000</v>
      </c>
      <c r="G17" s="124" t="s">
        <v>264</v>
      </c>
      <c r="I17" s="135" t="s">
        <v>158</v>
      </c>
      <c r="J17" s="196" t="s">
        <v>155</v>
      </c>
      <c r="K17" s="136" t="s">
        <v>160</v>
      </c>
      <c r="L17" s="136" t="s">
        <v>177</v>
      </c>
      <c r="M17" s="124" t="s">
        <v>155</v>
      </c>
      <c r="N17" s="2"/>
    </row>
    <row r="18" spans="2:14" x14ac:dyDescent="0.2">
      <c r="B18" s="125">
        <f t="shared" si="0"/>
        <v>2</v>
      </c>
      <c r="C18" s="41" t="s">
        <v>265</v>
      </c>
      <c r="D18" s="41" t="s">
        <v>186</v>
      </c>
      <c r="E18" s="126">
        <v>1</v>
      </c>
      <c r="F18" s="42">
        <f>31632/12</f>
        <v>2636</v>
      </c>
      <c r="G18" s="127" t="s">
        <v>267</v>
      </c>
      <c r="I18" s="137" t="s">
        <v>159</v>
      </c>
      <c r="J18" s="197" t="s">
        <v>162</v>
      </c>
      <c r="K18" s="138" t="s">
        <v>161</v>
      </c>
      <c r="L18" s="138" t="s">
        <v>178</v>
      </c>
      <c r="M18" s="127" t="s">
        <v>162</v>
      </c>
      <c r="N18" s="2"/>
    </row>
    <row r="19" spans="2:14" x14ac:dyDescent="0.2">
      <c r="B19" s="125">
        <f t="shared" si="0"/>
        <v>3</v>
      </c>
      <c r="C19" s="41" t="s">
        <v>268</v>
      </c>
      <c r="D19" s="41" t="s">
        <v>165</v>
      </c>
      <c r="E19" s="126">
        <v>1</v>
      </c>
      <c r="F19" s="42">
        <f>47000/12</f>
        <v>3916.6666666666665</v>
      </c>
      <c r="G19" s="127" t="s">
        <v>267</v>
      </c>
      <c r="I19" s="137" t="s">
        <v>160</v>
      </c>
      <c r="J19" s="197" t="s">
        <v>163</v>
      </c>
      <c r="K19" s="138" t="s">
        <v>162</v>
      </c>
      <c r="L19" s="138" t="s">
        <v>179</v>
      </c>
      <c r="M19" s="127" t="s">
        <v>166</v>
      </c>
      <c r="N19" s="2"/>
    </row>
    <row r="20" spans="2:14" x14ac:dyDescent="0.2">
      <c r="B20" s="125">
        <f t="shared" si="0"/>
        <v>4</v>
      </c>
      <c r="C20" s="41" t="s">
        <v>266</v>
      </c>
      <c r="D20" s="41" t="s">
        <v>270</v>
      </c>
      <c r="E20" s="126">
        <v>1</v>
      </c>
      <c r="F20" s="42">
        <f>94121/12</f>
        <v>7843.416666666667</v>
      </c>
      <c r="G20" s="127" t="s">
        <v>267</v>
      </c>
      <c r="I20" s="137" t="s">
        <v>161</v>
      </c>
      <c r="J20" s="197" t="s">
        <v>164</v>
      </c>
      <c r="K20" s="138" t="s">
        <v>164</v>
      </c>
      <c r="L20" s="138" t="s">
        <v>180</v>
      </c>
      <c r="M20" s="127" t="s">
        <v>168</v>
      </c>
      <c r="N20" s="2"/>
    </row>
    <row r="21" spans="2:14" x14ac:dyDescent="0.2">
      <c r="B21" s="125">
        <f t="shared" si="0"/>
        <v>5</v>
      </c>
      <c r="C21" s="41" t="s">
        <v>269</v>
      </c>
      <c r="D21" s="41"/>
      <c r="E21" s="126">
        <v>1</v>
      </c>
      <c r="F21" s="42">
        <v>0</v>
      </c>
      <c r="G21" s="127" t="s">
        <v>267</v>
      </c>
      <c r="I21" s="137" t="s">
        <v>162</v>
      </c>
      <c r="J21" s="197" t="s">
        <v>165</v>
      </c>
      <c r="K21" s="138" t="s">
        <v>168</v>
      </c>
      <c r="L21" s="138" t="s">
        <v>181</v>
      </c>
      <c r="M21" s="127" t="s">
        <v>156</v>
      </c>
      <c r="N21" s="2"/>
    </row>
    <row r="22" spans="2:14" x14ac:dyDescent="0.2">
      <c r="B22" s="125" t="str">
        <f t="shared" si="0"/>
        <v/>
      </c>
      <c r="C22" s="41"/>
      <c r="D22" s="41"/>
      <c r="E22" s="126"/>
      <c r="F22" s="42"/>
      <c r="G22" s="127"/>
      <c r="I22" s="137" t="s">
        <v>163</v>
      </c>
      <c r="J22" s="197" t="s">
        <v>166</v>
      </c>
      <c r="K22" s="138" t="s">
        <v>174</v>
      </c>
      <c r="L22" s="138" t="s">
        <v>182</v>
      </c>
      <c r="M22" s="127" t="s">
        <v>175</v>
      </c>
      <c r="N22" s="2"/>
    </row>
    <row r="23" spans="2:14" x14ac:dyDescent="0.2">
      <c r="B23" s="125" t="str">
        <f t="shared" si="0"/>
        <v/>
      </c>
      <c r="C23" s="41"/>
      <c r="D23" s="41"/>
      <c r="E23" s="126"/>
      <c r="F23" s="42"/>
      <c r="G23" s="127"/>
      <c r="I23" s="137" t="s">
        <v>164</v>
      </c>
      <c r="J23" s="197" t="s">
        <v>167</v>
      </c>
      <c r="K23" s="138" t="s">
        <v>175</v>
      </c>
      <c r="L23" s="138" t="s">
        <v>164</v>
      </c>
      <c r="M23" s="127" t="s">
        <v>171</v>
      </c>
      <c r="N23" s="2"/>
    </row>
    <row r="24" spans="2:14" x14ac:dyDescent="0.2">
      <c r="B24" s="125" t="str">
        <f t="shared" si="0"/>
        <v/>
      </c>
      <c r="C24" s="41"/>
      <c r="D24" s="41"/>
      <c r="E24" s="126"/>
      <c r="F24" s="42"/>
      <c r="G24" s="127"/>
      <c r="I24" s="137" t="s">
        <v>165</v>
      </c>
      <c r="J24" s="197" t="s">
        <v>168</v>
      </c>
      <c r="K24" s="138" t="s">
        <v>171</v>
      </c>
      <c r="L24" s="138" t="s">
        <v>183</v>
      </c>
      <c r="M24" s="127" t="s">
        <v>186</v>
      </c>
      <c r="N24" s="2"/>
    </row>
    <row r="25" spans="2:14" x14ac:dyDescent="0.2">
      <c r="B25" s="125" t="str">
        <f t="shared" si="0"/>
        <v/>
      </c>
      <c r="C25" s="41"/>
      <c r="D25" s="41"/>
      <c r="E25" s="126"/>
      <c r="F25" s="42"/>
      <c r="G25" s="127"/>
      <c r="I25" s="137" t="s">
        <v>166</v>
      </c>
      <c r="J25" s="197" t="s">
        <v>207</v>
      </c>
      <c r="K25" s="138" t="s">
        <v>176</v>
      </c>
      <c r="L25" s="138" t="s">
        <v>184</v>
      </c>
      <c r="M25" s="127" t="s">
        <v>176</v>
      </c>
      <c r="N25" s="2"/>
    </row>
    <row r="26" spans="2:14" x14ac:dyDescent="0.2">
      <c r="B26" s="125" t="str">
        <f t="shared" si="0"/>
        <v/>
      </c>
      <c r="C26" s="41"/>
      <c r="D26" s="41"/>
      <c r="E26" s="126"/>
      <c r="F26" s="42"/>
      <c r="G26" s="127"/>
      <c r="I26" s="137" t="s">
        <v>167</v>
      </c>
      <c r="J26" s="197" t="s">
        <v>175</v>
      </c>
      <c r="K26" s="138"/>
      <c r="L26" s="138" t="s">
        <v>185</v>
      </c>
      <c r="M26" s="127" t="s">
        <v>187</v>
      </c>
      <c r="N26" s="2"/>
    </row>
    <row r="27" spans="2:14" x14ac:dyDescent="0.2">
      <c r="B27" s="125" t="str">
        <f t="shared" si="0"/>
        <v/>
      </c>
      <c r="C27" s="41"/>
      <c r="D27" s="41"/>
      <c r="E27" s="126"/>
      <c r="F27" s="42"/>
      <c r="G27" s="127"/>
      <c r="I27" s="137" t="s">
        <v>168</v>
      </c>
      <c r="J27" s="197" t="s">
        <v>170</v>
      </c>
      <c r="K27" s="138"/>
      <c r="L27" s="138" t="s">
        <v>176</v>
      </c>
      <c r="M27" s="127"/>
    </row>
    <row r="28" spans="2:14" x14ac:dyDescent="0.2">
      <c r="B28" s="125" t="str">
        <f t="shared" si="0"/>
        <v/>
      </c>
      <c r="C28" s="41"/>
      <c r="D28" s="41"/>
      <c r="E28" s="126"/>
      <c r="F28" s="42"/>
      <c r="G28" s="127"/>
      <c r="I28" s="137" t="s">
        <v>169</v>
      </c>
      <c r="J28" s="197" t="s">
        <v>171</v>
      </c>
      <c r="K28" s="138"/>
      <c r="L28" s="43"/>
      <c r="M28" s="139"/>
    </row>
    <row r="29" spans="2:14" x14ac:dyDescent="0.2">
      <c r="B29" s="125" t="str">
        <f t="shared" si="0"/>
        <v/>
      </c>
      <c r="C29" s="41"/>
      <c r="D29" s="41"/>
      <c r="E29" s="126"/>
      <c r="F29" s="42"/>
      <c r="G29" s="127"/>
      <c r="I29" s="137" t="s">
        <v>170</v>
      </c>
      <c r="J29" s="197" t="s">
        <v>172</v>
      </c>
      <c r="K29" s="138"/>
      <c r="L29" s="43"/>
      <c r="M29" s="139"/>
    </row>
    <row r="30" spans="2:14" x14ac:dyDescent="0.2">
      <c r="B30" s="125" t="str">
        <f t="shared" si="0"/>
        <v/>
      </c>
      <c r="C30" s="41"/>
      <c r="D30" s="41"/>
      <c r="E30" s="126"/>
      <c r="F30" s="42"/>
      <c r="G30" s="127"/>
      <c r="I30" s="137" t="s">
        <v>171</v>
      </c>
      <c r="J30" s="197" t="s">
        <v>173</v>
      </c>
      <c r="K30" s="138"/>
      <c r="L30" s="43"/>
      <c r="M30" s="139"/>
    </row>
    <row r="31" spans="2:14" x14ac:dyDescent="0.2">
      <c r="B31" s="125" t="str">
        <f t="shared" si="0"/>
        <v/>
      </c>
      <c r="C31" s="41"/>
      <c r="D31" s="41"/>
      <c r="E31" s="126"/>
      <c r="F31" s="42"/>
      <c r="G31" s="127"/>
      <c r="I31" s="137" t="s">
        <v>172</v>
      </c>
      <c r="J31" s="197" t="s">
        <v>176</v>
      </c>
      <c r="K31" s="138"/>
      <c r="L31" s="43"/>
      <c r="M31" s="139"/>
    </row>
    <row r="32" spans="2:14" x14ac:dyDescent="0.2">
      <c r="B32" s="125" t="str">
        <f t="shared" si="0"/>
        <v/>
      </c>
      <c r="C32" s="41"/>
      <c r="D32" s="41"/>
      <c r="E32" s="126"/>
      <c r="F32" s="42"/>
      <c r="G32" s="127"/>
      <c r="I32" s="140" t="s">
        <v>173</v>
      </c>
      <c r="J32" s="198"/>
      <c r="K32" s="141"/>
      <c r="L32" s="49"/>
      <c r="M32" s="142"/>
    </row>
    <row r="33" spans="2:7" x14ac:dyDescent="0.2">
      <c r="B33" s="125" t="str">
        <f t="shared" si="0"/>
        <v/>
      </c>
      <c r="C33" s="41"/>
      <c r="D33" s="41"/>
      <c r="E33" s="126"/>
      <c r="F33" s="42"/>
      <c r="G33" s="127"/>
    </row>
    <row r="34" spans="2:7" x14ac:dyDescent="0.2">
      <c r="B34" s="125" t="str">
        <f t="shared" si="0"/>
        <v/>
      </c>
      <c r="C34" s="41"/>
      <c r="D34" s="41"/>
      <c r="E34" s="126"/>
      <c r="F34" s="42"/>
      <c r="G34" s="127"/>
    </row>
    <row r="35" spans="2:7" x14ac:dyDescent="0.2">
      <c r="B35" s="125" t="str">
        <f t="shared" si="0"/>
        <v/>
      </c>
      <c r="C35" s="41"/>
      <c r="D35" s="41"/>
      <c r="E35" s="126"/>
      <c r="F35" s="42"/>
      <c r="G35" s="127"/>
    </row>
    <row r="36" spans="2:7" x14ac:dyDescent="0.2">
      <c r="B36" s="125" t="str">
        <f t="shared" si="0"/>
        <v/>
      </c>
      <c r="C36" s="41"/>
      <c r="D36" s="41"/>
      <c r="E36" s="126"/>
      <c r="F36" s="42"/>
      <c r="G36" s="127"/>
    </row>
    <row r="37" spans="2:7" x14ac:dyDescent="0.2">
      <c r="B37" s="125" t="str">
        <f t="shared" si="0"/>
        <v/>
      </c>
      <c r="C37" s="41"/>
      <c r="D37" s="41"/>
      <c r="E37" s="126"/>
      <c r="F37" s="42"/>
      <c r="G37" s="127"/>
    </row>
    <row r="38" spans="2:7" x14ac:dyDescent="0.2">
      <c r="B38" s="125" t="str">
        <f t="shared" si="0"/>
        <v/>
      </c>
      <c r="C38" s="41"/>
      <c r="D38" s="41"/>
      <c r="E38" s="126"/>
      <c r="F38" s="42"/>
      <c r="G38" s="127"/>
    </row>
    <row r="39" spans="2:7" x14ac:dyDescent="0.2">
      <c r="B39" s="125" t="str">
        <f t="shared" si="0"/>
        <v/>
      </c>
      <c r="C39" s="41"/>
      <c r="D39" s="41"/>
      <c r="E39" s="126"/>
      <c r="F39" s="42"/>
      <c r="G39" s="127"/>
    </row>
    <row r="40" spans="2:7" x14ac:dyDescent="0.2">
      <c r="B40" s="125" t="str">
        <f t="shared" si="0"/>
        <v/>
      </c>
      <c r="C40" s="41"/>
      <c r="D40" s="41"/>
      <c r="E40" s="126"/>
      <c r="F40" s="42"/>
      <c r="G40" s="127"/>
    </row>
    <row r="41" spans="2:7" x14ac:dyDescent="0.2">
      <c r="B41" s="125" t="str">
        <f t="shared" si="0"/>
        <v/>
      </c>
      <c r="C41" s="41"/>
      <c r="D41" s="41"/>
      <c r="E41" s="126"/>
      <c r="F41" s="42"/>
      <c r="G41" s="127"/>
    </row>
    <row r="42" spans="2:7" x14ac:dyDescent="0.2">
      <c r="B42" s="125" t="str">
        <f t="shared" si="0"/>
        <v/>
      </c>
      <c r="C42" s="41"/>
      <c r="D42" s="41"/>
      <c r="E42" s="126"/>
      <c r="F42" s="42"/>
      <c r="G42" s="127"/>
    </row>
    <row r="43" spans="2:7" x14ac:dyDescent="0.2">
      <c r="B43" s="125" t="str">
        <f t="shared" si="0"/>
        <v/>
      </c>
      <c r="C43" s="41"/>
      <c r="D43" s="41"/>
      <c r="E43" s="126"/>
      <c r="F43" s="42"/>
      <c r="G43" s="127"/>
    </row>
    <row r="44" spans="2:7" x14ac:dyDescent="0.2">
      <c r="B44" s="125" t="str">
        <f t="shared" si="0"/>
        <v/>
      </c>
      <c r="C44" s="41"/>
      <c r="D44" s="41"/>
      <c r="E44" s="126"/>
      <c r="F44" s="42"/>
      <c r="G44" s="127"/>
    </row>
    <row r="45" spans="2:7" x14ac:dyDescent="0.2">
      <c r="B45" s="125" t="str">
        <f t="shared" si="0"/>
        <v/>
      </c>
      <c r="C45" s="41"/>
      <c r="D45" s="41"/>
      <c r="E45" s="126"/>
      <c r="F45" s="42"/>
      <c r="G45" s="127"/>
    </row>
    <row r="46" spans="2:7" x14ac:dyDescent="0.2">
      <c r="B46" s="125" t="str">
        <f t="shared" si="0"/>
        <v/>
      </c>
      <c r="C46" s="41"/>
      <c r="D46" s="41"/>
      <c r="E46" s="126"/>
      <c r="F46" s="42"/>
      <c r="G46" s="127"/>
    </row>
    <row r="47" spans="2:7" x14ac:dyDescent="0.2">
      <c r="B47" s="125" t="str">
        <f t="shared" si="0"/>
        <v/>
      </c>
      <c r="C47" s="41"/>
      <c r="D47" s="41"/>
      <c r="E47" s="126"/>
      <c r="F47" s="42"/>
      <c r="G47" s="127"/>
    </row>
    <row r="48" spans="2:7" x14ac:dyDescent="0.2">
      <c r="B48" s="125" t="str">
        <f t="shared" si="0"/>
        <v/>
      </c>
      <c r="C48" s="41"/>
      <c r="D48" s="41"/>
      <c r="E48" s="126"/>
      <c r="F48" s="42"/>
      <c r="G48" s="127"/>
    </row>
    <row r="49" spans="2:7" x14ac:dyDescent="0.2">
      <c r="B49" s="125" t="str">
        <f t="shared" si="0"/>
        <v/>
      </c>
      <c r="C49" s="41"/>
      <c r="D49" s="41"/>
      <c r="E49" s="126"/>
      <c r="F49" s="42"/>
      <c r="G49" s="127"/>
    </row>
    <row r="50" spans="2:7" x14ac:dyDescent="0.2">
      <c r="B50" s="125" t="str">
        <f t="shared" si="0"/>
        <v/>
      </c>
      <c r="C50" s="41"/>
      <c r="D50" s="41"/>
      <c r="E50" s="126"/>
      <c r="F50" s="42"/>
      <c r="G50" s="127"/>
    </row>
    <row r="51" spans="2:7" x14ac:dyDescent="0.2">
      <c r="B51" s="125" t="str">
        <f t="shared" si="0"/>
        <v/>
      </c>
      <c r="C51" s="41"/>
      <c r="D51" s="41"/>
      <c r="E51" s="126"/>
      <c r="F51" s="42"/>
      <c r="G51" s="127"/>
    </row>
    <row r="52" spans="2:7" x14ac:dyDescent="0.2">
      <c r="B52" s="125" t="str">
        <f t="shared" si="0"/>
        <v/>
      </c>
      <c r="C52" s="41"/>
      <c r="D52" s="41"/>
      <c r="E52" s="126"/>
      <c r="F52" s="42"/>
      <c r="G52" s="127"/>
    </row>
    <row r="53" spans="2:7" x14ac:dyDescent="0.2">
      <c r="B53" s="125" t="str">
        <f t="shared" si="0"/>
        <v/>
      </c>
      <c r="C53" s="41"/>
      <c r="D53" s="41"/>
      <c r="E53" s="126"/>
      <c r="F53" s="42"/>
      <c r="G53" s="127"/>
    </row>
    <row r="54" spans="2:7" x14ac:dyDescent="0.2">
      <c r="B54" s="125" t="str">
        <f t="shared" si="0"/>
        <v/>
      </c>
      <c r="C54" s="41"/>
      <c r="D54" s="41"/>
      <c r="E54" s="126"/>
      <c r="F54" s="41"/>
      <c r="G54" s="127"/>
    </row>
    <row r="55" spans="2:7" x14ac:dyDescent="0.2">
      <c r="B55" s="125" t="str">
        <f t="shared" si="0"/>
        <v/>
      </c>
      <c r="C55" s="41"/>
      <c r="D55" s="41"/>
      <c r="E55" s="126"/>
      <c r="F55" s="42"/>
      <c r="G55" s="127"/>
    </row>
    <row r="56" spans="2:7" x14ac:dyDescent="0.2">
      <c r="B56" s="125" t="str">
        <f t="shared" si="0"/>
        <v/>
      </c>
      <c r="C56" s="41"/>
      <c r="D56" s="41"/>
      <c r="E56" s="126"/>
      <c r="F56" s="41"/>
      <c r="G56" s="127"/>
    </row>
    <row r="57" spans="2:7" x14ac:dyDescent="0.2">
      <c r="B57" s="125" t="str">
        <f t="shared" si="0"/>
        <v/>
      </c>
      <c r="C57" s="41"/>
      <c r="D57" s="41"/>
      <c r="E57" s="126"/>
      <c r="F57" s="42"/>
      <c r="G57" s="127"/>
    </row>
    <row r="58" spans="2:7" x14ac:dyDescent="0.2">
      <c r="B58" s="125" t="str">
        <f t="shared" si="0"/>
        <v/>
      </c>
      <c r="C58" s="41"/>
      <c r="D58" s="41"/>
      <c r="E58" s="126"/>
      <c r="F58" s="42"/>
      <c r="G58" s="127"/>
    </row>
    <row r="59" spans="2:7" x14ac:dyDescent="0.2">
      <c r="B59" s="125" t="str">
        <f t="shared" si="0"/>
        <v/>
      </c>
      <c r="C59" s="41"/>
      <c r="D59" s="41"/>
      <c r="E59" s="126"/>
      <c r="F59" s="42"/>
      <c r="G59" s="127"/>
    </row>
    <row r="60" spans="2:7" x14ac:dyDescent="0.2">
      <c r="B60" s="125" t="str">
        <f t="shared" si="0"/>
        <v/>
      </c>
      <c r="C60" s="41"/>
      <c r="D60" s="41"/>
      <c r="E60" s="126"/>
      <c r="F60" s="42"/>
      <c r="G60" s="127"/>
    </row>
    <row r="61" spans="2:7" x14ac:dyDescent="0.2">
      <c r="B61" s="125" t="str">
        <f t="shared" si="0"/>
        <v/>
      </c>
      <c r="C61" s="41"/>
      <c r="D61" s="41"/>
      <c r="E61" s="126"/>
      <c r="F61" s="42"/>
      <c r="G61" s="127"/>
    </row>
    <row r="62" spans="2:7" x14ac:dyDescent="0.2">
      <c r="B62" s="125" t="str">
        <f t="shared" si="0"/>
        <v/>
      </c>
      <c r="C62" s="41"/>
      <c r="D62" s="41"/>
      <c r="E62" s="126"/>
      <c r="F62" s="42"/>
      <c r="G62" s="127"/>
    </row>
    <row r="63" spans="2:7" x14ac:dyDescent="0.2">
      <c r="B63" s="125" t="str">
        <f t="shared" si="0"/>
        <v/>
      </c>
      <c r="C63" s="41"/>
      <c r="D63" s="41"/>
      <c r="E63" s="126"/>
      <c r="F63" s="41"/>
      <c r="G63" s="127"/>
    </row>
    <row r="64" spans="2:7" x14ac:dyDescent="0.2">
      <c r="B64" s="125" t="str">
        <f t="shared" si="0"/>
        <v/>
      </c>
      <c r="C64" s="41"/>
      <c r="D64" s="41"/>
      <c r="E64" s="126"/>
      <c r="F64" s="42"/>
      <c r="G64" s="127"/>
    </row>
    <row r="65" spans="2:7" x14ac:dyDescent="0.2">
      <c r="B65" s="125" t="str">
        <f t="shared" si="0"/>
        <v/>
      </c>
      <c r="C65" s="41"/>
      <c r="D65" s="41"/>
      <c r="E65" s="126"/>
      <c r="F65" s="41"/>
      <c r="G65" s="127"/>
    </row>
    <row r="66" spans="2:7" x14ac:dyDescent="0.2">
      <c r="B66" s="125" t="str">
        <f t="shared" si="0"/>
        <v/>
      </c>
      <c r="C66" s="41"/>
      <c r="D66" s="41"/>
      <c r="E66" s="126"/>
      <c r="F66" s="41"/>
      <c r="G66" s="127"/>
    </row>
    <row r="67" spans="2:7" x14ac:dyDescent="0.2">
      <c r="B67" s="125" t="str">
        <f t="shared" si="0"/>
        <v/>
      </c>
      <c r="C67" s="41"/>
      <c r="D67" s="41"/>
      <c r="E67" s="126"/>
      <c r="F67" s="41"/>
      <c r="G67" s="127"/>
    </row>
    <row r="68" spans="2:7" x14ac:dyDescent="0.2">
      <c r="B68" s="125" t="str">
        <f t="shared" si="0"/>
        <v/>
      </c>
      <c r="C68" s="41"/>
      <c r="D68" s="41"/>
      <c r="E68" s="126"/>
      <c r="F68" s="41"/>
      <c r="G68" s="127"/>
    </row>
    <row r="69" spans="2:7" x14ac:dyDescent="0.2">
      <c r="B69" s="125" t="str">
        <f t="shared" si="0"/>
        <v/>
      </c>
      <c r="C69" s="41"/>
      <c r="D69" s="41"/>
      <c r="E69" s="126"/>
      <c r="F69" s="41"/>
      <c r="G69" s="127"/>
    </row>
    <row r="70" spans="2:7" x14ac:dyDescent="0.2">
      <c r="B70" s="125" t="str">
        <f t="shared" si="0"/>
        <v/>
      </c>
      <c r="C70" s="41"/>
      <c r="D70" s="41"/>
      <c r="E70" s="126"/>
      <c r="F70" s="41"/>
      <c r="G70" s="127"/>
    </row>
    <row r="71" spans="2:7" x14ac:dyDescent="0.2">
      <c r="B71" s="125" t="str">
        <f t="shared" si="0"/>
        <v/>
      </c>
      <c r="C71" s="41"/>
      <c r="D71" s="41"/>
      <c r="E71" s="126"/>
      <c r="F71" s="41"/>
      <c r="G71" s="127"/>
    </row>
    <row r="72" spans="2:7" x14ac:dyDescent="0.2">
      <c r="B72" s="128" t="str">
        <f t="shared" si="0"/>
        <v/>
      </c>
      <c r="C72" s="47"/>
      <c r="D72" s="47"/>
      <c r="E72" s="129"/>
      <c r="F72" s="47"/>
      <c r="G72" s="130"/>
    </row>
    <row r="73" spans="2:7" x14ac:dyDescent="0.2">
      <c r="B73" s="21"/>
      <c r="C73" s="73"/>
      <c r="D73" s="73"/>
      <c r="E73" s="119"/>
      <c r="F73" s="73"/>
      <c r="G73" s="133"/>
    </row>
    <row r="74" spans="2:7" s="52" customFormat="1" x14ac:dyDescent="0.2">
      <c r="B74" s="131" t="s">
        <v>12</v>
      </c>
      <c r="C74" s="155">
        <f>COUNTA(C17:C66)</f>
        <v>5</v>
      </c>
      <c r="D74" s="156"/>
      <c r="E74" s="157"/>
      <c r="F74" s="158" t="s">
        <v>200</v>
      </c>
      <c r="G74" s="132">
        <f>COUNTIF(G17:G72,"Y")</f>
        <v>4</v>
      </c>
    </row>
  </sheetData>
  <phoneticPr fontId="0" type="noConversion"/>
  <pageMargins left="0.25" right="0.25" top="1" bottom="1" header="0.5" footer="0.5"/>
  <pageSetup scale="71" orientation="portrait"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showGridLines="0" workbookViewId="0">
      <selection activeCell="I5" sqref="I5"/>
    </sheetView>
  </sheetViews>
  <sheetFormatPr defaultRowHeight="12.75" x14ac:dyDescent="0.2"/>
  <sheetData/>
  <phoneticPr fontId="0" type="noConversion"/>
  <pageMargins left="0.75" right="0.75" top="1" bottom="1" header="0.5" footer="0.5"/>
  <pageSetup orientation="portrait"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Y80"/>
  <sheetViews>
    <sheetView showGridLines="0" zoomScale="85" workbookViewId="0">
      <selection activeCell="D10" sqref="D10"/>
    </sheetView>
  </sheetViews>
  <sheetFormatPr defaultRowHeight="12.75" x14ac:dyDescent="0.2"/>
  <cols>
    <col min="1" max="1" width="2.85546875" customWidth="1"/>
    <col min="2" max="2" width="24.85546875" customWidth="1"/>
    <col min="3" max="3" width="6.85546875" customWidth="1"/>
    <col min="5" max="5" width="9.140625" style="170"/>
    <col min="6" max="6" width="11.42578125" style="170" customWidth="1"/>
    <col min="8" max="8" width="9.28515625" style="170" bestFit="1" customWidth="1"/>
    <col min="9" max="9" width="8" bestFit="1" customWidth="1"/>
    <col min="10" max="10" width="9" style="170" hidden="1" customWidth="1"/>
    <col min="11" max="11" width="9.42578125" style="62" hidden="1" customWidth="1"/>
    <col min="12" max="12" width="11.42578125" style="62" hidden="1" customWidth="1"/>
    <col min="13" max="13" width="8" style="182" bestFit="1" customWidth="1"/>
    <col min="15" max="15" width="9.5703125" bestFit="1" customWidth="1"/>
    <col min="16" max="16" width="5.28515625" customWidth="1"/>
    <col min="17" max="17" width="5" customWidth="1"/>
    <col min="18" max="18" width="4.140625" customWidth="1"/>
    <col min="19" max="19" width="4.140625" style="166" hidden="1" customWidth="1"/>
    <col min="20" max="20" width="6.140625" style="166" hidden="1" customWidth="1"/>
    <col min="21" max="21" width="9.42578125" style="166" hidden="1" customWidth="1"/>
    <col min="22" max="22" width="11.85546875" style="166" hidden="1" customWidth="1"/>
    <col min="23" max="23" width="9.28515625" style="166" hidden="1" customWidth="1"/>
    <col min="24" max="24" width="3.140625" bestFit="1" customWidth="1"/>
    <col min="25" max="25" width="0.140625" hidden="1" customWidth="1"/>
  </cols>
  <sheetData>
    <row r="1" spans="1:23" x14ac:dyDescent="0.2">
      <c r="B1" t="s">
        <v>0</v>
      </c>
    </row>
    <row r="2" spans="1:23" x14ac:dyDescent="0.2">
      <c r="B2" t="s">
        <v>1</v>
      </c>
      <c r="D2" s="10">
        <v>3.5000000000000003E-2</v>
      </c>
    </row>
    <row r="3" spans="1:23" x14ac:dyDescent="0.2">
      <c r="B3" t="s">
        <v>2</v>
      </c>
      <c r="D3" s="10">
        <v>7.4999999999999997E-3</v>
      </c>
      <c r="E3" s="13">
        <f>+D3+D2</f>
        <v>4.2500000000000003E-2</v>
      </c>
      <c r="F3" s="170" t="s">
        <v>3</v>
      </c>
    </row>
    <row r="4" spans="1:23" x14ac:dyDescent="0.2">
      <c r="B4" t="s">
        <v>4</v>
      </c>
      <c r="D4" s="199">
        <v>78000</v>
      </c>
    </row>
    <row r="5" spans="1:23" x14ac:dyDescent="0.2">
      <c r="B5" t="str">
        <f>"Taxes on first "&amp;D4</f>
        <v>Taxes on first 78000</v>
      </c>
      <c r="D5" s="10">
        <v>0.09</v>
      </c>
      <c r="E5" s="179">
        <f>ROUND(D4*D5,0)</f>
        <v>7020</v>
      </c>
      <c r="F5" s="266" t="str">
        <f>"&lt;==Tax on $ "&amp;D4</f>
        <v>&lt;==Tax on $ 78000</v>
      </c>
    </row>
    <row r="6" spans="1:23" x14ac:dyDescent="0.2">
      <c r="B6" t="str">
        <f>"Taxes on amount over "&amp;D4</f>
        <v>Taxes on amount over 78000</v>
      </c>
      <c r="D6" s="10">
        <v>0.02</v>
      </c>
    </row>
    <row r="7" spans="1:23" x14ac:dyDescent="0.2">
      <c r="B7" t="s">
        <v>5</v>
      </c>
      <c r="D7" s="11">
        <v>4800</v>
      </c>
      <c r="K7" s="63"/>
    </row>
    <row r="8" spans="1:23" x14ac:dyDescent="0.2">
      <c r="B8" t="s">
        <v>6</v>
      </c>
      <c r="D8" s="10">
        <v>4.9000000000000002E-2</v>
      </c>
      <c r="I8" s="1"/>
      <c r="K8" s="63"/>
      <c r="O8" s="166"/>
    </row>
    <row r="9" spans="1:23" hidden="1" x14ac:dyDescent="0.2">
      <c r="B9" t="s">
        <v>7</v>
      </c>
      <c r="D9" s="10">
        <v>0</v>
      </c>
      <c r="F9" s="180"/>
      <c r="I9" s="1"/>
      <c r="K9" s="63"/>
    </row>
    <row r="10" spans="1:23" x14ac:dyDescent="0.2">
      <c r="D10" s="1"/>
      <c r="I10" s="1"/>
      <c r="K10" s="63"/>
    </row>
    <row r="11" spans="1:23" ht="5.25" customHeight="1" x14ac:dyDescent="0.2">
      <c r="B11" s="26"/>
      <c r="C11" s="26"/>
      <c r="D11" s="27"/>
      <c r="E11" s="180"/>
      <c r="G11" s="6"/>
    </row>
    <row r="12" spans="1:23" x14ac:dyDescent="0.2">
      <c r="B12" s="32"/>
      <c r="C12" s="32"/>
      <c r="D12" s="30"/>
      <c r="E12" s="171"/>
      <c r="F12" s="171"/>
      <c r="G12" s="30"/>
      <c r="H12" s="171"/>
      <c r="I12" s="30" t="s">
        <v>123</v>
      </c>
      <c r="J12" s="171"/>
      <c r="K12" s="64"/>
      <c r="L12" s="64"/>
      <c r="M12" s="183"/>
      <c r="O12" s="191"/>
    </row>
    <row r="13" spans="1:23" x14ac:dyDescent="0.2">
      <c r="B13" s="58"/>
      <c r="C13" s="58"/>
      <c r="D13" s="59" t="s">
        <v>8</v>
      </c>
      <c r="E13" s="172" t="s">
        <v>9</v>
      </c>
      <c r="F13" s="172" t="s">
        <v>114</v>
      </c>
      <c r="G13" s="59" t="s">
        <v>10</v>
      </c>
      <c r="H13" s="172" t="s">
        <v>11</v>
      </c>
      <c r="I13" s="59" t="s">
        <v>11</v>
      </c>
      <c r="J13" s="172" t="s">
        <v>188</v>
      </c>
      <c r="K13" s="71" t="s">
        <v>120</v>
      </c>
      <c r="L13" s="71" t="s">
        <v>12</v>
      </c>
      <c r="M13" s="184" t="s">
        <v>13</v>
      </c>
      <c r="O13" s="191"/>
    </row>
    <row r="14" spans="1:23" x14ac:dyDescent="0.2">
      <c r="B14" s="31" t="s">
        <v>14</v>
      </c>
      <c r="C14" s="31" t="s">
        <v>253</v>
      </c>
      <c r="D14" s="57" t="s">
        <v>16</v>
      </c>
      <c r="E14" s="173" t="s">
        <v>2</v>
      </c>
      <c r="F14" s="173" t="s">
        <v>16</v>
      </c>
      <c r="G14" s="57" t="s">
        <v>246</v>
      </c>
      <c r="H14" s="173" t="s">
        <v>17</v>
      </c>
      <c r="I14" s="57" t="s">
        <v>18</v>
      </c>
      <c r="J14" s="173" t="s">
        <v>189</v>
      </c>
      <c r="K14" s="70" t="s">
        <v>19</v>
      </c>
      <c r="L14" s="70" t="s">
        <v>20</v>
      </c>
      <c r="M14" s="185" t="s">
        <v>18</v>
      </c>
      <c r="O14" s="191"/>
    </row>
    <row r="15" spans="1:23" ht="3.75" customHeight="1" x14ac:dyDescent="0.2">
      <c r="B15" s="33"/>
      <c r="C15" s="34"/>
      <c r="D15" s="35"/>
      <c r="E15" s="174"/>
      <c r="F15" s="174"/>
      <c r="G15" s="36"/>
      <c r="H15" s="174"/>
      <c r="I15" s="35"/>
      <c r="J15" s="174"/>
      <c r="K15" s="65"/>
      <c r="L15" s="66"/>
      <c r="M15" s="186"/>
    </row>
    <row r="16" spans="1:23" x14ac:dyDescent="0.2">
      <c r="A16">
        <f>IF(ISBLANK('Data Entry'!C17)," ",('Data Entry'!B17))</f>
        <v>1</v>
      </c>
      <c r="B16" s="38" t="str">
        <f>IF(ISTEXT('Data Entry'!C17),'Data Entry'!C17," ")</f>
        <v>Dave Schafer</v>
      </c>
      <c r="C16" s="39">
        <f>IF(ISBLANK('Data Entry'!C17)," ",'Data Entry'!$B$4)</f>
        <v>111721</v>
      </c>
      <c r="D16" s="42">
        <f>'Data Entry'!F17*G16</f>
        <v>7500</v>
      </c>
      <c r="E16" s="175">
        <f>ROUND(D16*$E$3,0)</f>
        <v>319</v>
      </c>
      <c r="F16" s="175">
        <f>ROUND(+E16+D16,0)</f>
        <v>7819</v>
      </c>
      <c r="G16" s="44">
        <f>'Data Entry'!E17</f>
        <v>0.5</v>
      </c>
      <c r="H16" s="192">
        <f>IF(F16=0,0,ROUND((+F16*12*$D$8+($D$7*G16)),0))</f>
        <v>6998</v>
      </c>
      <c r="I16" s="45">
        <f>IF(F16*12&gt;$D$4,((F16*12-$D$4)*$D$6+$E$5),F16*12*$D$5)</f>
        <v>7336.56</v>
      </c>
      <c r="J16" s="175">
        <f>VLOOKUP('Data Entry'!$B$2&amp;'Data Entry'!D17,'Proll Data'!$U$19:$V$80,2,FALSE)*G16</f>
        <v>60000</v>
      </c>
      <c r="K16" s="67">
        <f>ROUND(+D16*$D$9*12,0)</f>
        <v>0</v>
      </c>
      <c r="L16" s="67">
        <f>ROUND(F16*12+J16,0)</f>
        <v>153828</v>
      </c>
      <c r="M16" s="187">
        <f>IF((F16*12+J16)&gt;$D$4,(((F16*12+J16)-$D$4)*$D$6+$E$5),(F16*12+J16)*$D$5)-I16</f>
        <v>1199.9999999999991</v>
      </c>
      <c r="U16" s="166" t="s">
        <v>190</v>
      </c>
      <c r="V16" s="167" t="s">
        <v>191</v>
      </c>
      <c r="W16" s="166" t="s">
        <v>192</v>
      </c>
    </row>
    <row r="17" spans="1:23" x14ac:dyDescent="0.2">
      <c r="A17">
        <f>IF(ISBLANK('Data Entry'!C18)," ",('Data Entry'!B18))</f>
        <v>2</v>
      </c>
      <c r="B17" s="40" t="str">
        <f>IF(ISTEXT('Data Entry'!C18),'Data Entry'!C18," ")</f>
        <v>Alma Navarro</v>
      </c>
      <c r="C17" s="41">
        <f>IF(ISBLANK('Data Entry'!C18)," ",'Data Entry'!$B$4)</f>
        <v>111721</v>
      </c>
      <c r="D17" s="42">
        <f>'Data Entry'!F18*G17</f>
        <v>2636</v>
      </c>
      <c r="E17" s="175">
        <f>ROUND(D17*$E$3,0)</f>
        <v>112</v>
      </c>
      <c r="F17" s="175">
        <f>ROUND(+E17+D17,0)</f>
        <v>2748</v>
      </c>
      <c r="G17" s="44">
        <f>'Data Entry'!E18</f>
        <v>1</v>
      </c>
      <c r="H17" s="175">
        <f t="shared" ref="H17:H71" si="0">IF(F17=0,0,ROUND((+F17*12*$D$8+($D$7*G17)),0))</f>
        <v>6416</v>
      </c>
      <c r="I17" s="45">
        <f>IF(F17*12&gt;$D$4,((F17*12-$D$4)*$D$6+$E$5),F17*12*$D$5)</f>
        <v>2967.8399999999997</v>
      </c>
      <c r="J17" s="175">
        <f>VLOOKUP('Data Entry'!$B$2&amp;'Data Entry'!D18,'Proll Data'!$U$19:$V$80,2,FALSE)*G17</f>
        <v>804</v>
      </c>
      <c r="K17" s="67">
        <f>ROUND(+D17*$D$9*12,0)</f>
        <v>0</v>
      </c>
      <c r="L17" s="67">
        <f>ROUND(F17*12+J17,0)</f>
        <v>33780</v>
      </c>
      <c r="M17" s="187">
        <f>IF((F17*12+J17)&gt;$D$4,(((F17*12+J17)-$D$4)*$D$6+$E$5),(F17*12+J17)*$D$5)-I17</f>
        <v>72.360000000000127</v>
      </c>
      <c r="S17" s="168" t="s">
        <v>194</v>
      </c>
      <c r="T17" s="166" t="s">
        <v>124</v>
      </c>
      <c r="U17" s="166" t="s">
        <v>124</v>
      </c>
      <c r="V17" s="167" t="s">
        <v>188</v>
      </c>
      <c r="W17" s="166" t="s">
        <v>193</v>
      </c>
    </row>
    <row r="18" spans="1:23" x14ac:dyDescent="0.2">
      <c r="A18">
        <f>IF(ISBLANK('Data Entry'!C19)," ",('Data Entry'!B19))</f>
        <v>3</v>
      </c>
      <c r="B18" s="40" t="str">
        <f>IF(ISTEXT('Data Entry'!C19),'Data Entry'!C19," ")</f>
        <v>Vacancy (Amber White)</v>
      </c>
      <c r="C18" s="41">
        <f>IF(ISBLANK('Data Entry'!C19)," ",'Data Entry'!$B$4)</f>
        <v>111721</v>
      </c>
      <c r="D18" s="42">
        <f>'Data Entry'!F19*G18</f>
        <v>3916.6666666666665</v>
      </c>
      <c r="E18" s="175">
        <f t="shared" ref="E18:E71" si="1">ROUND(D18*$E$3,0)</f>
        <v>166</v>
      </c>
      <c r="F18" s="175">
        <f t="shared" ref="F18:F71" si="2">ROUND(+E18+D18,0)</f>
        <v>4083</v>
      </c>
      <c r="G18" s="44">
        <f>'Data Entry'!E19</f>
        <v>1</v>
      </c>
      <c r="H18" s="175">
        <f t="shared" si="0"/>
        <v>7201</v>
      </c>
      <c r="I18" s="45">
        <f t="shared" ref="I18:I71" si="3">IF(F18*12&gt;$D$4,((F18*12-$D$4)*$D$6+$E$5),F18*12*$D$5)</f>
        <v>4409.6399999999994</v>
      </c>
      <c r="J18" s="175" t="e">
        <f>VLOOKUP('Data Entry'!$B$2&amp;'Data Entry'!D19,'Proll Data'!$U$19:$V$80,2,FALSE)*G18</f>
        <v>#N/A</v>
      </c>
      <c r="K18" s="67">
        <f t="shared" ref="K18:K71" si="4">ROUND(+D18*$D$9*12,0)</f>
        <v>0</v>
      </c>
      <c r="L18" s="67" t="e">
        <f t="shared" ref="L18:L71" si="5">ROUND(F18*12+J18,0)</f>
        <v>#N/A</v>
      </c>
      <c r="M18" s="187" t="e">
        <f t="shared" ref="M18:M71" si="6">IF((F18*12+J18)&gt;$D$4,(((F18*12+J18)-$D$4)*$D$6+$E$5),(F18*12+J18)*$D$5)-I18</f>
        <v>#N/A</v>
      </c>
    </row>
    <row r="19" spans="1:23" x14ac:dyDescent="0.2">
      <c r="A19">
        <f>IF(ISBLANK('Data Entry'!C20)," ",('Data Entry'!B20))</f>
        <v>4</v>
      </c>
      <c r="B19" s="40" t="str">
        <f>IF(ISTEXT('Data Entry'!C20),'Data Entry'!C20," ")</f>
        <v>Gina Taylor</v>
      </c>
      <c r="C19" s="41">
        <f>IF(ISBLANK('Data Entry'!C20)," ",'Data Entry'!$B$4)</f>
        <v>111721</v>
      </c>
      <c r="D19" s="42">
        <f>'Data Entry'!F20*G19</f>
        <v>7843.416666666667</v>
      </c>
      <c r="E19" s="175">
        <f t="shared" si="1"/>
        <v>333</v>
      </c>
      <c r="F19" s="175">
        <f t="shared" si="2"/>
        <v>8176</v>
      </c>
      <c r="G19" s="44">
        <f>'Data Entry'!E20</f>
        <v>1</v>
      </c>
      <c r="H19" s="175">
        <f t="shared" si="0"/>
        <v>9607</v>
      </c>
      <c r="I19" s="45">
        <f t="shared" si="3"/>
        <v>7422.24</v>
      </c>
      <c r="J19" s="175" t="e">
        <f>VLOOKUP('Data Entry'!$B$2&amp;'Data Entry'!D20,'Proll Data'!$U$19:$V$80,2,FALSE)*G19</f>
        <v>#N/A</v>
      </c>
      <c r="K19" s="67">
        <f t="shared" si="4"/>
        <v>0</v>
      </c>
      <c r="L19" s="67" t="e">
        <f t="shared" si="5"/>
        <v>#N/A</v>
      </c>
      <c r="M19" s="187" t="e">
        <f t="shared" si="6"/>
        <v>#N/A</v>
      </c>
      <c r="S19" s="166">
        <v>366</v>
      </c>
      <c r="T19" s="166" t="s">
        <v>155</v>
      </c>
      <c r="U19" s="166" t="str">
        <f>S19&amp;T19</f>
        <v>366CP</v>
      </c>
      <c r="V19" s="169">
        <v>2700</v>
      </c>
      <c r="W19" s="166">
        <v>1</v>
      </c>
    </row>
    <row r="20" spans="1:23" x14ac:dyDescent="0.2">
      <c r="A20">
        <f>IF(ISBLANK('Data Entry'!C21)," ",('Data Entry'!B21))</f>
        <v>5</v>
      </c>
      <c r="B20" s="40" t="str">
        <f>IF(ISTEXT('Data Entry'!C21),'Data Entry'!C21," ")</f>
        <v>Charles Hannagan - Temp</v>
      </c>
      <c r="C20" s="41">
        <f>IF(ISBLANK('Data Entry'!C21)," ",'Data Entry'!$B$4)</f>
        <v>111721</v>
      </c>
      <c r="D20" s="42">
        <f>'Data Entry'!F21*G20</f>
        <v>0</v>
      </c>
      <c r="E20" s="175">
        <f t="shared" si="1"/>
        <v>0</v>
      </c>
      <c r="F20" s="175">
        <f t="shared" si="2"/>
        <v>0</v>
      </c>
      <c r="G20" s="44">
        <f>'Data Entry'!E21</f>
        <v>1</v>
      </c>
      <c r="H20" s="175">
        <f t="shared" si="0"/>
        <v>0</v>
      </c>
      <c r="I20" s="45">
        <f t="shared" si="3"/>
        <v>0</v>
      </c>
      <c r="J20" s="175" t="e">
        <f>VLOOKUP('Data Entry'!$B$2&amp;'Data Entry'!D21,'Proll Data'!$U$19:$V$80,2,FALSE)*G20</f>
        <v>#N/A</v>
      </c>
      <c r="K20" s="67">
        <f t="shared" si="4"/>
        <v>0</v>
      </c>
      <c r="L20" s="67" t="e">
        <f t="shared" si="5"/>
        <v>#N/A</v>
      </c>
      <c r="M20" s="187" t="e">
        <f t="shared" si="6"/>
        <v>#N/A</v>
      </c>
      <c r="S20" s="166">
        <v>366</v>
      </c>
      <c r="T20" s="166" t="s">
        <v>162</v>
      </c>
      <c r="U20" s="166" t="str">
        <f t="shared" ref="U20:U80" si="7">S20&amp;T20</f>
        <v>366CP11</v>
      </c>
      <c r="V20" s="169">
        <v>5200</v>
      </c>
      <c r="W20" s="166">
        <v>1</v>
      </c>
    </row>
    <row r="21" spans="1:23" x14ac:dyDescent="0.2">
      <c r="A21" t="str">
        <f>IF(ISBLANK('Data Entry'!C22)," ",('Data Entry'!B22))</f>
        <v xml:space="preserve"> </v>
      </c>
      <c r="B21" s="40" t="str">
        <f>IF(ISTEXT('Data Entry'!C22),'Data Entry'!C22," ")</f>
        <v xml:space="preserve"> </v>
      </c>
      <c r="C21" s="41" t="str">
        <f>IF(ISBLANK('Data Entry'!C22)," ",'Data Entry'!$B$4)</f>
        <v xml:space="preserve"> </v>
      </c>
      <c r="D21" s="42">
        <f>'Data Entry'!F22*G21</f>
        <v>0</v>
      </c>
      <c r="E21" s="175">
        <f t="shared" si="1"/>
        <v>0</v>
      </c>
      <c r="F21" s="175">
        <f t="shared" si="2"/>
        <v>0</v>
      </c>
      <c r="G21" s="44">
        <f>'Data Entry'!E22</f>
        <v>0</v>
      </c>
      <c r="H21" s="175">
        <f t="shared" si="0"/>
        <v>0</v>
      </c>
      <c r="I21" s="45">
        <f t="shared" si="3"/>
        <v>0</v>
      </c>
      <c r="J21" s="175" t="e">
        <f>VLOOKUP('Data Entry'!$B$2&amp;'Data Entry'!D22,'Proll Data'!$U$19:$V$80,2,FALSE)*G21</f>
        <v>#N/A</v>
      </c>
      <c r="K21" s="67">
        <f t="shared" si="4"/>
        <v>0</v>
      </c>
      <c r="L21" s="67" t="e">
        <f t="shared" si="5"/>
        <v>#N/A</v>
      </c>
      <c r="M21" s="187" t="e">
        <f t="shared" si="6"/>
        <v>#N/A</v>
      </c>
      <c r="S21" s="166">
        <v>366</v>
      </c>
      <c r="T21" s="166" t="s">
        <v>166</v>
      </c>
      <c r="U21" s="166" t="str">
        <f t="shared" si="7"/>
        <v>366CP15</v>
      </c>
      <c r="V21" s="169">
        <v>8122</v>
      </c>
      <c r="W21" s="166">
        <v>1</v>
      </c>
    </row>
    <row r="22" spans="1:23" x14ac:dyDescent="0.2">
      <c r="A22" t="str">
        <f>IF(ISBLANK('Data Entry'!C23)," ",('Data Entry'!B23))</f>
        <v xml:space="preserve"> </v>
      </c>
      <c r="B22" s="40" t="str">
        <f>IF(ISTEXT('Data Entry'!C23),'Data Entry'!C23," ")</f>
        <v xml:space="preserve"> </v>
      </c>
      <c r="C22" s="41" t="str">
        <f>IF(ISBLANK('Data Entry'!C23)," ",'Data Entry'!$B$4)</f>
        <v xml:space="preserve"> </v>
      </c>
      <c r="D22" s="42">
        <f>'Data Entry'!F23*G22</f>
        <v>0</v>
      </c>
      <c r="E22" s="175">
        <f t="shared" si="1"/>
        <v>0</v>
      </c>
      <c r="F22" s="175">
        <f t="shared" si="2"/>
        <v>0</v>
      </c>
      <c r="G22" s="44">
        <f>'Data Entry'!E23</f>
        <v>0</v>
      </c>
      <c r="H22" s="175">
        <f t="shared" si="0"/>
        <v>0</v>
      </c>
      <c r="I22" s="45">
        <f t="shared" si="3"/>
        <v>0</v>
      </c>
      <c r="J22" s="175" t="e">
        <f>VLOOKUP('Data Entry'!$B$2&amp;'Data Entry'!D23,'Proll Data'!$U$19:$V$80,2,FALSE)*G22</f>
        <v>#N/A</v>
      </c>
      <c r="K22" s="67">
        <f t="shared" si="4"/>
        <v>0</v>
      </c>
      <c r="L22" s="67" t="e">
        <f t="shared" si="5"/>
        <v>#N/A</v>
      </c>
      <c r="M22" s="187" t="e">
        <f t="shared" si="6"/>
        <v>#N/A</v>
      </c>
      <c r="S22" s="166">
        <v>366</v>
      </c>
      <c r="T22" s="166" t="s">
        <v>168</v>
      </c>
      <c r="U22" s="166" t="str">
        <f t="shared" si="7"/>
        <v>366CP17</v>
      </c>
      <c r="V22" s="169">
        <v>8000</v>
      </c>
      <c r="W22" s="166">
        <v>1</v>
      </c>
    </row>
    <row r="23" spans="1:23" x14ac:dyDescent="0.2">
      <c r="A23" t="str">
        <f>IF(ISBLANK('Data Entry'!C24)," ",('Data Entry'!B24))</f>
        <v xml:space="preserve"> </v>
      </c>
      <c r="B23" s="40" t="str">
        <f>IF(ISTEXT('Data Entry'!C24),'Data Entry'!C24," ")</f>
        <v xml:space="preserve"> </v>
      </c>
      <c r="C23" s="41" t="str">
        <f>IF(ISBLANK('Data Entry'!C24)," ",'Data Entry'!$B$4)</f>
        <v xml:space="preserve"> </v>
      </c>
      <c r="D23" s="42">
        <f>'Data Entry'!F24*G23</f>
        <v>0</v>
      </c>
      <c r="E23" s="175">
        <f t="shared" si="1"/>
        <v>0</v>
      </c>
      <c r="F23" s="175">
        <f t="shared" si="2"/>
        <v>0</v>
      </c>
      <c r="G23" s="44">
        <f>'Data Entry'!E24</f>
        <v>0</v>
      </c>
      <c r="H23" s="175">
        <f t="shared" si="0"/>
        <v>0</v>
      </c>
      <c r="I23" s="45">
        <f t="shared" si="3"/>
        <v>0</v>
      </c>
      <c r="J23" s="175" t="e">
        <f>VLOOKUP('Data Entry'!$B$2&amp;'Data Entry'!D24,'Proll Data'!$U$19:$V$80,2,FALSE)*G23</f>
        <v>#N/A</v>
      </c>
      <c r="K23" s="67">
        <f t="shared" si="4"/>
        <v>0</v>
      </c>
      <c r="L23" s="67" t="e">
        <f t="shared" si="5"/>
        <v>#N/A</v>
      </c>
      <c r="M23" s="187" t="e">
        <f t="shared" si="6"/>
        <v>#N/A</v>
      </c>
      <c r="S23" s="166">
        <v>366</v>
      </c>
      <c r="T23" s="166" t="s">
        <v>156</v>
      </c>
      <c r="U23" s="166" t="str">
        <f t="shared" si="7"/>
        <v>366EC</v>
      </c>
      <c r="V23" s="169">
        <v>700000</v>
      </c>
      <c r="W23" s="166">
        <v>1</v>
      </c>
    </row>
    <row r="24" spans="1:23" x14ac:dyDescent="0.2">
      <c r="A24" t="str">
        <f>IF(ISBLANK('Data Entry'!C25)," ",('Data Entry'!B25))</f>
        <v xml:space="preserve"> </v>
      </c>
      <c r="B24" s="40" t="str">
        <f>IF(ISTEXT('Data Entry'!C25),'Data Entry'!C25," ")</f>
        <v xml:space="preserve"> </v>
      </c>
      <c r="C24" s="41" t="str">
        <f>IF(ISBLANK('Data Entry'!C25)," ",'Data Entry'!$B$4)</f>
        <v xml:space="preserve"> </v>
      </c>
      <c r="D24" s="42">
        <f>'Data Entry'!F25*G24</f>
        <v>0</v>
      </c>
      <c r="E24" s="175">
        <f t="shared" si="1"/>
        <v>0</v>
      </c>
      <c r="F24" s="175">
        <f t="shared" si="2"/>
        <v>0</v>
      </c>
      <c r="G24" s="44">
        <f>'Data Entry'!E25</f>
        <v>0</v>
      </c>
      <c r="H24" s="175">
        <f t="shared" si="0"/>
        <v>0</v>
      </c>
      <c r="I24" s="45">
        <f t="shared" si="3"/>
        <v>0</v>
      </c>
      <c r="J24" s="175" t="e">
        <f>VLOOKUP('Data Entry'!$B$2&amp;'Data Entry'!D25,'Proll Data'!$U$19:$V$80,2,FALSE)*G24</f>
        <v>#N/A</v>
      </c>
      <c r="K24" s="67">
        <f t="shared" si="4"/>
        <v>0</v>
      </c>
      <c r="L24" s="67" t="e">
        <f t="shared" si="5"/>
        <v>#N/A</v>
      </c>
      <c r="M24" s="187" t="e">
        <f t="shared" si="6"/>
        <v>#N/A</v>
      </c>
      <c r="S24" s="166">
        <v>366</v>
      </c>
      <c r="T24" s="166" t="s">
        <v>175</v>
      </c>
      <c r="U24" s="166" t="str">
        <f t="shared" si="7"/>
        <v>366EC22</v>
      </c>
      <c r="V24" s="169">
        <v>120000</v>
      </c>
      <c r="W24" s="166">
        <v>1</v>
      </c>
    </row>
    <row r="25" spans="1:23" x14ac:dyDescent="0.2">
      <c r="A25" t="str">
        <f>IF(ISBLANK('Data Entry'!C26)," ",('Data Entry'!B26))</f>
        <v xml:space="preserve"> </v>
      </c>
      <c r="B25" s="40" t="str">
        <f>IF(ISTEXT('Data Entry'!C26),'Data Entry'!C26," ")</f>
        <v xml:space="preserve"> </v>
      </c>
      <c r="C25" s="41" t="str">
        <f>IF(ISBLANK('Data Entry'!C26)," ",'Data Entry'!$B$4)</f>
        <v xml:space="preserve"> </v>
      </c>
      <c r="D25" s="42">
        <f>'Data Entry'!F26*G25</f>
        <v>0</v>
      </c>
      <c r="E25" s="175">
        <f t="shared" si="1"/>
        <v>0</v>
      </c>
      <c r="F25" s="175">
        <f t="shared" si="2"/>
        <v>0</v>
      </c>
      <c r="G25" s="44">
        <f>'Data Entry'!E26</f>
        <v>0</v>
      </c>
      <c r="H25" s="175">
        <f t="shared" si="0"/>
        <v>0</v>
      </c>
      <c r="I25" s="45">
        <f t="shared" si="3"/>
        <v>0</v>
      </c>
      <c r="J25" s="175" t="e">
        <f>VLOOKUP('Data Entry'!$B$2&amp;'Data Entry'!D26,'Proll Data'!$U$19:$V$80,2,FALSE)*G25</f>
        <v>#N/A</v>
      </c>
      <c r="K25" s="67">
        <f t="shared" si="4"/>
        <v>0</v>
      </c>
      <c r="L25" s="67" t="e">
        <f t="shared" si="5"/>
        <v>#N/A</v>
      </c>
      <c r="M25" s="187" t="e">
        <f t="shared" si="6"/>
        <v>#N/A</v>
      </c>
      <c r="S25" s="166">
        <v>366</v>
      </c>
      <c r="T25" s="166" t="s">
        <v>171</v>
      </c>
      <c r="U25" s="166" t="str">
        <f t="shared" si="7"/>
        <v>366ML03</v>
      </c>
      <c r="V25" s="169">
        <v>37500</v>
      </c>
      <c r="W25" s="166">
        <v>2</v>
      </c>
    </row>
    <row r="26" spans="1:23" x14ac:dyDescent="0.2">
      <c r="A26" t="str">
        <f>IF(ISBLANK('Data Entry'!C27)," ",('Data Entry'!B27))</f>
        <v xml:space="preserve"> </v>
      </c>
      <c r="B26" s="40" t="str">
        <f>IF(ISTEXT('Data Entry'!C27),'Data Entry'!C27," ")</f>
        <v xml:space="preserve"> </v>
      </c>
      <c r="C26" s="41" t="str">
        <f>IF(ISBLANK('Data Entry'!C27)," ",'Data Entry'!$B$4)</f>
        <v xml:space="preserve"> </v>
      </c>
      <c r="D26" s="42">
        <f>'Data Entry'!F27*G26</f>
        <v>0</v>
      </c>
      <c r="E26" s="175">
        <f t="shared" si="1"/>
        <v>0</v>
      </c>
      <c r="F26" s="175">
        <f t="shared" si="2"/>
        <v>0</v>
      </c>
      <c r="G26" s="44">
        <f>'Data Entry'!E27</f>
        <v>0</v>
      </c>
      <c r="H26" s="175">
        <f t="shared" si="0"/>
        <v>0</v>
      </c>
      <c r="I26" s="45">
        <f t="shared" si="3"/>
        <v>0</v>
      </c>
      <c r="J26" s="175" t="e">
        <f>VLOOKUP('Data Entry'!$B$2&amp;'Data Entry'!D27,'Proll Data'!$U$19:$V$80,2,FALSE)*G26</f>
        <v>#N/A</v>
      </c>
      <c r="K26" s="67">
        <f t="shared" si="4"/>
        <v>0</v>
      </c>
      <c r="L26" s="67" t="e">
        <f t="shared" si="5"/>
        <v>#N/A</v>
      </c>
      <c r="M26" s="187" t="e">
        <f t="shared" si="6"/>
        <v>#N/A</v>
      </c>
      <c r="S26" s="166">
        <v>366</v>
      </c>
      <c r="T26" s="166" t="s">
        <v>186</v>
      </c>
      <c r="U26" s="166" t="str">
        <f t="shared" si="7"/>
        <v>366SAS1</v>
      </c>
      <c r="V26" s="169">
        <v>804</v>
      </c>
      <c r="W26" s="166">
        <v>1</v>
      </c>
    </row>
    <row r="27" spans="1:23" x14ac:dyDescent="0.2">
      <c r="A27" t="str">
        <f>IF(ISBLANK('Data Entry'!C28)," ",('Data Entry'!B28))</f>
        <v xml:space="preserve"> </v>
      </c>
      <c r="B27" s="40" t="str">
        <f>IF(ISTEXT('Data Entry'!C28),'Data Entry'!C28," ")</f>
        <v xml:space="preserve"> </v>
      </c>
      <c r="C27" s="41" t="str">
        <f>IF(ISBLANK('Data Entry'!C28)," ",'Data Entry'!$B$4)</f>
        <v xml:space="preserve"> </v>
      </c>
      <c r="D27" s="42">
        <f>'Data Entry'!F28*G27</f>
        <v>0</v>
      </c>
      <c r="E27" s="175">
        <f t="shared" si="1"/>
        <v>0</v>
      </c>
      <c r="F27" s="175">
        <f t="shared" si="2"/>
        <v>0</v>
      </c>
      <c r="G27" s="44">
        <f>'Data Entry'!E28</f>
        <v>0</v>
      </c>
      <c r="H27" s="175">
        <f t="shared" si="0"/>
        <v>0</v>
      </c>
      <c r="I27" s="45">
        <f t="shared" si="3"/>
        <v>0</v>
      </c>
      <c r="J27" s="175" t="e">
        <f>VLOOKUP('Data Entry'!$B$2&amp;'Data Entry'!D28,'Proll Data'!$U$19:$V$80,2,FALSE)*G27</f>
        <v>#N/A</v>
      </c>
      <c r="K27" s="67">
        <f t="shared" si="4"/>
        <v>0</v>
      </c>
      <c r="L27" s="67" t="e">
        <f t="shared" si="5"/>
        <v>#N/A</v>
      </c>
      <c r="M27" s="187" t="e">
        <f t="shared" si="6"/>
        <v>#N/A</v>
      </c>
      <c r="S27" s="166">
        <v>366</v>
      </c>
      <c r="T27" s="166" t="s">
        <v>176</v>
      </c>
      <c r="U27" s="166" t="str">
        <f t="shared" si="7"/>
        <v>366SAS3</v>
      </c>
      <c r="V27" s="169">
        <v>4600</v>
      </c>
      <c r="W27" s="166">
        <v>1</v>
      </c>
    </row>
    <row r="28" spans="1:23" x14ac:dyDescent="0.2">
      <c r="A28" t="str">
        <f>IF(ISBLANK('Data Entry'!C29)," ",('Data Entry'!B29))</f>
        <v xml:space="preserve"> </v>
      </c>
      <c r="B28" s="40" t="str">
        <f>IF(ISTEXT('Data Entry'!C29),'Data Entry'!C29," ")</f>
        <v xml:space="preserve"> </v>
      </c>
      <c r="C28" s="41" t="str">
        <f>IF(ISBLANK('Data Entry'!C29)," ",'Data Entry'!$B$4)</f>
        <v xml:space="preserve"> </v>
      </c>
      <c r="D28" s="42">
        <f>'Data Entry'!F29*G28</f>
        <v>0</v>
      </c>
      <c r="E28" s="175">
        <f t="shared" si="1"/>
        <v>0</v>
      </c>
      <c r="F28" s="175">
        <f t="shared" si="2"/>
        <v>0</v>
      </c>
      <c r="G28" s="44">
        <f>'Data Entry'!E29</f>
        <v>0</v>
      </c>
      <c r="H28" s="175">
        <f t="shared" si="0"/>
        <v>0</v>
      </c>
      <c r="I28" s="45">
        <f t="shared" si="3"/>
        <v>0</v>
      </c>
      <c r="J28" s="175" t="e">
        <f>VLOOKUP('Data Entry'!$B$2&amp;'Data Entry'!D29,'Proll Data'!$U$19:$V$80,2,FALSE)*G28</f>
        <v>#N/A</v>
      </c>
      <c r="K28" s="67">
        <f t="shared" si="4"/>
        <v>0</v>
      </c>
      <c r="L28" s="67" t="e">
        <f t="shared" si="5"/>
        <v>#N/A</v>
      </c>
      <c r="M28" s="187" t="e">
        <f t="shared" si="6"/>
        <v>#N/A</v>
      </c>
      <c r="S28" s="166">
        <v>366</v>
      </c>
      <c r="T28" s="166" t="s">
        <v>187</v>
      </c>
      <c r="U28" s="166" t="str">
        <f t="shared" si="7"/>
        <v>366SAS4</v>
      </c>
      <c r="V28" s="169">
        <v>7500</v>
      </c>
      <c r="W28" s="166">
        <v>1</v>
      </c>
    </row>
    <row r="29" spans="1:23" x14ac:dyDescent="0.2">
      <c r="A29" t="str">
        <f>IF(ISBLANK('Data Entry'!C30)," ",('Data Entry'!B30))</f>
        <v xml:space="preserve"> </v>
      </c>
      <c r="B29" s="40" t="str">
        <f>IF(ISTEXT('Data Entry'!C30),'Data Entry'!C30," ")</f>
        <v xml:space="preserve"> </v>
      </c>
      <c r="C29" s="41" t="str">
        <f>IF(ISBLANK('Data Entry'!C30)," ",'Data Entry'!$B$4)</f>
        <v xml:space="preserve"> </v>
      </c>
      <c r="D29" s="42">
        <f>'Data Entry'!F30*G29</f>
        <v>0</v>
      </c>
      <c r="E29" s="175">
        <f t="shared" si="1"/>
        <v>0</v>
      </c>
      <c r="F29" s="175">
        <f t="shared" si="2"/>
        <v>0</v>
      </c>
      <c r="G29" s="44">
        <f>'Data Entry'!E30</f>
        <v>0</v>
      </c>
      <c r="H29" s="175">
        <f t="shared" si="0"/>
        <v>0</v>
      </c>
      <c r="I29" s="45">
        <f t="shared" si="3"/>
        <v>0</v>
      </c>
      <c r="J29" s="175" t="e">
        <f>VLOOKUP('Data Entry'!$B$2&amp;'Data Entry'!D30,'Proll Data'!$U$19:$V$80,2,FALSE)*G29</f>
        <v>#N/A</v>
      </c>
      <c r="K29" s="67">
        <f t="shared" si="4"/>
        <v>0</v>
      </c>
      <c r="L29" s="67" t="e">
        <f t="shared" si="5"/>
        <v>#N/A</v>
      </c>
      <c r="M29" s="187" t="e">
        <f t="shared" si="6"/>
        <v>#N/A</v>
      </c>
      <c r="S29" s="166">
        <v>422</v>
      </c>
      <c r="T29" s="166" t="s">
        <v>158</v>
      </c>
      <c r="U29" s="166" t="str">
        <f t="shared" si="7"/>
        <v>422CP05</v>
      </c>
      <c r="V29" s="169">
        <v>606.66669999999999</v>
      </c>
      <c r="W29" s="166">
        <v>3</v>
      </c>
    </row>
    <row r="30" spans="1:23" x14ac:dyDescent="0.2">
      <c r="A30" t="str">
        <f>IF(ISBLANK('Data Entry'!C31)," ",('Data Entry'!B31))</f>
        <v xml:space="preserve"> </v>
      </c>
      <c r="B30" s="40" t="str">
        <f>IF(ISTEXT('Data Entry'!C31),'Data Entry'!C31," ")</f>
        <v xml:space="preserve"> </v>
      </c>
      <c r="C30" s="41" t="str">
        <f>IF(ISBLANK('Data Entry'!C31)," ",'Data Entry'!$B$4)</f>
        <v xml:space="preserve"> </v>
      </c>
      <c r="D30" s="42">
        <f>'Data Entry'!F31*G30</f>
        <v>0</v>
      </c>
      <c r="E30" s="175">
        <f t="shared" si="1"/>
        <v>0</v>
      </c>
      <c r="F30" s="175">
        <f t="shared" si="2"/>
        <v>0</v>
      </c>
      <c r="G30" s="44">
        <f>'Data Entry'!E31</f>
        <v>0</v>
      </c>
      <c r="H30" s="175">
        <f t="shared" si="0"/>
        <v>0</v>
      </c>
      <c r="I30" s="45">
        <f t="shared" si="3"/>
        <v>0</v>
      </c>
      <c r="J30" s="175" t="e">
        <f>VLOOKUP('Data Entry'!$B$2&amp;'Data Entry'!D31,'Proll Data'!$U$19:$V$80,2,FALSE)*G30</f>
        <v>#N/A</v>
      </c>
      <c r="K30" s="67">
        <f t="shared" si="4"/>
        <v>0</v>
      </c>
      <c r="L30" s="67" t="e">
        <f t="shared" si="5"/>
        <v>#N/A</v>
      </c>
      <c r="M30" s="187" t="e">
        <f t="shared" si="6"/>
        <v>#N/A</v>
      </c>
      <c r="S30" s="166">
        <v>422</v>
      </c>
      <c r="T30" s="166" t="s">
        <v>159</v>
      </c>
      <c r="U30" s="166" t="str">
        <f t="shared" si="7"/>
        <v>422CP06</v>
      </c>
      <c r="V30" s="169">
        <v>916.66669999999999</v>
      </c>
      <c r="W30" s="166">
        <v>3</v>
      </c>
    </row>
    <row r="31" spans="1:23" x14ac:dyDescent="0.2">
      <c r="A31" t="str">
        <f>IF(ISBLANK('Data Entry'!C32)," ",('Data Entry'!B32))</f>
        <v xml:space="preserve"> </v>
      </c>
      <c r="B31" s="40" t="str">
        <f>IF(ISTEXT('Data Entry'!C32),'Data Entry'!C32," ")</f>
        <v xml:space="preserve"> </v>
      </c>
      <c r="C31" s="41" t="str">
        <f>IF(ISBLANK('Data Entry'!C32)," ",'Data Entry'!$B$4)</f>
        <v xml:space="preserve"> </v>
      </c>
      <c r="D31" s="42">
        <f>'Data Entry'!F32*G31</f>
        <v>0</v>
      </c>
      <c r="E31" s="175">
        <f t="shared" si="1"/>
        <v>0</v>
      </c>
      <c r="F31" s="175">
        <f t="shared" si="2"/>
        <v>0</v>
      </c>
      <c r="G31" s="44">
        <f>'Data Entry'!E32</f>
        <v>0</v>
      </c>
      <c r="H31" s="175">
        <f t="shared" si="0"/>
        <v>0</v>
      </c>
      <c r="I31" s="45">
        <f t="shared" si="3"/>
        <v>0</v>
      </c>
      <c r="J31" s="175" t="e">
        <f>VLOOKUP('Data Entry'!$B$2&amp;'Data Entry'!D32,'Proll Data'!$U$19:$V$80,2,FALSE)*G31</f>
        <v>#N/A</v>
      </c>
      <c r="K31" s="67">
        <f t="shared" si="4"/>
        <v>0</v>
      </c>
      <c r="L31" s="67" t="e">
        <f t="shared" si="5"/>
        <v>#N/A</v>
      </c>
      <c r="M31" s="187" t="e">
        <f t="shared" si="6"/>
        <v>#N/A</v>
      </c>
      <c r="S31" s="166">
        <v>422</v>
      </c>
      <c r="T31" s="166" t="s">
        <v>160</v>
      </c>
      <c r="U31" s="166" t="str">
        <f t="shared" si="7"/>
        <v>422CP08</v>
      </c>
      <c r="V31" s="169">
        <v>1041.9425000000001</v>
      </c>
      <c r="W31" s="166">
        <v>4</v>
      </c>
    </row>
    <row r="32" spans="1:23" x14ac:dyDescent="0.2">
      <c r="A32" t="str">
        <f>IF(ISBLANK('Data Entry'!C33)," ",('Data Entry'!B33))</f>
        <v xml:space="preserve"> </v>
      </c>
      <c r="B32" s="40" t="str">
        <f>IF(ISTEXT('Data Entry'!C33),'Data Entry'!C33," ")</f>
        <v xml:space="preserve"> </v>
      </c>
      <c r="C32" s="41" t="str">
        <f>IF(ISBLANK('Data Entry'!C33)," ",'Data Entry'!$B$4)</f>
        <v xml:space="preserve"> </v>
      </c>
      <c r="D32" s="42">
        <f>'Data Entry'!F33*G32</f>
        <v>0</v>
      </c>
      <c r="E32" s="175">
        <f t="shared" si="1"/>
        <v>0</v>
      </c>
      <c r="F32" s="175">
        <f t="shared" si="2"/>
        <v>0</v>
      </c>
      <c r="G32" s="44">
        <f>'Data Entry'!E33</f>
        <v>0</v>
      </c>
      <c r="H32" s="175">
        <f t="shared" si="0"/>
        <v>0</v>
      </c>
      <c r="I32" s="45">
        <f t="shared" si="3"/>
        <v>0</v>
      </c>
      <c r="J32" s="175" t="e">
        <f>VLOOKUP('Data Entry'!$B$2&amp;'Data Entry'!D33,'Proll Data'!$U$19:$V$80,2,FALSE)*G32</f>
        <v>#N/A</v>
      </c>
      <c r="K32" s="67">
        <f t="shared" si="4"/>
        <v>0</v>
      </c>
      <c r="L32" s="67" t="e">
        <f t="shared" si="5"/>
        <v>#N/A</v>
      </c>
      <c r="M32" s="187" t="e">
        <f t="shared" si="6"/>
        <v>#N/A</v>
      </c>
      <c r="S32" s="166">
        <v>422</v>
      </c>
      <c r="T32" s="166" t="s">
        <v>161</v>
      </c>
      <c r="U32" s="166" t="str">
        <f t="shared" si="7"/>
        <v>422CP10</v>
      </c>
      <c r="V32" s="169">
        <v>1715.8824</v>
      </c>
      <c r="W32" s="166">
        <v>17</v>
      </c>
    </row>
    <row r="33" spans="1:23" x14ac:dyDescent="0.2">
      <c r="A33" t="str">
        <f>IF(ISBLANK('Data Entry'!C34)," ",('Data Entry'!B34))</f>
        <v xml:space="preserve"> </v>
      </c>
      <c r="B33" s="40" t="str">
        <f>IF(ISTEXT('Data Entry'!C34),'Data Entry'!C34," ")</f>
        <v xml:space="preserve"> </v>
      </c>
      <c r="C33" s="41" t="str">
        <f>IF(ISBLANK('Data Entry'!C34)," ",'Data Entry'!$B$4)</f>
        <v xml:space="preserve"> </v>
      </c>
      <c r="D33" s="42">
        <f>'Data Entry'!F34*G33</f>
        <v>0</v>
      </c>
      <c r="E33" s="175">
        <f t="shared" si="1"/>
        <v>0</v>
      </c>
      <c r="F33" s="175">
        <f t="shared" si="2"/>
        <v>0</v>
      </c>
      <c r="G33" s="44">
        <f>'Data Entry'!E34</f>
        <v>0</v>
      </c>
      <c r="H33" s="175">
        <f t="shared" si="0"/>
        <v>0</v>
      </c>
      <c r="I33" s="45">
        <f t="shared" si="3"/>
        <v>0</v>
      </c>
      <c r="J33" s="175" t="e">
        <f>VLOOKUP('Data Entry'!$B$2&amp;'Data Entry'!D34,'Proll Data'!$U$19:$V$80,2,FALSE)*G33</f>
        <v>#N/A</v>
      </c>
      <c r="K33" s="67">
        <f t="shared" si="4"/>
        <v>0</v>
      </c>
      <c r="L33" s="67" t="e">
        <f t="shared" si="5"/>
        <v>#N/A</v>
      </c>
      <c r="M33" s="187" t="e">
        <f t="shared" si="6"/>
        <v>#N/A</v>
      </c>
      <c r="S33" s="166">
        <v>422</v>
      </c>
      <c r="T33" s="166" t="s">
        <v>162</v>
      </c>
      <c r="U33" s="166" t="str">
        <f t="shared" si="7"/>
        <v>422CP11</v>
      </c>
      <c r="V33" s="169">
        <v>1515.3846000000001</v>
      </c>
      <c r="W33" s="166">
        <v>13</v>
      </c>
    </row>
    <row r="34" spans="1:23" x14ac:dyDescent="0.2">
      <c r="A34" t="str">
        <f>IF(ISBLANK('Data Entry'!C35)," ",('Data Entry'!B35))</f>
        <v xml:space="preserve"> </v>
      </c>
      <c r="B34" s="40" t="str">
        <f>IF(ISTEXT('Data Entry'!C35),'Data Entry'!C35," ")</f>
        <v xml:space="preserve"> </v>
      </c>
      <c r="C34" s="41" t="str">
        <f>IF(ISBLANK('Data Entry'!C35)," ",'Data Entry'!$B$4)</f>
        <v xml:space="preserve"> </v>
      </c>
      <c r="D34" s="42">
        <f>'Data Entry'!F35*G34</f>
        <v>0</v>
      </c>
      <c r="E34" s="175">
        <f t="shared" si="1"/>
        <v>0</v>
      </c>
      <c r="F34" s="175">
        <f t="shared" si="2"/>
        <v>0</v>
      </c>
      <c r="G34" s="44">
        <f>'Data Entry'!E35</f>
        <v>0</v>
      </c>
      <c r="H34" s="175">
        <f t="shared" si="0"/>
        <v>0</v>
      </c>
      <c r="I34" s="45">
        <f t="shared" si="3"/>
        <v>0</v>
      </c>
      <c r="J34" s="175" t="e">
        <f>VLOOKUP('Data Entry'!$B$2&amp;'Data Entry'!D35,'Proll Data'!$U$19:$V$80,2,FALSE)*G34</f>
        <v>#N/A</v>
      </c>
      <c r="K34" s="67">
        <f t="shared" si="4"/>
        <v>0</v>
      </c>
      <c r="L34" s="67" t="e">
        <f t="shared" si="5"/>
        <v>#N/A</v>
      </c>
      <c r="M34" s="187" t="e">
        <f t="shared" si="6"/>
        <v>#N/A</v>
      </c>
      <c r="S34" s="166">
        <v>422</v>
      </c>
      <c r="T34" s="166" t="s">
        <v>163</v>
      </c>
      <c r="U34" s="166" t="str">
        <f t="shared" si="7"/>
        <v>422CP12</v>
      </c>
      <c r="V34" s="169">
        <v>2017.8570999999999</v>
      </c>
      <c r="W34" s="166">
        <v>14</v>
      </c>
    </row>
    <row r="35" spans="1:23" x14ac:dyDescent="0.2">
      <c r="A35" t="str">
        <f>IF(ISBLANK('Data Entry'!C36)," ",('Data Entry'!B36))</f>
        <v xml:space="preserve"> </v>
      </c>
      <c r="B35" s="40" t="str">
        <f>IF(ISTEXT('Data Entry'!C36),'Data Entry'!C36," ")</f>
        <v xml:space="preserve"> </v>
      </c>
      <c r="C35" s="41" t="str">
        <f>IF(ISBLANK('Data Entry'!C36)," ",'Data Entry'!$B$4)</f>
        <v xml:space="preserve"> </v>
      </c>
      <c r="D35" s="42">
        <f>'Data Entry'!F36*G35</f>
        <v>0</v>
      </c>
      <c r="E35" s="175">
        <f t="shared" si="1"/>
        <v>0</v>
      </c>
      <c r="F35" s="175">
        <f t="shared" si="2"/>
        <v>0</v>
      </c>
      <c r="G35" s="44">
        <f>'Data Entry'!E36</f>
        <v>0</v>
      </c>
      <c r="H35" s="175">
        <f t="shared" si="0"/>
        <v>0</v>
      </c>
      <c r="I35" s="45">
        <f t="shared" si="3"/>
        <v>0</v>
      </c>
      <c r="J35" s="175" t="e">
        <f>VLOOKUP('Data Entry'!$B$2&amp;'Data Entry'!D36,'Proll Data'!$U$19:$V$80,2,FALSE)*G35</f>
        <v>#N/A</v>
      </c>
      <c r="K35" s="67">
        <f t="shared" si="4"/>
        <v>0</v>
      </c>
      <c r="L35" s="67" t="e">
        <f t="shared" si="5"/>
        <v>#N/A</v>
      </c>
      <c r="M35" s="187" t="e">
        <f t="shared" si="6"/>
        <v>#N/A</v>
      </c>
      <c r="S35" s="166">
        <v>422</v>
      </c>
      <c r="T35" s="166" t="s">
        <v>164</v>
      </c>
      <c r="U35" s="166" t="str">
        <f t="shared" si="7"/>
        <v>422CP13</v>
      </c>
      <c r="V35" s="169">
        <v>2000</v>
      </c>
      <c r="W35" s="166">
        <v>1</v>
      </c>
    </row>
    <row r="36" spans="1:23" x14ac:dyDescent="0.2">
      <c r="A36" t="str">
        <f>IF(ISBLANK('Data Entry'!C37)," ",('Data Entry'!B37))</f>
        <v xml:space="preserve"> </v>
      </c>
      <c r="B36" s="40" t="str">
        <f>IF(ISTEXT('Data Entry'!C37),'Data Entry'!C37," ")</f>
        <v xml:space="preserve"> </v>
      </c>
      <c r="C36" s="41" t="str">
        <f>IF(ISBLANK('Data Entry'!C37)," ",'Data Entry'!$B$4)</f>
        <v xml:space="preserve"> </v>
      </c>
      <c r="D36" s="42">
        <f>'Data Entry'!F37*G36</f>
        <v>0</v>
      </c>
      <c r="E36" s="175">
        <f t="shared" si="1"/>
        <v>0</v>
      </c>
      <c r="F36" s="175">
        <f t="shared" si="2"/>
        <v>0</v>
      </c>
      <c r="G36" s="44">
        <f>'Data Entry'!E37</f>
        <v>0</v>
      </c>
      <c r="H36" s="175">
        <f t="shared" si="0"/>
        <v>0</v>
      </c>
      <c r="I36" s="45">
        <f t="shared" si="3"/>
        <v>0</v>
      </c>
      <c r="J36" s="175" t="e">
        <f>VLOOKUP('Data Entry'!$B$2&amp;'Data Entry'!D37,'Proll Data'!$U$19:$V$80,2,FALSE)*G36</f>
        <v>#N/A</v>
      </c>
      <c r="K36" s="67">
        <f t="shared" si="4"/>
        <v>0</v>
      </c>
      <c r="L36" s="67" t="e">
        <f t="shared" si="5"/>
        <v>#N/A</v>
      </c>
      <c r="M36" s="187" t="e">
        <f t="shared" si="6"/>
        <v>#N/A</v>
      </c>
      <c r="S36" s="166">
        <v>422</v>
      </c>
      <c r="T36" s="166" t="s">
        <v>165</v>
      </c>
      <c r="U36" s="166" t="str">
        <f t="shared" si="7"/>
        <v>422CP14</v>
      </c>
      <c r="V36" s="169">
        <v>2968.75</v>
      </c>
      <c r="W36" s="166">
        <v>8</v>
      </c>
    </row>
    <row r="37" spans="1:23" x14ac:dyDescent="0.2">
      <c r="A37" t="str">
        <f>IF(ISBLANK('Data Entry'!C38)," ",('Data Entry'!B38))</f>
        <v xml:space="preserve"> </v>
      </c>
      <c r="B37" s="40" t="str">
        <f>IF(ISTEXT('Data Entry'!C38),'Data Entry'!C38," ")</f>
        <v xml:space="preserve"> </v>
      </c>
      <c r="C37" s="41" t="str">
        <f>IF(ISBLANK('Data Entry'!C38)," ",'Data Entry'!$B$4)</f>
        <v xml:space="preserve"> </v>
      </c>
      <c r="D37" s="42">
        <f>'Data Entry'!F38*G37</f>
        <v>0</v>
      </c>
      <c r="E37" s="175">
        <f t="shared" si="1"/>
        <v>0</v>
      </c>
      <c r="F37" s="175">
        <f t="shared" si="2"/>
        <v>0</v>
      </c>
      <c r="G37" s="44">
        <f>'Data Entry'!E38</f>
        <v>0</v>
      </c>
      <c r="H37" s="175">
        <f t="shared" si="0"/>
        <v>0</v>
      </c>
      <c r="I37" s="45">
        <f t="shared" si="3"/>
        <v>0</v>
      </c>
      <c r="J37" s="175" t="e">
        <f>VLOOKUP('Data Entry'!$B$2&amp;'Data Entry'!D38,'Proll Data'!$U$19:$V$80,2,FALSE)*G37</f>
        <v>#N/A</v>
      </c>
      <c r="K37" s="67">
        <f t="shared" si="4"/>
        <v>0</v>
      </c>
      <c r="L37" s="67" t="e">
        <f t="shared" si="5"/>
        <v>#N/A</v>
      </c>
      <c r="M37" s="187" t="e">
        <f t="shared" si="6"/>
        <v>#N/A</v>
      </c>
      <c r="S37" s="166">
        <v>422</v>
      </c>
      <c r="T37" s="166" t="s">
        <v>166</v>
      </c>
      <c r="U37" s="166" t="str">
        <f t="shared" si="7"/>
        <v>422CP15</v>
      </c>
      <c r="V37" s="169">
        <v>3351.0164</v>
      </c>
      <c r="W37" s="166">
        <v>11</v>
      </c>
    </row>
    <row r="38" spans="1:23" x14ac:dyDescent="0.2">
      <c r="A38" t="str">
        <f>IF(ISBLANK('Data Entry'!C39)," ",('Data Entry'!B39))</f>
        <v xml:space="preserve"> </v>
      </c>
      <c r="B38" s="40" t="str">
        <f>IF(ISTEXT('Data Entry'!C39),'Data Entry'!C39," ")</f>
        <v xml:space="preserve"> </v>
      </c>
      <c r="C38" s="41" t="str">
        <f>IF(ISBLANK('Data Entry'!C39)," ",'Data Entry'!$B$4)</f>
        <v xml:space="preserve"> </v>
      </c>
      <c r="D38" s="42">
        <f>'Data Entry'!F39*G38</f>
        <v>0</v>
      </c>
      <c r="E38" s="175">
        <f t="shared" si="1"/>
        <v>0</v>
      </c>
      <c r="F38" s="175">
        <f t="shared" si="2"/>
        <v>0</v>
      </c>
      <c r="G38" s="44">
        <f>'Data Entry'!E39</f>
        <v>0</v>
      </c>
      <c r="H38" s="175">
        <f t="shared" si="0"/>
        <v>0</v>
      </c>
      <c r="I38" s="45">
        <f t="shared" si="3"/>
        <v>0</v>
      </c>
      <c r="J38" s="175" t="e">
        <f>VLOOKUP('Data Entry'!$B$2&amp;'Data Entry'!D39,'Proll Data'!$U$19:$V$80,2,FALSE)*G38</f>
        <v>#N/A</v>
      </c>
      <c r="K38" s="67">
        <f t="shared" si="4"/>
        <v>0</v>
      </c>
      <c r="L38" s="67" t="e">
        <f t="shared" si="5"/>
        <v>#N/A</v>
      </c>
      <c r="M38" s="187" t="e">
        <f t="shared" si="6"/>
        <v>#N/A</v>
      </c>
      <c r="S38" s="166">
        <v>422</v>
      </c>
      <c r="T38" s="166" t="s">
        <v>167</v>
      </c>
      <c r="U38" s="166" t="str">
        <f t="shared" si="7"/>
        <v>422CP16</v>
      </c>
      <c r="V38" s="169">
        <v>5750</v>
      </c>
      <c r="W38" s="166">
        <v>1</v>
      </c>
    </row>
    <row r="39" spans="1:23" x14ac:dyDescent="0.2">
      <c r="A39" t="str">
        <f>IF(ISBLANK('Data Entry'!C40)," ",('Data Entry'!B40))</f>
        <v xml:space="preserve"> </v>
      </c>
      <c r="B39" s="40" t="str">
        <f>IF(ISTEXT('Data Entry'!C40),'Data Entry'!C40," ")</f>
        <v xml:space="preserve"> </v>
      </c>
      <c r="C39" s="41" t="str">
        <f>IF(ISBLANK('Data Entry'!C40)," ",'Data Entry'!$B$4)</f>
        <v xml:space="preserve"> </v>
      </c>
      <c r="D39" s="42">
        <f>'Data Entry'!F40*G39</f>
        <v>0</v>
      </c>
      <c r="E39" s="175">
        <f t="shared" si="1"/>
        <v>0</v>
      </c>
      <c r="F39" s="175">
        <f t="shared" si="2"/>
        <v>0</v>
      </c>
      <c r="G39" s="44">
        <f>'Data Entry'!E40</f>
        <v>0</v>
      </c>
      <c r="H39" s="175">
        <f t="shared" si="0"/>
        <v>0</v>
      </c>
      <c r="I39" s="45">
        <f t="shared" si="3"/>
        <v>0</v>
      </c>
      <c r="J39" s="175" t="e">
        <f>VLOOKUP('Data Entry'!$B$2&amp;'Data Entry'!D40,'Proll Data'!$U$19:$V$80,2,FALSE)*G39</f>
        <v>#N/A</v>
      </c>
      <c r="K39" s="67">
        <f t="shared" si="4"/>
        <v>0</v>
      </c>
      <c r="L39" s="67" t="e">
        <f t="shared" si="5"/>
        <v>#N/A</v>
      </c>
      <c r="M39" s="187" t="e">
        <f t="shared" si="6"/>
        <v>#N/A</v>
      </c>
      <c r="S39" s="166">
        <v>422</v>
      </c>
      <c r="T39" s="166" t="s">
        <v>168</v>
      </c>
      <c r="U39" s="166" t="str">
        <f t="shared" si="7"/>
        <v>422CP17</v>
      </c>
      <c r="V39" s="169">
        <v>4058.3332999999998</v>
      </c>
      <c r="W39" s="166">
        <v>6</v>
      </c>
    </row>
    <row r="40" spans="1:23" x14ac:dyDescent="0.2">
      <c r="A40" t="str">
        <f>IF(ISBLANK('Data Entry'!C41)," ",('Data Entry'!B41))</f>
        <v xml:space="preserve"> </v>
      </c>
      <c r="B40" s="40" t="str">
        <f>IF(ISTEXT('Data Entry'!C41),'Data Entry'!C41," ")</f>
        <v xml:space="preserve"> </v>
      </c>
      <c r="C40" s="41" t="str">
        <f>IF(ISBLANK('Data Entry'!C41)," ",'Data Entry'!$B$4)</f>
        <v xml:space="preserve"> </v>
      </c>
      <c r="D40" s="42">
        <f>'Data Entry'!F41*G40</f>
        <v>0</v>
      </c>
      <c r="E40" s="175">
        <f t="shared" si="1"/>
        <v>0</v>
      </c>
      <c r="F40" s="175">
        <f t="shared" si="2"/>
        <v>0</v>
      </c>
      <c r="G40" s="44">
        <f>'Data Entry'!E41</f>
        <v>0</v>
      </c>
      <c r="H40" s="175">
        <f t="shared" si="0"/>
        <v>0</v>
      </c>
      <c r="I40" s="45">
        <f t="shared" si="3"/>
        <v>0</v>
      </c>
      <c r="J40" s="175" t="e">
        <f>VLOOKUP('Data Entry'!$B$2&amp;'Data Entry'!D41,'Proll Data'!$U$19:$V$80,2,FALSE)*G40</f>
        <v>#N/A</v>
      </c>
      <c r="K40" s="67">
        <f t="shared" si="4"/>
        <v>0</v>
      </c>
      <c r="L40" s="67" t="e">
        <f t="shared" si="5"/>
        <v>#N/A</v>
      </c>
      <c r="M40" s="187" t="e">
        <f t="shared" si="6"/>
        <v>#N/A</v>
      </c>
      <c r="S40" s="166">
        <v>422</v>
      </c>
      <c r="T40" s="166" t="s">
        <v>169</v>
      </c>
      <c r="U40" s="166" t="str">
        <f t="shared" si="7"/>
        <v>422ML01</v>
      </c>
      <c r="V40" s="169">
        <v>5000</v>
      </c>
      <c r="W40" s="166">
        <v>1</v>
      </c>
    </row>
    <row r="41" spans="1:23" x14ac:dyDescent="0.2">
      <c r="A41" t="str">
        <f>IF(ISBLANK('Data Entry'!C42)," ",('Data Entry'!B42))</f>
        <v xml:space="preserve"> </v>
      </c>
      <c r="B41" s="40" t="str">
        <f>IF(ISTEXT('Data Entry'!C42),'Data Entry'!C42," ")</f>
        <v xml:space="preserve"> </v>
      </c>
      <c r="C41" s="41" t="str">
        <f>IF(ISBLANK('Data Entry'!C42)," ",'Data Entry'!$B$4)</f>
        <v xml:space="preserve"> </v>
      </c>
      <c r="D41" s="42">
        <f>'Data Entry'!F42*G41</f>
        <v>0</v>
      </c>
      <c r="E41" s="175">
        <f t="shared" si="1"/>
        <v>0</v>
      </c>
      <c r="F41" s="175">
        <f t="shared" si="2"/>
        <v>0</v>
      </c>
      <c r="G41" s="44">
        <f>'Data Entry'!E42</f>
        <v>0</v>
      </c>
      <c r="H41" s="175">
        <f t="shared" si="0"/>
        <v>0</v>
      </c>
      <c r="I41" s="45">
        <f t="shared" si="3"/>
        <v>0</v>
      </c>
      <c r="J41" s="175" t="e">
        <f>VLOOKUP('Data Entry'!$B$2&amp;'Data Entry'!D42,'Proll Data'!$U$19:$V$80,2,FALSE)*G41</f>
        <v>#N/A</v>
      </c>
      <c r="K41" s="67">
        <f t="shared" si="4"/>
        <v>0</v>
      </c>
      <c r="L41" s="67" t="e">
        <f t="shared" si="5"/>
        <v>#N/A</v>
      </c>
      <c r="M41" s="187" t="e">
        <f t="shared" si="6"/>
        <v>#N/A</v>
      </c>
      <c r="S41" s="166">
        <v>422</v>
      </c>
      <c r="T41" s="166" t="s">
        <v>170</v>
      </c>
      <c r="U41" s="166" t="str">
        <f t="shared" si="7"/>
        <v>422ML02</v>
      </c>
      <c r="V41" s="169">
        <v>8060</v>
      </c>
      <c r="W41" s="166">
        <v>10</v>
      </c>
    </row>
    <row r="42" spans="1:23" x14ac:dyDescent="0.2">
      <c r="A42" t="str">
        <f>IF(ISBLANK('Data Entry'!C43)," ",('Data Entry'!B43))</f>
        <v xml:space="preserve"> </v>
      </c>
      <c r="B42" s="40" t="str">
        <f>IF(ISTEXT('Data Entry'!C43),'Data Entry'!C43," ")</f>
        <v xml:space="preserve"> </v>
      </c>
      <c r="C42" s="41" t="str">
        <f>IF(ISBLANK('Data Entry'!C43)," ",'Data Entry'!$B$4)</f>
        <v xml:space="preserve"> </v>
      </c>
      <c r="D42" s="42">
        <f>'Data Entry'!F43*G42</f>
        <v>0</v>
      </c>
      <c r="E42" s="175">
        <f t="shared" si="1"/>
        <v>0</v>
      </c>
      <c r="F42" s="175">
        <f t="shared" si="2"/>
        <v>0</v>
      </c>
      <c r="G42" s="44">
        <f>'Data Entry'!E43</f>
        <v>0</v>
      </c>
      <c r="H42" s="175">
        <f t="shared" si="0"/>
        <v>0</v>
      </c>
      <c r="I42" s="45">
        <f t="shared" si="3"/>
        <v>0</v>
      </c>
      <c r="J42" s="175" t="e">
        <f>VLOOKUP('Data Entry'!$B$2&amp;'Data Entry'!D43,'Proll Data'!$U$19:$V$80,2,FALSE)*G42</f>
        <v>#N/A</v>
      </c>
      <c r="K42" s="67">
        <f t="shared" si="4"/>
        <v>0</v>
      </c>
      <c r="L42" s="67" t="e">
        <f t="shared" si="5"/>
        <v>#N/A</v>
      </c>
      <c r="M42" s="187" t="e">
        <f t="shared" si="6"/>
        <v>#N/A</v>
      </c>
      <c r="S42" s="166">
        <v>422</v>
      </c>
      <c r="T42" s="166" t="s">
        <v>171</v>
      </c>
      <c r="U42" s="166" t="str">
        <f t="shared" si="7"/>
        <v>422ML03</v>
      </c>
      <c r="V42" s="169">
        <v>18666.666700000002</v>
      </c>
      <c r="W42" s="166">
        <v>3</v>
      </c>
    </row>
    <row r="43" spans="1:23" x14ac:dyDescent="0.2">
      <c r="A43" t="str">
        <f>IF(ISBLANK('Data Entry'!C44)," ",('Data Entry'!B44))</f>
        <v xml:space="preserve"> </v>
      </c>
      <c r="B43" s="40" t="str">
        <f>IF(ISTEXT('Data Entry'!C44),'Data Entry'!C44," ")</f>
        <v xml:space="preserve"> </v>
      </c>
      <c r="C43" s="41" t="str">
        <f>IF(ISBLANK('Data Entry'!C44)," ",'Data Entry'!$B$4)</f>
        <v xml:space="preserve"> </v>
      </c>
      <c r="D43" s="42">
        <f>'Data Entry'!F44*G43</f>
        <v>0</v>
      </c>
      <c r="E43" s="175">
        <f t="shared" si="1"/>
        <v>0</v>
      </c>
      <c r="F43" s="175">
        <f t="shared" si="2"/>
        <v>0</v>
      </c>
      <c r="G43" s="44">
        <f>'Data Entry'!E44</f>
        <v>0</v>
      </c>
      <c r="H43" s="175">
        <f t="shared" si="0"/>
        <v>0</v>
      </c>
      <c r="I43" s="45">
        <f t="shared" si="3"/>
        <v>0</v>
      </c>
      <c r="J43" s="175" t="e">
        <f>VLOOKUP('Data Entry'!$B$2&amp;'Data Entry'!D44,'Proll Data'!$U$19:$V$80,2,FALSE)*G43</f>
        <v>#N/A</v>
      </c>
      <c r="K43" s="67">
        <f t="shared" si="4"/>
        <v>0</v>
      </c>
      <c r="L43" s="67" t="e">
        <f t="shared" si="5"/>
        <v>#N/A</v>
      </c>
      <c r="M43" s="187" t="e">
        <f t="shared" si="6"/>
        <v>#N/A</v>
      </c>
      <c r="S43" s="166">
        <v>422</v>
      </c>
      <c r="T43" s="166" t="s">
        <v>172</v>
      </c>
      <c r="U43" s="166" t="str">
        <f t="shared" si="7"/>
        <v>422ML04</v>
      </c>
      <c r="V43" s="169">
        <v>42500</v>
      </c>
      <c r="W43" s="166">
        <v>2</v>
      </c>
    </row>
    <row r="44" spans="1:23" x14ac:dyDescent="0.2">
      <c r="A44" t="str">
        <f>IF(ISBLANK('Data Entry'!C45)," ",('Data Entry'!B45))</f>
        <v xml:space="preserve"> </v>
      </c>
      <c r="B44" s="40" t="str">
        <f>IF(ISTEXT('Data Entry'!C45),'Data Entry'!C45," ")</f>
        <v xml:space="preserve"> </v>
      </c>
      <c r="C44" s="41" t="str">
        <f>IF(ISBLANK('Data Entry'!C45)," ",'Data Entry'!$B$4)</f>
        <v xml:space="preserve"> </v>
      </c>
      <c r="D44" s="42">
        <f>'Data Entry'!F45*G44</f>
        <v>0</v>
      </c>
      <c r="E44" s="175">
        <f t="shared" si="1"/>
        <v>0</v>
      </c>
      <c r="F44" s="175">
        <f t="shared" si="2"/>
        <v>0</v>
      </c>
      <c r="G44" s="44">
        <f>'Data Entry'!E45</f>
        <v>0</v>
      </c>
      <c r="H44" s="175">
        <f t="shared" si="0"/>
        <v>0</v>
      </c>
      <c r="I44" s="45">
        <f t="shared" si="3"/>
        <v>0</v>
      </c>
      <c r="J44" s="175" t="e">
        <f>VLOOKUP('Data Entry'!$B$2&amp;'Data Entry'!D45,'Proll Data'!$U$19:$V$80,2,FALSE)*G44</f>
        <v>#N/A</v>
      </c>
      <c r="K44" s="67">
        <f t="shared" si="4"/>
        <v>0</v>
      </c>
      <c r="L44" s="67" t="e">
        <f t="shared" si="5"/>
        <v>#N/A</v>
      </c>
      <c r="M44" s="187" t="e">
        <f t="shared" si="6"/>
        <v>#N/A</v>
      </c>
      <c r="S44" s="166">
        <v>422</v>
      </c>
      <c r="T44" s="166" t="s">
        <v>173</v>
      </c>
      <c r="U44" s="166" t="str">
        <f t="shared" si="7"/>
        <v>422SAS2</v>
      </c>
      <c r="V44" s="169">
        <v>2500</v>
      </c>
      <c r="W44" s="166">
        <v>1</v>
      </c>
    </row>
    <row r="45" spans="1:23" x14ac:dyDescent="0.2">
      <c r="A45" t="str">
        <f>IF(ISBLANK('Data Entry'!C46)," ",('Data Entry'!B46))</f>
        <v xml:space="preserve"> </v>
      </c>
      <c r="B45" s="40" t="str">
        <f>IF(ISTEXT('Data Entry'!C46),'Data Entry'!C46," ")</f>
        <v xml:space="preserve"> </v>
      </c>
      <c r="C45" s="41" t="str">
        <f>IF(ISBLANK('Data Entry'!C46)," ",'Data Entry'!$B$4)</f>
        <v xml:space="preserve"> </v>
      </c>
      <c r="D45" s="42">
        <f>'Data Entry'!F46*G45</f>
        <v>0</v>
      </c>
      <c r="E45" s="175">
        <f t="shared" si="1"/>
        <v>0</v>
      </c>
      <c r="F45" s="175">
        <f t="shared" si="2"/>
        <v>0</v>
      </c>
      <c r="G45" s="44">
        <f>'Data Entry'!E46</f>
        <v>0</v>
      </c>
      <c r="H45" s="175">
        <f t="shared" si="0"/>
        <v>0</v>
      </c>
      <c r="I45" s="45">
        <f t="shared" si="3"/>
        <v>0</v>
      </c>
      <c r="J45" s="175" t="e">
        <f>VLOOKUP('Data Entry'!$B$2&amp;'Data Entry'!D46,'Proll Data'!$U$19:$V$80,2,FALSE)*G45</f>
        <v>#N/A</v>
      </c>
      <c r="K45" s="67">
        <f t="shared" si="4"/>
        <v>0</v>
      </c>
      <c r="L45" s="67" t="e">
        <f t="shared" si="5"/>
        <v>#N/A</v>
      </c>
      <c r="M45" s="187" t="e">
        <f t="shared" si="6"/>
        <v>#N/A</v>
      </c>
      <c r="S45" s="166">
        <v>422</v>
      </c>
      <c r="T45" s="166" t="s">
        <v>184</v>
      </c>
      <c r="U45" s="166" t="str">
        <f t="shared" si="7"/>
        <v>422EC24</v>
      </c>
      <c r="V45" s="169">
        <v>210000</v>
      </c>
      <c r="W45" s="166">
        <v>1</v>
      </c>
    </row>
    <row r="46" spans="1:23" x14ac:dyDescent="0.2">
      <c r="A46" t="str">
        <f>IF(ISBLANK('Data Entry'!C47)," ",('Data Entry'!B47))</f>
        <v xml:space="preserve"> </v>
      </c>
      <c r="B46" s="40" t="str">
        <f>IF(ISTEXT('Data Entry'!C47),'Data Entry'!C47," ")</f>
        <v xml:space="preserve"> </v>
      </c>
      <c r="C46" s="41" t="str">
        <f>IF(ISBLANK('Data Entry'!C47)," ",'Data Entry'!$B$4)</f>
        <v xml:space="preserve"> </v>
      </c>
      <c r="D46" s="42">
        <f>'Data Entry'!F47*G46</f>
        <v>0</v>
      </c>
      <c r="E46" s="175">
        <f t="shared" si="1"/>
        <v>0</v>
      </c>
      <c r="F46" s="175">
        <f t="shared" si="2"/>
        <v>0</v>
      </c>
      <c r="G46" s="44">
        <f>'Data Entry'!E47</f>
        <v>0</v>
      </c>
      <c r="H46" s="175">
        <f t="shared" si="0"/>
        <v>0</v>
      </c>
      <c r="I46" s="45">
        <f t="shared" si="3"/>
        <v>0</v>
      </c>
      <c r="J46" s="175" t="e">
        <f>VLOOKUP('Data Entry'!$B$2&amp;'Data Entry'!D47,'Proll Data'!$U$19:$V$80,2,FALSE)*G46</f>
        <v>#N/A</v>
      </c>
      <c r="K46" s="67">
        <f t="shared" si="4"/>
        <v>0</v>
      </c>
      <c r="L46" s="67" t="e">
        <f t="shared" si="5"/>
        <v>#N/A</v>
      </c>
      <c r="M46" s="187" t="e">
        <f t="shared" si="6"/>
        <v>#N/A</v>
      </c>
      <c r="S46" s="2">
        <v>423</v>
      </c>
      <c r="T46" s="2" t="s">
        <v>155</v>
      </c>
      <c r="U46" s="2" t="str">
        <f>S46&amp;T46</f>
        <v>423CP</v>
      </c>
      <c r="V46" s="89">
        <v>6850</v>
      </c>
      <c r="W46" s="4">
        <v>2</v>
      </c>
    </row>
    <row r="47" spans="1:23" x14ac:dyDescent="0.2">
      <c r="A47" t="str">
        <f>IF(ISBLANK('Data Entry'!C48)," ",('Data Entry'!B48))</f>
        <v xml:space="preserve"> </v>
      </c>
      <c r="B47" s="40" t="str">
        <f>IF(ISTEXT('Data Entry'!C48),'Data Entry'!C48," ")</f>
        <v xml:space="preserve"> </v>
      </c>
      <c r="C47" s="41" t="str">
        <f>IF(ISBLANK('Data Entry'!C48)," ",'Data Entry'!$B$4)</f>
        <v xml:space="preserve"> </v>
      </c>
      <c r="D47" s="42">
        <f>'Data Entry'!F48*G47</f>
        <v>0</v>
      </c>
      <c r="E47" s="175">
        <f t="shared" si="1"/>
        <v>0</v>
      </c>
      <c r="F47" s="175">
        <f t="shared" si="2"/>
        <v>0</v>
      </c>
      <c r="G47" s="44">
        <f>'Data Entry'!E48</f>
        <v>0</v>
      </c>
      <c r="H47" s="175">
        <f t="shared" si="0"/>
        <v>0</v>
      </c>
      <c r="I47" s="45">
        <f t="shared" si="3"/>
        <v>0</v>
      </c>
      <c r="J47" s="175" t="e">
        <f>VLOOKUP('Data Entry'!$B$2&amp;'Data Entry'!D48,'Proll Data'!$U$19:$V$80,2,FALSE)*G47</f>
        <v>#N/A</v>
      </c>
      <c r="K47" s="67">
        <f t="shared" si="4"/>
        <v>0</v>
      </c>
      <c r="L47" s="67" t="e">
        <f t="shared" si="5"/>
        <v>#N/A</v>
      </c>
      <c r="M47" s="187" t="e">
        <f t="shared" si="6"/>
        <v>#N/A</v>
      </c>
      <c r="S47" s="2">
        <v>423</v>
      </c>
      <c r="T47" s="2" t="s">
        <v>162</v>
      </c>
      <c r="U47" s="2" t="str">
        <f t="shared" ref="U47:U60" si="8">S47&amp;T47</f>
        <v>423CP11</v>
      </c>
      <c r="V47" s="89">
        <v>3033.3332999999998</v>
      </c>
      <c r="W47" s="4">
        <v>3</v>
      </c>
    </row>
    <row r="48" spans="1:23" x14ac:dyDescent="0.2">
      <c r="A48" t="str">
        <f>IF(ISBLANK('Data Entry'!C49)," ",('Data Entry'!B49))</f>
        <v xml:space="preserve"> </v>
      </c>
      <c r="B48" s="40" t="str">
        <f>IF(ISTEXT('Data Entry'!C49),'Data Entry'!C49," ")</f>
        <v xml:space="preserve"> </v>
      </c>
      <c r="C48" s="41" t="str">
        <f>IF(ISBLANK('Data Entry'!C49)," ",'Data Entry'!$B$4)</f>
        <v xml:space="preserve"> </v>
      </c>
      <c r="D48" s="42">
        <f>'Data Entry'!F49*G48</f>
        <v>0</v>
      </c>
      <c r="E48" s="175">
        <f t="shared" si="1"/>
        <v>0</v>
      </c>
      <c r="F48" s="175">
        <f t="shared" si="2"/>
        <v>0</v>
      </c>
      <c r="G48" s="44">
        <f>'Data Entry'!E49</f>
        <v>0</v>
      </c>
      <c r="H48" s="175">
        <f t="shared" si="0"/>
        <v>0</v>
      </c>
      <c r="I48" s="45">
        <f t="shared" si="3"/>
        <v>0</v>
      </c>
      <c r="J48" s="175" t="e">
        <f>VLOOKUP('Data Entry'!$B$2&amp;'Data Entry'!D49,'Proll Data'!$U$19:$V$80,2,FALSE)*G48</f>
        <v>#N/A</v>
      </c>
      <c r="K48" s="67">
        <f t="shared" si="4"/>
        <v>0</v>
      </c>
      <c r="L48" s="67" t="e">
        <f t="shared" si="5"/>
        <v>#N/A</v>
      </c>
      <c r="M48" s="187" t="e">
        <f t="shared" si="6"/>
        <v>#N/A</v>
      </c>
      <c r="S48" s="2">
        <v>423</v>
      </c>
      <c r="T48" s="2" t="s">
        <v>163</v>
      </c>
      <c r="U48" s="2" t="str">
        <f t="shared" si="8"/>
        <v>423CP12</v>
      </c>
      <c r="V48" s="89">
        <v>3450</v>
      </c>
      <c r="W48" s="4">
        <v>1</v>
      </c>
    </row>
    <row r="49" spans="1:23" x14ac:dyDescent="0.2">
      <c r="A49" t="str">
        <f>IF(ISBLANK('Data Entry'!C50)," ",('Data Entry'!B50))</f>
        <v xml:space="preserve"> </v>
      </c>
      <c r="B49" s="40" t="str">
        <f>IF(ISTEXT('Data Entry'!C50),'Data Entry'!C50," ")</f>
        <v xml:space="preserve"> </v>
      </c>
      <c r="C49" s="41" t="str">
        <f>IF(ISBLANK('Data Entry'!C50)," ",'Data Entry'!$B$4)</f>
        <v xml:space="preserve"> </v>
      </c>
      <c r="D49" s="42">
        <f>'Data Entry'!F50*G49</f>
        <v>0</v>
      </c>
      <c r="E49" s="175">
        <f t="shared" si="1"/>
        <v>0</v>
      </c>
      <c r="F49" s="175">
        <f t="shared" si="2"/>
        <v>0</v>
      </c>
      <c r="G49" s="44">
        <f>'Data Entry'!E50</f>
        <v>0</v>
      </c>
      <c r="H49" s="175">
        <f t="shared" si="0"/>
        <v>0</v>
      </c>
      <c r="I49" s="45">
        <f t="shared" si="3"/>
        <v>0</v>
      </c>
      <c r="J49" s="175" t="e">
        <f>VLOOKUP('Data Entry'!$B$2&amp;'Data Entry'!D50,'Proll Data'!$U$19:$V$80,2,FALSE)*G49</f>
        <v>#N/A</v>
      </c>
      <c r="K49" s="67">
        <f t="shared" si="4"/>
        <v>0</v>
      </c>
      <c r="L49" s="67" t="e">
        <f t="shared" si="5"/>
        <v>#N/A</v>
      </c>
      <c r="M49" s="187" t="e">
        <f t="shared" si="6"/>
        <v>#N/A</v>
      </c>
      <c r="S49" s="2">
        <v>423</v>
      </c>
      <c r="T49" s="2" t="s">
        <v>164</v>
      </c>
      <c r="U49" s="2" t="str">
        <f t="shared" si="8"/>
        <v>423CP13</v>
      </c>
      <c r="V49" s="89">
        <v>3350</v>
      </c>
      <c r="W49" s="4">
        <v>2</v>
      </c>
    </row>
    <row r="50" spans="1:23" x14ac:dyDescent="0.2">
      <c r="A50" t="str">
        <f>IF(ISBLANK('Data Entry'!C51)," ",('Data Entry'!B51))</f>
        <v xml:space="preserve"> </v>
      </c>
      <c r="B50" s="40" t="str">
        <f>IF(ISTEXT('Data Entry'!C51),'Data Entry'!C51," ")</f>
        <v xml:space="preserve"> </v>
      </c>
      <c r="C50" s="41" t="str">
        <f>IF(ISBLANK('Data Entry'!C51)," ",'Data Entry'!$B$4)</f>
        <v xml:space="preserve"> </v>
      </c>
      <c r="D50" s="42">
        <f>'Data Entry'!F51*G50</f>
        <v>0</v>
      </c>
      <c r="E50" s="175">
        <f t="shared" si="1"/>
        <v>0</v>
      </c>
      <c r="F50" s="175">
        <f t="shared" si="2"/>
        <v>0</v>
      </c>
      <c r="G50" s="44">
        <f>'Data Entry'!E51</f>
        <v>0</v>
      </c>
      <c r="H50" s="175">
        <f t="shared" si="0"/>
        <v>0</v>
      </c>
      <c r="I50" s="45">
        <f t="shared" si="3"/>
        <v>0</v>
      </c>
      <c r="J50" s="175" t="e">
        <f>VLOOKUP('Data Entry'!$B$2&amp;'Data Entry'!D51,'Proll Data'!$U$19:$V$80,2,FALSE)*G50</f>
        <v>#N/A</v>
      </c>
      <c r="K50" s="67">
        <f t="shared" si="4"/>
        <v>0</v>
      </c>
      <c r="L50" s="67" t="e">
        <f t="shared" si="5"/>
        <v>#N/A</v>
      </c>
      <c r="M50" s="187" t="e">
        <f t="shared" si="6"/>
        <v>#N/A</v>
      </c>
      <c r="S50" s="2">
        <v>423</v>
      </c>
      <c r="T50" s="2" t="s">
        <v>165</v>
      </c>
      <c r="U50" s="2" t="str">
        <f t="shared" si="8"/>
        <v>423CP14</v>
      </c>
      <c r="V50" s="89">
        <v>3908.3332999999998</v>
      </c>
      <c r="W50" s="4">
        <v>6</v>
      </c>
    </row>
    <row r="51" spans="1:23" x14ac:dyDescent="0.2">
      <c r="A51" t="str">
        <f>IF(ISBLANK('Data Entry'!C52)," ",('Data Entry'!B52))</f>
        <v xml:space="preserve"> </v>
      </c>
      <c r="B51" s="40" t="str">
        <f>IF(ISTEXT('Data Entry'!C52),'Data Entry'!C52," ")</f>
        <v xml:space="preserve"> </v>
      </c>
      <c r="C51" s="41" t="str">
        <f>IF(ISBLANK('Data Entry'!C52)," ",'Data Entry'!$B$4)</f>
        <v xml:space="preserve"> </v>
      </c>
      <c r="D51" s="42">
        <f>'Data Entry'!F52*G51</f>
        <v>0</v>
      </c>
      <c r="E51" s="175">
        <f t="shared" si="1"/>
        <v>0</v>
      </c>
      <c r="F51" s="175">
        <f t="shared" si="2"/>
        <v>0</v>
      </c>
      <c r="G51" s="44">
        <f>'Data Entry'!E52</f>
        <v>0</v>
      </c>
      <c r="H51" s="175">
        <f t="shared" si="0"/>
        <v>0</v>
      </c>
      <c r="I51" s="45">
        <f t="shared" si="3"/>
        <v>0</v>
      </c>
      <c r="J51" s="175" t="e">
        <f>VLOOKUP('Data Entry'!$B$2&amp;'Data Entry'!D52,'Proll Data'!$U$19:$V$80,2,FALSE)*G51</f>
        <v>#N/A</v>
      </c>
      <c r="K51" s="67">
        <f t="shared" si="4"/>
        <v>0</v>
      </c>
      <c r="L51" s="67" t="e">
        <f t="shared" si="5"/>
        <v>#N/A</v>
      </c>
      <c r="M51" s="187" t="e">
        <f t="shared" si="6"/>
        <v>#N/A</v>
      </c>
      <c r="S51" s="2">
        <v>423</v>
      </c>
      <c r="T51" s="2" t="s">
        <v>166</v>
      </c>
      <c r="U51" s="2" t="str">
        <f t="shared" si="8"/>
        <v>423CP15</v>
      </c>
      <c r="V51" s="89">
        <v>3466.6667000000002</v>
      </c>
      <c r="W51" s="4">
        <v>9</v>
      </c>
    </row>
    <row r="52" spans="1:23" x14ac:dyDescent="0.2">
      <c r="A52" t="str">
        <f>IF(ISBLANK('Data Entry'!C53)," ",('Data Entry'!B53))</f>
        <v xml:space="preserve"> </v>
      </c>
      <c r="B52" s="40" t="str">
        <f>IF(ISTEXT('Data Entry'!C53),'Data Entry'!C53," ")</f>
        <v xml:space="preserve"> </v>
      </c>
      <c r="C52" s="41" t="str">
        <f>IF(ISBLANK('Data Entry'!C53)," ",'Data Entry'!$B$4)</f>
        <v xml:space="preserve"> </v>
      </c>
      <c r="D52" s="42">
        <f>'Data Entry'!F53*G52</f>
        <v>0</v>
      </c>
      <c r="E52" s="175">
        <f t="shared" si="1"/>
        <v>0</v>
      </c>
      <c r="F52" s="175">
        <f t="shared" si="2"/>
        <v>0</v>
      </c>
      <c r="G52" s="44">
        <f>'Data Entry'!E53</f>
        <v>0</v>
      </c>
      <c r="H52" s="175">
        <f t="shared" si="0"/>
        <v>0</v>
      </c>
      <c r="I52" s="45">
        <f t="shared" si="3"/>
        <v>0</v>
      </c>
      <c r="J52" s="175" t="e">
        <f>VLOOKUP('Data Entry'!$B$2&amp;'Data Entry'!D53,'Proll Data'!$U$19:$V$80,2,FALSE)*G52</f>
        <v>#N/A</v>
      </c>
      <c r="K52" s="67">
        <f t="shared" si="4"/>
        <v>0</v>
      </c>
      <c r="L52" s="67" t="e">
        <f t="shared" si="5"/>
        <v>#N/A</v>
      </c>
      <c r="M52" s="187" t="e">
        <f t="shared" si="6"/>
        <v>#N/A</v>
      </c>
      <c r="S52" s="2">
        <v>423</v>
      </c>
      <c r="T52" s="2" t="s">
        <v>167</v>
      </c>
      <c r="U52" s="2" t="str">
        <f t="shared" si="8"/>
        <v>423CP16</v>
      </c>
      <c r="V52" s="89">
        <v>4566.6666999999998</v>
      </c>
      <c r="W52" s="4">
        <v>3</v>
      </c>
    </row>
    <row r="53" spans="1:23" x14ac:dyDescent="0.2">
      <c r="A53" t="str">
        <f>IF(ISBLANK('Data Entry'!C54)," ",('Data Entry'!B54))</f>
        <v xml:space="preserve"> </v>
      </c>
      <c r="B53" s="40" t="str">
        <f>IF(ISTEXT('Data Entry'!C54),'Data Entry'!C54," ")</f>
        <v xml:space="preserve"> </v>
      </c>
      <c r="C53" s="41" t="str">
        <f>IF(ISBLANK('Data Entry'!C54)," ",'Data Entry'!$B$4)</f>
        <v xml:space="preserve"> </v>
      </c>
      <c r="D53" s="42">
        <f>'Data Entry'!F54*G53</f>
        <v>0</v>
      </c>
      <c r="E53" s="175">
        <f t="shared" si="1"/>
        <v>0</v>
      </c>
      <c r="F53" s="175">
        <f t="shared" si="2"/>
        <v>0</v>
      </c>
      <c r="G53" s="44">
        <f>'Data Entry'!E54</f>
        <v>0</v>
      </c>
      <c r="H53" s="175">
        <f t="shared" si="0"/>
        <v>0</v>
      </c>
      <c r="I53" s="45">
        <f t="shared" si="3"/>
        <v>0</v>
      </c>
      <c r="J53" s="175" t="e">
        <f>VLOOKUP('Data Entry'!$B$2&amp;'Data Entry'!D54,'Proll Data'!$U$19:$V$80,2,FALSE)*G53</f>
        <v>#N/A</v>
      </c>
      <c r="K53" s="67">
        <f t="shared" si="4"/>
        <v>0</v>
      </c>
      <c r="L53" s="67" t="e">
        <f t="shared" si="5"/>
        <v>#N/A</v>
      </c>
      <c r="M53" s="187" t="e">
        <f t="shared" si="6"/>
        <v>#N/A</v>
      </c>
      <c r="S53" s="2">
        <v>423</v>
      </c>
      <c r="T53" s="2" t="s">
        <v>168</v>
      </c>
      <c r="U53" s="2" t="str">
        <f t="shared" si="8"/>
        <v>423CP17</v>
      </c>
      <c r="V53" s="89">
        <v>6330</v>
      </c>
      <c r="W53" s="4">
        <v>15</v>
      </c>
    </row>
    <row r="54" spans="1:23" x14ac:dyDescent="0.2">
      <c r="A54" t="str">
        <f>IF(ISBLANK('Data Entry'!C55)," ",('Data Entry'!B55))</f>
        <v xml:space="preserve"> </v>
      </c>
      <c r="B54" s="40" t="str">
        <f>IF(ISTEXT('Data Entry'!C55),'Data Entry'!C55," ")</f>
        <v xml:space="preserve"> </v>
      </c>
      <c r="C54" s="41" t="str">
        <f>IF(ISBLANK('Data Entry'!C55)," ",'Data Entry'!$B$4)</f>
        <v xml:space="preserve"> </v>
      </c>
      <c r="D54" s="42">
        <f>'Data Entry'!F55*G54</f>
        <v>0</v>
      </c>
      <c r="E54" s="175">
        <f t="shared" si="1"/>
        <v>0</v>
      </c>
      <c r="F54" s="175">
        <f t="shared" si="2"/>
        <v>0</v>
      </c>
      <c r="G54" s="44">
        <f>'Data Entry'!E55</f>
        <v>0</v>
      </c>
      <c r="H54" s="175">
        <f t="shared" si="0"/>
        <v>0</v>
      </c>
      <c r="I54" s="45">
        <f t="shared" si="3"/>
        <v>0</v>
      </c>
      <c r="J54" s="175" t="e">
        <f>VLOOKUP('Data Entry'!$B$2&amp;'Data Entry'!D55,'Proll Data'!$U$19:$V$80,2,FALSE)*G54</f>
        <v>#N/A</v>
      </c>
      <c r="K54" s="67">
        <f t="shared" si="4"/>
        <v>0</v>
      </c>
      <c r="L54" s="67" t="e">
        <f t="shared" si="5"/>
        <v>#N/A</v>
      </c>
      <c r="M54" s="187" t="e">
        <f t="shared" si="6"/>
        <v>#N/A</v>
      </c>
      <c r="S54" s="2">
        <v>423</v>
      </c>
      <c r="T54" s="2" t="s">
        <v>207</v>
      </c>
      <c r="U54" s="2" t="str">
        <f t="shared" si="8"/>
        <v>423CP18</v>
      </c>
      <c r="V54" s="89">
        <v>6200</v>
      </c>
      <c r="W54" s="4">
        <v>10</v>
      </c>
    </row>
    <row r="55" spans="1:23" x14ac:dyDescent="0.2">
      <c r="A55" t="str">
        <f>IF(ISBLANK('Data Entry'!C56)," ",('Data Entry'!B56))</f>
        <v xml:space="preserve"> </v>
      </c>
      <c r="B55" s="40" t="str">
        <f>IF(ISTEXT('Data Entry'!C56),'Data Entry'!C56," ")</f>
        <v xml:space="preserve"> </v>
      </c>
      <c r="C55" s="41" t="str">
        <f>IF(ISBLANK('Data Entry'!C56)," ",'Data Entry'!$B$4)</f>
        <v xml:space="preserve"> </v>
      </c>
      <c r="D55" s="42">
        <f>'Data Entry'!F56*G55</f>
        <v>0</v>
      </c>
      <c r="E55" s="175">
        <f t="shared" si="1"/>
        <v>0</v>
      </c>
      <c r="F55" s="175">
        <f t="shared" si="2"/>
        <v>0</v>
      </c>
      <c r="G55" s="44">
        <f>'Data Entry'!E56</f>
        <v>0</v>
      </c>
      <c r="H55" s="175">
        <f t="shared" si="0"/>
        <v>0</v>
      </c>
      <c r="I55" s="45">
        <f t="shared" si="3"/>
        <v>0</v>
      </c>
      <c r="J55" s="175" t="e">
        <f>VLOOKUP('Data Entry'!$B$2&amp;'Data Entry'!D56,'Proll Data'!$U$19:$V$80,2,FALSE)*G55</f>
        <v>#N/A</v>
      </c>
      <c r="K55" s="67">
        <f t="shared" si="4"/>
        <v>0</v>
      </c>
      <c r="L55" s="67" t="e">
        <f t="shared" si="5"/>
        <v>#N/A</v>
      </c>
      <c r="M55" s="187" t="e">
        <f t="shared" si="6"/>
        <v>#N/A</v>
      </c>
      <c r="S55" s="2">
        <v>423</v>
      </c>
      <c r="T55" s="2" t="s">
        <v>175</v>
      </c>
      <c r="U55" s="2" t="str">
        <f t="shared" si="8"/>
        <v>423EC22</v>
      </c>
      <c r="V55" s="89">
        <v>90000</v>
      </c>
      <c r="W55" s="4">
        <v>1</v>
      </c>
    </row>
    <row r="56" spans="1:23" x14ac:dyDescent="0.2">
      <c r="A56" t="str">
        <f>IF(ISBLANK('Data Entry'!C57)," ",('Data Entry'!B57))</f>
        <v xml:space="preserve"> </v>
      </c>
      <c r="B56" s="40" t="str">
        <f>IF(ISTEXT('Data Entry'!C57),'Data Entry'!C57," ")</f>
        <v xml:space="preserve"> </v>
      </c>
      <c r="C56" s="41" t="str">
        <f>IF(ISBLANK('Data Entry'!C57)," ",'Data Entry'!$B$4)</f>
        <v xml:space="preserve"> </v>
      </c>
      <c r="D56" s="42">
        <f>'Data Entry'!F57*G56</f>
        <v>0</v>
      </c>
      <c r="E56" s="175">
        <f t="shared" si="1"/>
        <v>0</v>
      </c>
      <c r="F56" s="175">
        <f t="shared" si="2"/>
        <v>0</v>
      </c>
      <c r="G56" s="44">
        <f>'Data Entry'!E57</f>
        <v>0</v>
      </c>
      <c r="H56" s="175">
        <f t="shared" si="0"/>
        <v>0</v>
      </c>
      <c r="I56" s="45">
        <f t="shared" si="3"/>
        <v>0</v>
      </c>
      <c r="J56" s="175" t="e">
        <f>VLOOKUP('Data Entry'!$B$2&amp;'Data Entry'!D57,'Proll Data'!$U$19:$V$80,2,FALSE)*G56</f>
        <v>#N/A</v>
      </c>
      <c r="K56" s="67">
        <f t="shared" si="4"/>
        <v>0</v>
      </c>
      <c r="L56" s="67" t="e">
        <f t="shared" si="5"/>
        <v>#N/A</v>
      </c>
      <c r="M56" s="187" t="e">
        <f t="shared" si="6"/>
        <v>#N/A</v>
      </c>
      <c r="S56" s="2">
        <v>423</v>
      </c>
      <c r="T56" s="2" t="s">
        <v>170</v>
      </c>
      <c r="U56" s="2" t="str">
        <f t="shared" si="8"/>
        <v>423ML02</v>
      </c>
      <c r="V56" s="89">
        <v>12142.857099999999</v>
      </c>
      <c r="W56" s="4">
        <v>7</v>
      </c>
    </row>
    <row r="57" spans="1:23" x14ac:dyDescent="0.2">
      <c r="A57" t="str">
        <f>IF(ISBLANK('Data Entry'!C58)," ",('Data Entry'!B58))</f>
        <v xml:space="preserve"> </v>
      </c>
      <c r="B57" s="40" t="str">
        <f>IF(ISTEXT('Data Entry'!C58),'Data Entry'!C58," ")</f>
        <v xml:space="preserve"> </v>
      </c>
      <c r="C57" s="41" t="str">
        <f>IF(ISBLANK('Data Entry'!C58)," ",'Data Entry'!$B$4)</f>
        <v xml:space="preserve"> </v>
      </c>
      <c r="D57" s="42">
        <f>'Data Entry'!F58*G57</f>
        <v>0</v>
      </c>
      <c r="E57" s="175">
        <f t="shared" si="1"/>
        <v>0</v>
      </c>
      <c r="F57" s="175">
        <f t="shared" si="2"/>
        <v>0</v>
      </c>
      <c r="G57" s="44">
        <f>'Data Entry'!E58</f>
        <v>0</v>
      </c>
      <c r="H57" s="175">
        <f t="shared" si="0"/>
        <v>0</v>
      </c>
      <c r="I57" s="45">
        <f t="shared" si="3"/>
        <v>0</v>
      </c>
      <c r="J57" s="175" t="e">
        <f>VLOOKUP('Data Entry'!$B$2&amp;'Data Entry'!D58,'Proll Data'!$U$19:$V$80,2,FALSE)*G57</f>
        <v>#N/A</v>
      </c>
      <c r="K57" s="67">
        <f t="shared" si="4"/>
        <v>0</v>
      </c>
      <c r="L57" s="67" t="e">
        <f t="shared" si="5"/>
        <v>#N/A</v>
      </c>
      <c r="M57" s="187" t="e">
        <f t="shared" si="6"/>
        <v>#N/A</v>
      </c>
      <c r="S57" s="2">
        <v>423</v>
      </c>
      <c r="T57" s="2" t="s">
        <v>171</v>
      </c>
      <c r="U57" s="2" t="str">
        <f t="shared" si="8"/>
        <v>423ML03</v>
      </c>
      <c r="V57" s="89">
        <v>29970</v>
      </c>
      <c r="W57" s="4">
        <v>5</v>
      </c>
    </row>
    <row r="58" spans="1:23" x14ac:dyDescent="0.2">
      <c r="A58" t="str">
        <f>IF(ISBLANK('Data Entry'!C59)," ",('Data Entry'!B59))</f>
        <v xml:space="preserve"> </v>
      </c>
      <c r="B58" s="40" t="str">
        <f>IF(ISTEXT('Data Entry'!C59),'Data Entry'!C59," ")</f>
        <v xml:space="preserve"> </v>
      </c>
      <c r="C58" s="41" t="str">
        <f>IF(ISBLANK('Data Entry'!C59)," ",'Data Entry'!$B$4)</f>
        <v xml:space="preserve"> </v>
      </c>
      <c r="D58" s="42">
        <f>'Data Entry'!F59*G58</f>
        <v>0</v>
      </c>
      <c r="E58" s="175">
        <f t="shared" si="1"/>
        <v>0</v>
      </c>
      <c r="F58" s="175">
        <f t="shared" si="2"/>
        <v>0</v>
      </c>
      <c r="G58" s="44">
        <f>'Data Entry'!E59</f>
        <v>0</v>
      </c>
      <c r="H58" s="175">
        <f t="shared" si="0"/>
        <v>0</v>
      </c>
      <c r="I58" s="45">
        <f t="shared" si="3"/>
        <v>0</v>
      </c>
      <c r="J58" s="175" t="e">
        <f>VLOOKUP('Data Entry'!$B$2&amp;'Data Entry'!D59,'Proll Data'!$U$19:$V$80,2,FALSE)*G58</f>
        <v>#N/A</v>
      </c>
      <c r="K58" s="67">
        <f t="shared" si="4"/>
        <v>0</v>
      </c>
      <c r="L58" s="67" t="e">
        <f t="shared" si="5"/>
        <v>#N/A</v>
      </c>
      <c r="M58" s="187" t="e">
        <f t="shared" si="6"/>
        <v>#N/A</v>
      </c>
      <c r="S58" s="2">
        <v>423</v>
      </c>
      <c r="T58" s="2" t="s">
        <v>172</v>
      </c>
      <c r="U58" s="2" t="str">
        <f t="shared" si="8"/>
        <v>423ML04</v>
      </c>
      <c r="V58" s="89">
        <v>40000</v>
      </c>
      <c r="W58" s="4">
        <v>3</v>
      </c>
    </row>
    <row r="59" spans="1:23" x14ac:dyDescent="0.2">
      <c r="A59" t="str">
        <f>IF(ISBLANK('Data Entry'!C60)," ",('Data Entry'!B60))</f>
        <v xml:space="preserve"> </v>
      </c>
      <c r="B59" s="40" t="str">
        <f>IF(ISTEXT('Data Entry'!C60),'Data Entry'!C60," ")</f>
        <v xml:space="preserve"> </v>
      </c>
      <c r="C59" s="41" t="str">
        <f>IF(ISBLANK('Data Entry'!C60)," ",'Data Entry'!$B$4)</f>
        <v xml:space="preserve"> </v>
      </c>
      <c r="D59" s="42">
        <f>'Data Entry'!F60*G59</f>
        <v>0</v>
      </c>
      <c r="E59" s="175">
        <f t="shared" si="1"/>
        <v>0</v>
      </c>
      <c r="F59" s="175">
        <f t="shared" si="2"/>
        <v>0</v>
      </c>
      <c r="G59" s="44">
        <f>'Data Entry'!E60</f>
        <v>0</v>
      </c>
      <c r="H59" s="175">
        <f t="shared" si="0"/>
        <v>0</v>
      </c>
      <c r="I59" s="45">
        <f t="shared" si="3"/>
        <v>0</v>
      </c>
      <c r="J59" s="175" t="e">
        <f>VLOOKUP('Data Entry'!$B$2&amp;'Data Entry'!D60,'Proll Data'!$U$19:$V$80,2,FALSE)*G59</f>
        <v>#N/A</v>
      </c>
      <c r="K59" s="67">
        <f t="shared" si="4"/>
        <v>0</v>
      </c>
      <c r="L59" s="67" t="e">
        <f t="shared" si="5"/>
        <v>#N/A</v>
      </c>
      <c r="M59" s="187" t="e">
        <f t="shared" si="6"/>
        <v>#N/A</v>
      </c>
      <c r="S59" s="2">
        <v>423</v>
      </c>
      <c r="T59" s="2" t="s">
        <v>173</v>
      </c>
      <c r="U59" s="2" t="str">
        <f t="shared" si="8"/>
        <v>423SAS2</v>
      </c>
      <c r="V59" s="89">
        <v>2700</v>
      </c>
      <c r="W59" s="4">
        <v>3</v>
      </c>
    </row>
    <row r="60" spans="1:23" x14ac:dyDescent="0.2">
      <c r="A60" t="str">
        <f>IF(ISBLANK('Data Entry'!C61)," ",('Data Entry'!B61))</f>
        <v xml:space="preserve"> </v>
      </c>
      <c r="B60" s="40" t="str">
        <f>IF(ISTEXT('Data Entry'!C61),'Data Entry'!C61," ")</f>
        <v xml:space="preserve"> </v>
      </c>
      <c r="C60" s="41" t="str">
        <f>IF(ISBLANK('Data Entry'!C61)," ",'Data Entry'!$B$4)</f>
        <v xml:space="preserve"> </v>
      </c>
      <c r="D60" s="42">
        <f>'Data Entry'!F61*G60</f>
        <v>0</v>
      </c>
      <c r="E60" s="175">
        <f t="shared" si="1"/>
        <v>0</v>
      </c>
      <c r="F60" s="175">
        <f t="shared" si="2"/>
        <v>0</v>
      </c>
      <c r="G60" s="44">
        <f>'Data Entry'!E61</f>
        <v>0</v>
      </c>
      <c r="H60" s="175">
        <f t="shared" si="0"/>
        <v>0</v>
      </c>
      <c r="I60" s="45">
        <f t="shared" si="3"/>
        <v>0</v>
      </c>
      <c r="J60" s="175" t="e">
        <f>VLOOKUP('Data Entry'!$B$2&amp;'Data Entry'!D61,'Proll Data'!$U$19:$V$80,2,FALSE)*G60</f>
        <v>#N/A</v>
      </c>
      <c r="K60" s="67">
        <f t="shared" si="4"/>
        <v>0</v>
      </c>
      <c r="L60" s="67" t="e">
        <f t="shared" si="5"/>
        <v>#N/A</v>
      </c>
      <c r="M60" s="187" t="e">
        <f t="shared" si="6"/>
        <v>#N/A</v>
      </c>
      <c r="S60" s="2">
        <v>423</v>
      </c>
      <c r="T60" s="2" t="s">
        <v>176</v>
      </c>
      <c r="U60" s="2" t="str">
        <f t="shared" si="8"/>
        <v>423SAS3</v>
      </c>
      <c r="V60" s="89">
        <v>4366.6666999999998</v>
      </c>
      <c r="W60" s="4">
        <v>3</v>
      </c>
    </row>
    <row r="61" spans="1:23" x14ac:dyDescent="0.2">
      <c r="A61" t="str">
        <f>IF(ISBLANK('Data Entry'!C62)," ",('Data Entry'!B62))</f>
        <v xml:space="preserve"> </v>
      </c>
      <c r="B61" s="40" t="str">
        <f>IF(ISTEXT('Data Entry'!C62),'Data Entry'!C62," ")</f>
        <v xml:space="preserve"> </v>
      </c>
      <c r="C61" s="41" t="str">
        <f>IF(ISBLANK('Data Entry'!C62)," ",'Data Entry'!$B$4)</f>
        <v xml:space="preserve"> </v>
      </c>
      <c r="D61" s="42">
        <f>'Data Entry'!F62*G61</f>
        <v>0</v>
      </c>
      <c r="E61" s="175">
        <f t="shared" si="1"/>
        <v>0</v>
      </c>
      <c r="F61" s="175">
        <f t="shared" si="2"/>
        <v>0</v>
      </c>
      <c r="G61" s="44">
        <f>'Data Entry'!E62</f>
        <v>0</v>
      </c>
      <c r="H61" s="175">
        <f t="shared" si="0"/>
        <v>0</v>
      </c>
      <c r="I61" s="45">
        <f t="shared" si="3"/>
        <v>0</v>
      </c>
      <c r="J61" s="175" t="e">
        <f>VLOOKUP('Data Entry'!$B$2&amp;'Data Entry'!D62,'Proll Data'!$U$19:$V$80,2,FALSE)*G61</f>
        <v>#N/A</v>
      </c>
      <c r="K61" s="67">
        <f t="shared" si="4"/>
        <v>0</v>
      </c>
      <c r="L61" s="67" t="e">
        <f t="shared" si="5"/>
        <v>#N/A</v>
      </c>
      <c r="M61" s="187" t="e">
        <f t="shared" si="6"/>
        <v>#N/A</v>
      </c>
      <c r="S61" s="166">
        <v>507</v>
      </c>
      <c r="T61" s="166" t="s">
        <v>160</v>
      </c>
      <c r="U61" s="166" t="str">
        <f t="shared" si="7"/>
        <v>507CP08</v>
      </c>
      <c r="V61" s="169">
        <v>2150</v>
      </c>
      <c r="W61" s="166">
        <v>5</v>
      </c>
    </row>
    <row r="62" spans="1:23" x14ac:dyDescent="0.2">
      <c r="A62" t="str">
        <f>IF(ISBLANK('Data Entry'!C63)," ",('Data Entry'!B63))</f>
        <v xml:space="preserve"> </v>
      </c>
      <c r="B62" s="40" t="str">
        <f>IF(ISTEXT('Data Entry'!C63),'Data Entry'!C63," ")</f>
        <v xml:space="preserve"> </v>
      </c>
      <c r="C62" s="41" t="str">
        <f>IF(ISBLANK('Data Entry'!C63)," ",'Data Entry'!$B$4)</f>
        <v xml:space="preserve"> </v>
      </c>
      <c r="D62" s="42">
        <f>'Data Entry'!F63*G62</f>
        <v>0</v>
      </c>
      <c r="E62" s="175">
        <f t="shared" si="1"/>
        <v>0</v>
      </c>
      <c r="F62" s="175">
        <f t="shared" si="2"/>
        <v>0</v>
      </c>
      <c r="G62" s="44">
        <f>'Data Entry'!E63</f>
        <v>0</v>
      </c>
      <c r="H62" s="175">
        <f t="shared" si="0"/>
        <v>0</v>
      </c>
      <c r="I62" s="45">
        <f t="shared" si="3"/>
        <v>0</v>
      </c>
      <c r="J62" s="175" t="e">
        <f>VLOOKUP('Data Entry'!$B$2&amp;'Data Entry'!D63,'Proll Data'!$U$19:$V$80,2,FALSE)*G62</f>
        <v>#N/A</v>
      </c>
      <c r="K62" s="67">
        <f t="shared" si="4"/>
        <v>0</v>
      </c>
      <c r="L62" s="67" t="e">
        <f t="shared" si="5"/>
        <v>#N/A</v>
      </c>
      <c r="M62" s="187" t="e">
        <f t="shared" si="6"/>
        <v>#N/A</v>
      </c>
      <c r="S62" s="166">
        <v>507</v>
      </c>
      <c r="T62" s="166" t="s">
        <v>161</v>
      </c>
      <c r="U62" s="166" t="str">
        <f t="shared" si="7"/>
        <v>507CP10</v>
      </c>
      <c r="V62" s="169">
        <v>2440</v>
      </c>
      <c r="W62" s="166">
        <v>1</v>
      </c>
    </row>
    <row r="63" spans="1:23" x14ac:dyDescent="0.2">
      <c r="A63" t="str">
        <f>IF(ISBLANK('Data Entry'!C64)," ",('Data Entry'!B64))</f>
        <v xml:space="preserve"> </v>
      </c>
      <c r="B63" s="40" t="str">
        <f>IF(ISTEXT('Data Entry'!C64),'Data Entry'!C64," ")</f>
        <v xml:space="preserve"> </v>
      </c>
      <c r="C63" s="41" t="str">
        <f>IF(ISBLANK('Data Entry'!C64)," ",'Data Entry'!$B$4)</f>
        <v xml:space="preserve"> </v>
      </c>
      <c r="D63" s="42">
        <f>'Data Entry'!F64*G63</f>
        <v>0</v>
      </c>
      <c r="E63" s="175">
        <f t="shared" si="1"/>
        <v>0</v>
      </c>
      <c r="F63" s="175">
        <f t="shared" si="2"/>
        <v>0</v>
      </c>
      <c r="G63" s="44">
        <f>'Data Entry'!E64</f>
        <v>0</v>
      </c>
      <c r="H63" s="175">
        <f t="shared" si="0"/>
        <v>0</v>
      </c>
      <c r="I63" s="45">
        <f t="shared" si="3"/>
        <v>0</v>
      </c>
      <c r="J63" s="175" t="e">
        <f>VLOOKUP('Data Entry'!$B$2&amp;'Data Entry'!D64,'Proll Data'!$U$19:$V$80,2,FALSE)*G63</f>
        <v>#N/A</v>
      </c>
      <c r="K63" s="67">
        <f t="shared" si="4"/>
        <v>0</v>
      </c>
      <c r="L63" s="67" t="e">
        <f t="shared" si="5"/>
        <v>#N/A</v>
      </c>
      <c r="M63" s="187" t="e">
        <f t="shared" si="6"/>
        <v>#N/A</v>
      </c>
      <c r="S63" s="166">
        <v>507</v>
      </c>
      <c r="T63" s="166" t="s">
        <v>162</v>
      </c>
      <c r="U63" s="166" t="str">
        <f t="shared" si="7"/>
        <v>507CP11</v>
      </c>
      <c r="V63" s="169">
        <v>4000</v>
      </c>
      <c r="W63" s="166">
        <v>1</v>
      </c>
    </row>
    <row r="64" spans="1:23" x14ac:dyDescent="0.2">
      <c r="A64" t="str">
        <f>IF(ISBLANK('Data Entry'!C65)," ",('Data Entry'!B65))</f>
        <v xml:space="preserve"> </v>
      </c>
      <c r="B64" s="40" t="str">
        <f>IF(ISTEXT('Data Entry'!C65),'Data Entry'!C65," ")</f>
        <v xml:space="preserve"> </v>
      </c>
      <c r="C64" s="41" t="str">
        <f>IF(ISBLANK('Data Entry'!C65)," ",'Data Entry'!$B$4)</f>
        <v xml:space="preserve"> </v>
      </c>
      <c r="D64" s="42">
        <f>'Data Entry'!F65*G64</f>
        <v>0</v>
      </c>
      <c r="E64" s="175">
        <f t="shared" si="1"/>
        <v>0</v>
      </c>
      <c r="F64" s="175">
        <f t="shared" si="2"/>
        <v>0</v>
      </c>
      <c r="G64" s="44">
        <f>'Data Entry'!E65</f>
        <v>0</v>
      </c>
      <c r="H64" s="175">
        <f t="shared" si="0"/>
        <v>0</v>
      </c>
      <c r="I64" s="45">
        <f t="shared" si="3"/>
        <v>0</v>
      </c>
      <c r="J64" s="175" t="e">
        <f>VLOOKUP('Data Entry'!$B$2&amp;'Data Entry'!D65,'Proll Data'!$U$19:$V$80,2,FALSE)*G64</f>
        <v>#N/A</v>
      </c>
      <c r="K64" s="67">
        <f t="shared" si="4"/>
        <v>0</v>
      </c>
      <c r="L64" s="67" t="e">
        <f t="shared" si="5"/>
        <v>#N/A</v>
      </c>
      <c r="M64" s="187" t="e">
        <f t="shared" si="6"/>
        <v>#N/A</v>
      </c>
      <c r="S64" s="166">
        <v>507</v>
      </c>
      <c r="T64" s="166" t="s">
        <v>164</v>
      </c>
      <c r="U64" s="166" t="str">
        <f t="shared" si="7"/>
        <v>507CP13</v>
      </c>
      <c r="V64" s="169">
        <v>2050</v>
      </c>
      <c r="W64" s="166">
        <v>10</v>
      </c>
    </row>
    <row r="65" spans="1:23" x14ac:dyDescent="0.2">
      <c r="B65" s="40" t="str">
        <f>IF(ISTEXT('Data Entry'!C66),'Data Entry'!C66," ")</f>
        <v xml:space="preserve"> </v>
      </c>
      <c r="C65" s="41" t="str">
        <f>IF(ISBLANK('Data Entry'!C66)," ",'Data Entry'!$B$4)</f>
        <v xml:space="preserve"> </v>
      </c>
      <c r="D65" s="42">
        <f>'Data Entry'!F66*G65</f>
        <v>0</v>
      </c>
      <c r="E65" s="175">
        <f t="shared" si="1"/>
        <v>0</v>
      </c>
      <c r="F65" s="175">
        <f t="shared" si="2"/>
        <v>0</v>
      </c>
      <c r="G65" s="44">
        <f>'Data Entry'!E66</f>
        <v>0</v>
      </c>
      <c r="H65" s="175">
        <f t="shared" si="0"/>
        <v>0</v>
      </c>
      <c r="I65" s="45">
        <f t="shared" si="3"/>
        <v>0</v>
      </c>
      <c r="J65" s="175" t="e">
        <f>VLOOKUP('Data Entry'!$B$2&amp;'Data Entry'!D66,'Proll Data'!$U$19:$V$80,2,FALSE)*G65</f>
        <v>#N/A</v>
      </c>
      <c r="K65" s="67">
        <f t="shared" si="4"/>
        <v>0</v>
      </c>
      <c r="L65" s="67" t="e">
        <f t="shared" si="5"/>
        <v>#N/A</v>
      </c>
      <c r="M65" s="187" t="e">
        <f t="shared" si="6"/>
        <v>#N/A</v>
      </c>
      <c r="S65" s="166">
        <v>507</v>
      </c>
      <c r="T65" s="166" t="s">
        <v>168</v>
      </c>
      <c r="U65" s="166" t="str">
        <f t="shared" si="7"/>
        <v>507CP17</v>
      </c>
      <c r="V65" s="169">
        <v>6110</v>
      </c>
      <c r="W65" s="166">
        <v>1</v>
      </c>
    </row>
    <row r="66" spans="1:23" x14ac:dyDescent="0.2">
      <c r="B66" s="40" t="str">
        <f>IF(ISTEXT('Data Entry'!C67),'Data Entry'!C67," ")</f>
        <v xml:space="preserve"> </v>
      </c>
      <c r="C66" s="41" t="str">
        <f>IF(ISBLANK('Data Entry'!C67)," ",'Data Entry'!$B$4)</f>
        <v xml:space="preserve"> </v>
      </c>
      <c r="D66" s="42">
        <f>'Data Entry'!F67*G66</f>
        <v>0</v>
      </c>
      <c r="E66" s="175">
        <f t="shared" si="1"/>
        <v>0</v>
      </c>
      <c r="F66" s="175">
        <f t="shared" si="2"/>
        <v>0</v>
      </c>
      <c r="G66" s="44">
        <f>'Data Entry'!E67</f>
        <v>0</v>
      </c>
      <c r="H66" s="175">
        <f t="shared" si="0"/>
        <v>0</v>
      </c>
      <c r="I66" s="45">
        <f t="shared" si="3"/>
        <v>0</v>
      </c>
      <c r="J66" s="175" t="e">
        <f>VLOOKUP('Data Entry'!$B$2&amp;'Data Entry'!D67,'Proll Data'!$U$19:$V$80,2,FALSE)*G66</f>
        <v>#N/A</v>
      </c>
      <c r="K66" s="67">
        <f t="shared" si="4"/>
        <v>0</v>
      </c>
      <c r="L66" s="67" t="e">
        <f t="shared" si="5"/>
        <v>#N/A</v>
      </c>
      <c r="M66" s="187" t="e">
        <f t="shared" si="6"/>
        <v>#N/A</v>
      </c>
      <c r="S66" s="166">
        <v>507</v>
      </c>
      <c r="T66" s="166" t="s">
        <v>174</v>
      </c>
      <c r="U66" s="166" t="str">
        <f t="shared" si="7"/>
        <v>507CP19</v>
      </c>
      <c r="V66" s="169">
        <v>12200</v>
      </c>
      <c r="W66" s="166">
        <v>1</v>
      </c>
    </row>
    <row r="67" spans="1:23" x14ac:dyDescent="0.2">
      <c r="B67" s="40" t="str">
        <f>IF(ISTEXT('Data Entry'!C68),'Data Entry'!C68," ")</f>
        <v xml:space="preserve"> </v>
      </c>
      <c r="C67" s="41" t="str">
        <f>IF(ISBLANK('Data Entry'!C68)," ",'Data Entry'!$B$4)</f>
        <v xml:space="preserve"> </v>
      </c>
      <c r="D67" s="42">
        <f>'Data Entry'!F68*G67</f>
        <v>0</v>
      </c>
      <c r="E67" s="175">
        <f t="shared" si="1"/>
        <v>0</v>
      </c>
      <c r="F67" s="175">
        <f t="shared" si="2"/>
        <v>0</v>
      </c>
      <c r="G67" s="44">
        <f>'Data Entry'!E68</f>
        <v>0</v>
      </c>
      <c r="H67" s="175">
        <f t="shared" si="0"/>
        <v>0</v>
      </c>
      <c r="I67" s="45">
        <f t="shared" si="3"/>
        <v>0</v>
      </c>
      <c r="J67" s="175" t="e">
        <f>VLOOKUP('Data Entry'!$B$2&amp;'Data Entry'!D68,'Proll Data'!$U$19:$V$80,2,FALSE)*G67</f>
        <v>#N/A</v>
      </c>
      <c r="K67" s="67">
        <f t="shared" si="4"/>
        <v>0</v>
      </c>
      <c r="L67" s="67" t="e">
        <f t="shared" si="5"/>
        <v>#N/A</v>
      </c>
      <c r="M67" s="187" t="e">
        <f t="shared" si="6"/>
        <v>#N/A</v>
      </c>
      <c r="S67" s="166">
        <v>507</v>
      </c>
      <c r="T67" s="166" t="s">
        <v>175</v>
      </c>
      <c r="U67" s="166" t="str">
        <f t="shared" si="7"/>
        <v>507EC22</v>
      </c>
      <c r="V67" s="169">
        <v>110000</v>
      </c>
      <c r="W67" s="166">
        <v>3</v>
      </c>
    </row>
    <row r="68" spans="1:23" x14ac:dyDescent="0.2">
      <c r="B68" s="40" t="str">
        <f>IF(ISTEXT('Data Entry'!C69),'Data Entry'!C69," ")</f>
        <v xml:space="preserve"> </v>
      </c>
      <c r="C68" s="41" t="str">
        <f>IF(ISBLANK('Data Entry'!C69)," ",'Data Entry'!$B$4)</f>
        <v xml:space="preserve"> </v>
      </c>
      <c r="D68" s="42">
        <f>'Data Entry'!F69*G68</f>
        <v>0</v>
      </c>
      <c r="E68" s="175">
        <f t="shared" si="1"/>
        <v>0</v>
      </c>
      <c r="F68" s="175">
        <f t="shared" si="2"/>
        <v>0</v>
      </c>
      <c r="G68" s="44">
        <f>'Data Entry'!E69</f>
        <v>0</v>
      </c>
      <c r="H68" s="175">
        <f t="shared" si="0"/>
        <v>0</v>
      </c>
      <c r="I68" s="45">
        <f t="shared" si="3"/>
        <v>0</v>
      </c>
      <c r="J68" s="175" t="e">
        <f>VLOOKUP('Data Entry'!$B$2&amp;'Data Entry'!D69,'Proll Data'!$U$19:$V$80,2,FALSE)*G68</f>
        <v>#N/A</v>
      </c>
      <c r="K68" s="67">
        <f t="shared" si="4"/>
        <v>0</v>
      </c>
      <c r="L68" s="67" t="e">
        <f t="shared" si="5"/>
        <v>#N/A</v>
      </c>
      <c r="M68" s="187" t="e">
        <f t="shared" si="6"/>
        <v>#N/A</v>
      </c>
      <c r="S68" s="166">
        <v>507</v>
      </c>
      <c r="T68" s="166" t="s">
        <v>171</v>
      </c>
      <c r="U68" s="166" t="str">
        <f t="shared" si="7"/>
        <v>507ML03</v>
      </c>
      <c r="V68" s="169">
        <v>42000</v>
      </c>
      <c r="W68" s="166">
        <v>1</v>
      </c>
    </row>
    <row r="69" spans="1:23" x14ac:dyDescent="0.2">
      <c r="B69" s="40" t="str">
        <f>IF(ISTEXT('Data Entry'!C70),'Data Entry'!C70," ")</f>
        <v xml:space="preserve"> </v>
      </c>
      <c r="C69" s="41" t="str">
        <f>IF(ISBLANK('Data Entry'!C70)," ",'Data Entry'!$B$4)</f>
        <v xml:space="preserve"> </v>
      </c>
      <c r="D69" s="42">
        <f>'Data Entry'!F70*G69</f>
        <v>0</v>
      </c>
      <c r="E69" s="175">
        <f t="shared" si="1"/>
        <v>0</v>
      </c>
      <c r="F69" s="175">
        <f t="shared" si="2"/>
        <v>0</v>
      </c>
      <c r="G69" s="44">
        <f>'Data Entry'!E70</f>
        <v>0</v>
      </c>
      <c r="H69" s="175">
        <f t="shared" si="0"/>
        <v>0</v>
      </c>
      <c r="I69" s="45">
        <f t="shared" si="3"/>
        <v>0</v>
      </c>
      <c r="J69" s="175" t="e">
        <f>VLOOKUP('Data Entry'!$B$2&amp;'Data Entry'!D70,'Proll Data'!$U$19:$V$80,2,FALSE)*G69</f>
        <v>#N/A</v>
      </c>
      <c r="K69" s="67">
        <f t="shared" si="4"/>
        <v>0</v>
      </c>
      <c r="L69" s="67" t="e">
        <f t="shared" si="5"/>
        <v>#N/A</v>
      </c>
      <c r="M69" s="187" t="e">
        <f t="shared" si="6"/>
        <v>#N/A</v>
      </c>
      <c r="S69" s="166">
        <v>507</v>
      </c>
      <c r="T69" s="166" t="s">
        <v>176</v>
      </c>
      <c r="U69" s="166" t="str">
        <f t="shared" si="7"/>
        <v>507SAS3</v>
      </c>
      <c r="V69" s="169">
        <v>2500</v>
      </c>
      <c r="W69" s="166">
        <v>1</v>
      </c>
    </row>
    <row r="70" spans="1:23" x14ac:dyDescent="0.2">
      <c r="B70" s="40" t="str">
        <f>IF(ISTEXT('Data Entry'!C71),'Data Entry'!C71," ")</f>
        <v xml:space="preserve"> </v>
      </c>
      <c r="C70" s="41" t="str">
        <f>IF(ISBLANK('Data Entry'!C71)," ",'Data Entry'!$B$4)</f>
        <v xml:space="preserve"> </v>
      </c>
      <c r="D70" s="42">
        <f>'Data Entry'!F71*G70</f>
        <v>0</v>
      </c>
      <c r="E70" s="175">
        <f t="shared" si="1"/>
        <v>0</v>
      </c>
      <c r="F70" s="175">
        <f t="shared" si="2"/>
        <v>0</v>
      </c>
      <c r="G70" s="44">
        <f>'Data Entry'!E71</f>
        <v>0</v>
      </c>
      <c r="H70" s="175">
        <f t="shared" si="0"/>
        <v>0</v>
      </c>
      <c r="I70" s="45">
        <f t="shared" si="3"/>
        <v>0</v>
      </c>
      <c r="J70" s="175" t="e">
        <f>VLOOKUP('Data Entry'!$B$2&amp;'Data Entry'!D71,'Proll Data'!$U$19:$V$80,2,FALSE)*G70</f>
        <v>#N/A</v>
      </c>
      <c r="K70" s="67">
        <f t="shared" si="4"/>
        <v>0</v>
      </c>
      <c r="L70" s="67" t="e">
        <f t="shared" si="5"/>
        <v>#N/A</v>
      </c>
      <c r="M70" s="188" t="e">
        <f t="shared" si="6"/>
        <v>#N/A</v>
      </c>
      <c r="S70" s="166">
        <v>508</v>
      </c>
      <c r="T70" s="166" t="s">
        <v>177</v>
      </c>
      <c r="U70" s="166" t="str">
        <f t="shared" si="7"/>
        <v>508AT18</v>
      </c>
      <c r="V70" s="169">
        <v>18000</v>
      </c>
      <c r="W70" s="166">
        <v>2</v>
      </c>
    </row>
    <row r="71" spans="1:23" x14ac:dyDescent="0.2">
      <c r="A71" t="str">
        <f>IF(ISBLANK('Data Entry'!C66)," ",('Data Entry'!B66))</f>
        <v xml:space="preserve"> </v>
      </c>
      <c r="B71" s="46" t="str">
        <f>IF(ISTEXT('Data Entry'!C72),'Data Entry'!C72," ")</f>
        <v xml:space="preserve"> </v>
      </c>
      <c r="C71" s="47" t="str">
        <f>IF(ISBLANK('Data Entry'!C72)," ",'Data Entry'!$B$4)</f>
        <v xml:space="preserve"> </v>
      </c>
      <c r="D71" s="48">
        <f>'Data Entry'!F72*G71</f>
        <v>0</v>
      </c>
      <c r="E71" s="176">
        <f t="shared" si="1"/>
        <v>0</v>
      </c>
      <c r="F71" s="176">
        <f t="shared" si="2"/>
        <v>0</v>
      </c>
      <c r="G71" s="50">
        <f>'Data Entry'!E72</f>
        <v>0</v>
      </c>
      <c r="H71" s="176">
        <f t="shared" si="0"/>
        <v>0</v>
      </c>
      <c r="I71" s="51">
        <f t="shared" si="3"/>
        <v>0</v>
      </c>
      <c r="J71" s="176" t="e">
        <f>VLOOKUP('Data Entry'!$B$2&amp;'Data Entry'!D72,'Proll Data'!$U$19:$V$80,2,FALSE)*G71</f>
        <v>#N/A</v>
      </c>
      <c r="K71" s="68">
        <f t="shared" si="4"/>
        <v>0</v>
      </c>
      <c r="L71" s="68" t="e">
        <f t="shared" si="5"/>
        <v>#N/A</v>
      </c>
      <c r="M71" s="189" t="e">
        <f t="shared" si="6"/>
        <v>#N/A</v>
      </c>
      <c r="S71" s="166">
        <v>508</v>
      </c>
      <c r="T71" s="166" t="s">
        <v>178</v>
      </c>
      <c r="U71" s="166" t="str">
        <f t="shared" si="7"/>
        <v>508AT19</v>
      </c>
      <c r="V71" s="169">
        <v>10500</v>
      </c>
      <c r="W71" s="166">
        <v>6</v>
      </c>
    </row>
    <row r="72" spans="1:23" ht="7.5" customHeight="1" x14ac:dyDescent="0.2">
      <c r="G72" s="6"/>
      <c r="I72" s="17"/>
      <c r="J72" s="178"/>
      <c r="K72" s="63"/>
      <c r="L72" s="63"/>
      <c r="M72" s="190"/>
      <c r="S72" s="166">
        <v>508</v>
      </c>
      <c r="T72" s="166" t="s">
        <v>179</v>
      </c>
      <c r="U72" s="166" t="str">
        <f t="shared" si="7"/>
        <v>508AT20</v>
      </c>
      <c r="V72" s="169">
        <v>19833.333299999998</v>
      </c>
      <c r="W72" s="166">
        <v>1</v>
      </c>
    </row>
    <row r="73" spans="1:23" x14ac:dyDescent="0.2">
      <c r="B73" s="3"/>
      <c r="C73" s="3"/>
      <c r="D73" s="29">
        <f>SUM(D16:D72)</f>
        <v>21896.083333333332</v>
      </c>
      <c r="E73" s="177">
        <f>SUM(E16:E71)</f>
        <v>930</v>
      </c>
      <c r="F73" s="177">
        <f>SUM(F16:F71)</f>
        <v>22826</v>
      </c>
      <c r="G73" s="29"/>
      <c r="H73" s="177">
        <f>SUM(H16:H71)</f>
        <v>30222</v>
      </c>
      <c r="I73" s="29">
        <f>SUM(I16:I71)</f>
        <v>22136.28</v>
      </c>
      <c r="J73" s="177">
        <f>SUMIF(J16:J71,"&gt;0",J16:J71)</f>
        <v>60804</v>
      </c>
      <c r="K73" s="69">
        <f>SUM(K16:K71)</f>
        <v>0</v>
      </c>
      <c r="L73" s="177">
        <f>SUMIF(L16:L71,"&gt;0",L16:L71)</f>
        <v>187608</v>
      </c>
      <c r="M73" s="177">
        <f>SUMIF(M16:M71,"&gt;0",M16:M71)</f>
        <v>1272.3599999999992</v>
      </c>
      <c r="S73" s="166">
        <v>508</v>
      </c>
      <c r="T73" s="166" t="s">
        <v>180</v>
      </c>
      <c r="U73" s="166" t="str">
        <f t="shared" si="7"/>
        <v>508AT21</v>
      </c>
      <c r="V73" s="169">
        <v>35000</v>
      </c>
      <c r="W73" s="166">
        <v>4</v>
      </c>
    </row>
    <row r="74" spans="1:23" x14ac:dyDescent="0.2">
      <c r="S74" s="166">
        <v>508</v>
      </c>
      <c r="T74" s="166" t="s">
        <v>181</v>
      </c>
      <c r="U74" s="166" t="str">
        <f t="shared" si="7"/>
        <v>508AT22</v>
      </c>
      <c r="V74" s="169">
        <v>57500</v>
      </c>
      <c r="W74" s="166">
        <v>1</v>
      </c>
    </row>
    <row r="75" spans="1:23" x14ac:dyDescent="0.2">
      <c r="S75" s="166">
        <v>508</v>
      </c>
      <c r="T75" s="166" t="s">
        <v>182</v>
      </c>
      <c r="U75" s="166" t="str">
        <f t="shared" si="7"/>
        <v>508AT23</v>
      </c>
      <c r="V75" s="169">
        <v>75000</v>
      </c>
      <c r="W75" s="166">
        <v>1</v>
      </c>
    </row>
    <row r="76" spans="1:23" x14ac:dyDescent="0.2">
      <c r="Q76" s="89"/>
      <c r="S76" s="166">
        <v>508</v>
      </c>
      <c r="T76" s="166" t="s">
        <v>164</v>
      </c>
      <c r="U76" s="166" t="str">
        <f t="shared" si="7"/>
        <v>508CP13</v>
      </c>
      <c r="V76" s="169">
        <v>12000</v>
      </c>
      <c r="W76" s="166">
        <v>1</v>
      </c>
    </row>
    <row r="77" spans="1:23" x14ac:dyDescent="0.2">
      <c r="Q77" s="89"/>
      <c r="S77" s="166">
        <v>508</v>
      </c>
      <c r="T77" s="166" t="s">
        <v>183</v>
      </c>
      <c r="U77" s="166" t="str">
        <f t="shared" si="7"/>
        <v>508EC23</v>
      </c>
      <c r="V77" s="169">
        <v>150000</v>
      </c>
      <c r="W77" s="166">
        <v>1</v>
      </c>
    </row>
    <row r="78" spans="1:23" x14ac:dyDescent="0.2">
      <c r="S78" s="166">
        <v>508</v>
      </c>
      <c r="T78" s="166" t="s">
        <v>184</v>
      </c>
      <c r="U78" s="166" t="str">
        <f t="shared" si="7"/>
        <v>508EC24</v>
      </c>
      <c r="V78" s="169">
        <v>125000</v>
      </c>
      <c r="W78" s="166">
        <v>2</v>
      </c>
    </row>
    <row r="79" spans="1:23" x14ac:dyDescent="0.2">
      <c r="S79" s="166">
        <v>508</v>
      </c>
      <c r="T79" s="166" t="s">
        <v>185</v>
      </c>
      <c r="U79" s="166" t="str">
        <f t="shared" si="7"/>
        <v>508FSF3</v>
      </c>
      <c r="V79" s="169">
        <v>4250</v>
      </c>
      <c r="W79" s="166">
        <v>7</v>
      </c>
    </row>
    <row r="80" spans="1:23" x14ac:dyDescent="0.2">
      <c r="S80" s="166">
        <v>508</v>
      </c>
      <c r="T80" s="166" t="s">
        <v>176</v>
      </c>
      <c r="U80" s="166" t="str">
        <f t="shared" si="7"/>
        <v>508SAS3</v>
      </c>
      <c r="V80" s="169">
        <v>4850</v>
      </c>
    </row>
  </sheetData>
  <sheetProtection password="CC4D" sheet="1" objects="1" scenarios="1"/>
  <phoneticPr fontId="0" type="noConversion"/>
  <pageMargins left="0.52" right="0.33" top="0.42" bottom="0.34" header="0.22" footer="0.21"/>
  <pageSetup scale="82" orientation="portrait" verticalDpi="300" r:id="rId1"/>
  <headerFooter alignWithMargins="0">
    <oddHeader>&amp;A</oddHeader>
    <oddFooter>Page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2:U135"/>
  <sheetViews>
    <sheetView showGridLines="0" workbookViewId="0">
      <pane xSplit="3" ySplit="16" topLeftCell="D17" activePane="bottomRight" state="frozen"/>
      <selection activeCell="I5" sqref="I5"/>
      <selection pane="topRight" activeCell="I5" sqref="I5"/>
      <selection pane="bottomLeft" activeCell="I5" sqref="I5"/>
      <selection pane="bottomRight" activeCell="L21" sqref="L21"/>
    </sheetView>
  </sheetViews>
  <sheetFormatPr defaultRowHeight="12.75" x14ac:dyDescent="0.2"/>
  <cols>
    <col min="1" max="1" width="3.42578125" customWidth="1"/>
    <col min="2" max="2" width="24" customWidth="1"/>
    <col min="3" max="3" width="7.7109375" bestFit="1" customWidth="1"/>
    <col min="4" max="4" width="6.28515625" customWidth="1"/>
    <col min="5" max="5" width="8.28515625" customWidth="1"/>
    <col min="6" max="6" width="6" customWidth="1"/>
    <col min="7" max="7" width="7" customWidth="1"/>
    <col min="8" max="8" width="8" customWidth="1"/>
    <col min="9" max="9" width="7" customWidth="1"/>
    <col min="10" max="10" width="6.28515625" customWidth="1"/>
    <col min="11" max="11" width="5" customWidth="1"/>
    <col min="12" max="13" width="6.85546875" customWidth="1"/>
    <col min="14" max="14" width="4.7109375" bestFit="1" customWidth="1"/>
    <col min="15" max="16" width="6.85546875" customWidth="1"/>
    <col min="17" max="17" width="8.42578125" customWidth="1"/>
    <col min="18" max="18" width="0.85546875" customWidth="1"/>
    <col min="19" max="19" width="9.5703125" style="23" customWidth="1"/>
    <col min="20" max="20" width="9.140625" style="23"/>
  </cols>
  <sheetData>
    <row r="2" spans="2:21" x14ac:dyDescent="0.2">
      <c r="B2" s="324" t="s">
        <v>122</v>
      </c>
      <c r="C2" s="339"/>
      <c r="E2" s="330" t="s">
        <v>131</v>
      </c>
      <c r="F2" s="331"/>
      <c r="G2" s="332"/>
      <c r="J2" s="285" t="s">
        <v>140</v>
      </c>
      <c r="K2" s="286"/>
      <c r="L2" s="286"/>
      <c r="M2" s="286"/>
      <c r="N2" s="286"/>
      <c r="O2" s="287"/>
      <c r="S2"/>
      <c r="U2" s="23"/>
    </row>
    <row r="3" spans="2:21" ht="4.5" customHeight="1" x14ac:dyDescent="0.2">
      <c r="B3" s="55"/>
      <c r="C3" s="56"/>
      <c r="E3" s="55"/>
      <c r="F3" s="75"/>
      <c r="G3" s="56"/>
      <c r="J3" s="55"/>
      <c r="K3" s="75"/>
      <c r="L3" s="75"/>
      <c r="M3" s="75"/>
      <c r="N3" s="75"/>
      <c r="O3" s="56"/>
      <c r="S3"/>
      <c r="U3" s="23"/>
    </row>
    <row r="4" spans="2:21" x14ac:dyDescent="0.2">
      <c r="B4" s="335" t="s">
        <v>109</v>
      </c>
      <c r="C4" s="336">
        <v>23</v>
      </c>
      <c r="D4" s="8"/>
      <c r="E4" s="330" t="s">
        <v>132</v>
      </c>
      <c r="F4" s="333"/>
      <c r="G4" s="334">
        <v>0.02</v>
      </c>
      <c r="J4" s="288" t="s">
        <v>141</v>
      </c>
      <c r="K4" s="289"/>
      <c r="L4" s="289"/>
      <c r="M4" s="289" t="s">
        <v>142</v>
      </c>
      <c r="N4" s="289"/>
      <c r="O4" s="290"/>
      <c r="S4"/>
      <c r="U4" s="23"/>
    </row>
    <row r="5" spans="2:21" x14ac:dyDescent="0.2">
      <c r="B5" s="327" t="s">
        <v>110</v>
      </c>
      <c r="C5" s="337">
        <v>38.75</v>
      </c>
      <c r="D5" s="8"/>
      <c r="J5" s="291" t="s">
        <v>113</v>
      </c>
      <c r="K5" s="292"/>
      <c r="L5" s="292"/>
      <c r="M5" s="292" t="s">
        <v>142</v>
      </c>
      <c r="N5" s="292"/>
      <c r="O5" s="293"/>
      <c r="S5"/>
      <c r="U5" s="23"/>
    </row>
    <row r="6" spans="2:21" x14ac:dyDescent="0.2">
      <c r="B6" s="327" t="s">
        <v>107</v>
      </c>
      <c r="C6" s="337">
        <v>7.25</v>
      </c>
      <c r="D6" s="8"/>
      <c r="J6" s="291" t="s">
        <v>153</v>
      </c>
      <c r="K6" s="292"/>
      <c r="L6" s="292"/>
      <c r="M6" s="292" t="s">
        <v>142</v>
      </c>
      <c r="N6" s="292"/>
      <c r="O6" s="293"/>
      <c r="S6"/>
      <c r="U6" s="23"/>
    </row>
    <row r="7" spans="2:21" x14ac:dyDescent="0.2">
      <c r="B7" s="327" t="s">
        <v>108</v>
      </c>
      <c r="C7" s="337">
        <v>5.25</v>
      </c>
      <c r="D7" s="8"/>
      <c r="J7" s="291" t="s">
        <v>116</v>
      </c>
      <c r="K7" s="292"/>
      <c r="L7" s="292"/>
      <c r="M7" s="292" t="s">
        <v>142</v>
      </c>
      <c r="N7" s="292"/>
      <c r="O7" s="293"/>
      <c r="S7"/>
      <c r="U7" s="23"/>
    </row>
    <row r="8" spans="2:21" x14ac:dyDescent="0.2">
      <c r="B8" s="327" t="s">
        <v>111</v>
      </c>
      <c r="C8" s="337">
        <v>5.25</v>
      </c>
      <c r="J8" s="291" t="s">
        <v>117</v>
      </c>
      <c r="K8" s="292"/>
      <c r="L8" s="292"/>
      <c r="M8" s="292" t="s">
        <v>142</v>
      </c>
      <c r="N8" s="292"/>
      <c r="O8" s="293"/>
      <c r="S8"/>
      <c r="U8" s="23"/>
    </row>
    <row r="9" spans="2:21" x14ac:dyDescent="0.2">
      <c r="B9" s="329" t="s">
        <v>112</v>
      </c>
      <c r="C9" s="338">
        <v>4.75</v>
      </c>
      <c r="J9" s="291" t="s">
        <v>22</v>
      </c>
      <c r="K9" s="292"/>
      <c r="L9" s="292"/>
      <c r="M9" s="292" t="s">
        <v>142</v>
      </c>
      <c r="N9" s="292"/>
      <c r="O9" s="293"/>
      <c r="S9"/>
      <c r="U9" s="23"/>
    </row>
    <row r="10" spans="2:21" x14ac:dyDescent="0.2">
      <c r="B10" s="73"/>
      <c r="C10" s="74"/>
      <c r="J10" s="291" t="s">
        <v>198</v>
      </c>
      <c r="K10" s="292"/>
      <c r="L10" s="292"/>
      <c r="M10" s="292" t="s">
        <v>142</v>
      </c>
      <c r="N10" s="292"/>
      <c r="O10" s="293"/>
      <c r="S10"/>
      <c r="U10" s="23"/>
    </row>
    <row r="11" spans="2:21" x14ac:dyDescent="0.2">
      <c r="J11" s="294" t="s">
        <v>115</v>
      </c>
      <c r="K11" s="295"/>
      <c r="L11" s="295"/>
      <c r="M11" s="295" t="s">
        <v>142</v>
      </c>
      <c r="N11" s="295"/>
      <c r="O11" s="296"/>
      <c r="S11"/>
      <c r="U11" s="23"/>
    </row>
    <row r="13" spans="2:21" x14ac:dyDescent="0.2">
      <c r="B13" s="324" t="s">
        <v>146</v>
      </c>
      <c r="C13" s="325"/>
      <c r="D13" s="324" t="s">
        <v>137</v>
      </c>
      <c r="E13" s="326"/>
      <c r="F13" s="326"/>
      <c r="G13" s="326"/>
      <c r="H13" s="326"/>
      <c r="I13" s="326"/>
      <c r="J13" s="285" t="s">
        <v>126</v>
      </c>
      <c r="K13" s="297"/>
      <c r="L13" s="286"/>
      <c r="M13" s="286"/>
      <c r="N13" s="286"/>
      <c r="O13" s="286"/>
      <c r="P13" s="286"/>
      <c r="Q13" s="287"/>
      <c r="S13" s="80"/>
    </row>
    <row r="14" spans="2:21" x14ac:dyDescent="0.2">
      <c r="B14" s="327"/>
      <c r="C14" s="328"/>
      <c r="D14" s="328"/>
      <c r="E14" s="328"/>
      <c r="F14" s="328" t="s">
        <v>129</v>
      </c>
      <c r="G14" s="328"/>
      <c r="H14" s="328"/>
      <c r="I14" s="328" t="s">
        <v>128</v>
      </c>
      <c r="J14" s="298" t="s">
        <v>133</v>
      </c>
      <c r="K14" s="298" t="s">
        <v>134</v>
      </c>
      <c r="L14" s="298"/>
      <c r="M14" s="298" t="s">
        <v>135</v>
      </c>
      <c r="N14" s="298"/>
      <c r="O14" s="299" t="s">
        <v>138</v>
      </c>
      <c r="P14" s="299" t="s">
        <v>201</v>
      </c>
      <c r="Q14" s="299" t="s">
        <v>2</v>
      </c>
      <c r="S14" s="82" t="s">
        <v>12</v>
      </c>
    </row>
    <row r="15" spans="2:21" x14ac:dyDescent="0.2">
      <c r="B15" s="329" t="s">
        <v>23</v>
      </c>
      <c r="C15" s="270" t="s">
        <v>247</v>
      </c>
      <c r="D15" s="270" t="s">
        <v>118</v>
      </c>
      <c r="E15" s="270" t="s">
        <v>119</v>
      </c>
      <c r="F15" s="270" t="s">
        <v>130</v>
      </c>
      <c r="G15" s="270" t="s">
        <v>121</v>
      </c>
      <c r="H15" s="270" t="s">
        <v>111</v>
      </c>
      <c r="I15" s="270" t="s">
        <v>127</v>
      </c>
      <c r="J15" s="276" t="s">
        <v>21</v>
      </c>
      <c r="K15" s="276" t="s">
        <v>129</v>
      </c>
      <c r="L15" s="276" t="s">
        <v>143</v>
      </c>
      <c r="M15" s="300" t="s">
        <v>136</v>
      </c>
      <c r="N15" s="301" t="s">
        <v>22</v>
      </c>
      <c r="O15" s="301" t="s">
        <v>139</v>
      </c>
      <c r="P15" s="301" t="s">
        <v>202</v>
      </c>
      <c r="Q15" s="301" t="s">
        <v>144</v>
      </c>
      <c r="S15" s="83" t="s">
        <v>145</v>
      </c>
      <c r="T15"/>
    </row>
    <row r="16" spans="2:21" ht="6.75" customHeight="1" x14ac:dyDescent="0.2">
      <c r="B16" s="33"/>
      <c r="C16" s="37"/>
      <c r="D16" s="33"/>
      <c r="E16" s="34"/>
      <c r="F16" s="34"/>
      <c r="G16" s="34"/>
      <c r="H16" s="34"/>
      <c r="I16" s="34"/>
      <c r="J16" s="34"/>
      <c r="K16" s="34"/>
      <c r="L16" s="34"/>
      <c r="M16" s="34"/>
      <c r="N16" s="34"/>
      <c r="O16" s="34"/>
      <c r="P16" s="34"/>
      <c r="Q16" s="37"/>
      <c r="S16" s="81"/>
    </row>
    <row r="17" spans="1:20" x14ac:dyDescent="0.2">
      <c r="A17">
        <f>IF(ISBLANK('Data Entry'!C17)," ",('Data Entry'!B17))</f>
        <v>1</v>
      </c>
      <c r="B17" s="318" t="str">
        <f>IF(ISBLANK('Data Entry'!C17)," ", 'Data Entry'!C17)</f>
        <v>Dave Schafer</v>
      </c>
      <c r="C17" s="319">
        <f>IF(ISBLANK('Data Entry'!C17)," ", 'Data Entry'!$B$4)</f>
        <v>111721</v>
      </c>
      <c r="D17" s="320" t="str">
        <f>IF('Data Entry'!G17="Y",($C$4),"")</f>
        <v/>
      </c>
      <c r="E17" s="321" t="str">
        <f>IF('Data Entry'!G17="Y",($C$5*(1+$G$4)),"")</f>
        <v/>
      </c>
      <c r="F17" s="321" t="str">
        <f>IF('Data Entry'!G17="Y",($C$6*(1+$G$4)),"")</f>
        <v/>
      </c>
      <c r="G17" s="321" t="str">
        <f>IF('Data Entry'!G17="Y",($C$7*(1+$G$4)),"")</f>
        <v/>
      </c>
      <c r="H17" s="321" t="str">
        <f>IF('Data Entry'!G17="Y",($C$8*(1+$G$4)),"")</f>
        <v/>
      </c>
      <c r="I17" s="321" t="str">
        <f>IF('Data Entry'!G17="Y",($C$9*(1+$G$4)),"")</f>
        <v/>
      </c>
      <c r="J17" s="302"/>
      <c r="K17" s="302"/>
      <c r="L17" s="302">
        <v>50</v>
      </c>
      <c r="M17" s="302"/>
      <c r="N17" s="302"/>
      <c r="O17" s="302"/>
      <c r="P17" s="303"/>
      <c r="Q17" s="304"/>
      <c r="S17" s="85">
        <f>SUM(D17:Q17)</f>
        <v>50</v>
      </c>
      <c r="T17"/>
    </row>
    <row r="18" spans="1:20" x14ac:dyDescent="0.2">
      <c r="A18">
        <f>IF(ISBLANK('Data Entry'!C18)," ",('Data Entry'!B18))</f>
        <v>2</v>
      </c>
      <c r="B18" s="322" t="str">
        <f>IF(ISBLANK('Data Entry'!C18)," ", 'Data Entry'!C18)</f>
        <v>Alma Navarro</v>
      </c>
      <c r="C18" s="323">
        <f>IF(ISBLANK('Data Entry'!C18)," ", 'Data Entry'!$B$4)</f>
        <v>111721</v>
      </c>
      <c r="D18" s="320">
        <f>IF('Data Entry'!G18="Y",($C$4),"")</f>
        <v>23</v>
      </c>
      <c r="E18" s="321">
        <f>IF('Data Entry'!G18="Y",($C$5*(1+$G$4)),"")</f>
        <v>39.524999999999999</v>
      </c>
      <c r="F18" s="321">
        <f>IF('Data Entry'!G18="Y",($C$6*(1+$G$4)),"")</f>
        <v>7.3950000000000005</v>
      </c>
      <c r="G18" s="321">
        <f>IF('Data Entry'!G18="Y",($C$7*(1+$G$4)),"")</f>
        <v>5.3550000000000004</v>
      </c>
      <c r="H18" s="321">
        <f>IF('Data Entry'!G18="Y",($C$8*(1+$G$4)),"")</f>
        <v>5.3550000000000004</v>
      </c>
      <c r="I18" s="321">
        <f>IF('Data Entry'!G18="Y",($C$9*(1+$G$4)),"")</f>
        <v>4.8449999999999998</v>
      </c>
      <c r="J18" s="305"/>
      <c r="K18" s="305"/>
      <c r="L18" s="305">
        <v>10</v>
      </c>
      <c r="M18" s="305"/>
      <c r="N18" s="305"/>
      <c r="O18" s="305"/>
      <c r="P18" s="306"/>
      <c r="Q18" s="307"/>
      <c r="S18" s="85">
        <f t="shared" ref="S18:S73" si="0">SUM(D18:Q18)</f>
        <v>95.475000000000009</v>
      </c>
      <c r="T18"/>
    </row>
    <row r="19" spans="1:20" x14ac:dyDescent="0.2">
      <c r="A19">
        <f>IF(ISBLANK('Data Entry'!C19)," ",('Data Entry'!B19))</f>
        <v>3</v>
      </c>
      <c r="B19" s="322" t="str">
        <f>IF(ISBLANK('Data Entry'!C19)," ", 'Data Entry'!C19)</f>
        <v>Vacancy (Amber White)</v>
      </c>
      <c r="C19" s="323">
        <f>IF(ISBLANK('Data Entry'!C19)," ", 'Data Entry'!$B$4)</f>
        <v>111721</v>
      </c>
      <c r="D19" s="320">
        <f>IF('Data Entry'!G19="Y",($C$4),"")</f>
        <v>23</v>
      </c>
      <c r="E19" s="321">
        <f>IF('Data Entry'!G19="Y",($C$5*(1+$G$4)),"")</f>
        <v>39.524999999999999</v>
      </c>
      <c r="F19" s="321">
        <f>IF('Data Entry'!G19="Y",($C$6*(1+$G$4)),"")</f>
        <v>7.3950000000000005</v>
      </c>
      <c r="G19" s="321">
        <f>IF('Data Entry'!G19="Y",($C$7*(1+$G$4)),"")</f>
        <v>5.3550000000000004</v>
      </c>
      <c r="H19" s="321">
        <f>IF('Data Entry'!G19="Y",($C$8*(1+$G$4)),"")</f>
        <v>5.3550000000000004</v>
      </c>
      <c r="I19" s="321">
        <f>IF('Data Entry'!G19="Y",($C$9*(1+$G$4)),"")</f>
        <v>4.8449999999999998</v>
      </c>
      <c r="J19" s="305"/>
      <c r="K19" s="305"/>
      <c r="L19" s="305">
        <v>10</v>
      </c>
      <c r="M19" s="305"/>
      <c r="N19" s="305"/>
      <c r="O19" s="305"/>
      <c r="P19" s="306"/>
      <c r="Q19" s="307"/>
      <c r="S19" s="85">
        <f t="shared" si="0"/>
        <v>95.475000000000009</v>
      </c>
      <c r="T19"/>
    </row>
    <row r="20" spans="1:20" x14ac:dyDescent="0.2">
      <c r="A20">
        <f>IF(ISBLANK('Data Entry'!C20)," ",('Data Entry'!B20))</f>
        <v>4</v>
      </c>
      <c r="B20" s="322" t="str">
        <f>IF(ISBLANK('Data Entry'!C20)," ", 'Data Entry'!C20)</f>
        <v>Gina Taylor</v>
      </c>
      <c r="C20" s="323">
        <f>IF(ISBLANK('Data Entry'!C20)," ", 'Data Entry'!$B$4)</f>
        <v>111721</v>
      </c>
      <c r="D20" s="320">
        <f>IF('Data Entry'!G20="Y",($C$4),"")</f>
        <v>23</v>
      </c>
      <c r="E20" s="321">
        <f>IF('Data Entry'!G20="Y",($C$5*(1+$G$4)),"")</f>
        <v>39.524999999999999</v>
      </c>
      <c r="F20" s="321">
        <f>IF('Data Entry'!G20="Y",($C$6*(1+$G$4)),"")</f>
        <v>7.3950000000000005</v>
      </c>
      <c r="G20" s="321">
        <f>IF('Data Entry'!G20="Y",($C$7*(1+$G$4)),"")</f>
        <v>5.3550000000000004</v>
      </c>
      <c r="H20" s="321">
        <f>IF('Data Entry'!G20="Y",($C$8*(1+$G$4)),"")</f>
        <v>5.3550000000000004</v>
      </c>
      <c r="I20" s="321">
        <f>IF('Data Entry'!G20="Y",($C$9*(1+$G$4)),"")</f>
        <v>4.8449999999999998</v>
      </c>
      <c r="J20" s="305"/>
      <c r="K20" s="305"/>
      <c r="L20" s="305">
        <v>10</v>
      </c>
      <c r="M20" s="305"/>
      <c r="N20" s="305"/>
      <c r="O20" s="305"/>
      <c r="P20" s="306"/>
      <c r="Q20" s="307"/>
      <c r="S20" s="85">
        <f t="shared" si="0"/>
        <v>95.475000000000009</v>
      </c>
      <c r="T20"/>
    </row>
    <row r="21" spans="1:20" x14ac:dyDescent="0.2">
      <c r="A21">
        <f>IF(ISBLANK('Data Entry'!C21)," ",('Data Entry'!B21))</f>
        <v>5</v>
      </c>
      <c r="B21" s="322" t="str">
        <f>IF(ISBLANK('Data Entry'!C21)," ", 'Data Entry'!C21)</f>
        <v>Charles Hannagan - Temp</v>
      </c>
      <c r="C21" s="323">
        <f>IF(ISBLANK('Data Entry'!C21)," ", 'Data Entry'!$B$4)</f>
        <v>111721</v>
      </c>
      <c r="D21" s="320">
        <f>IF('Data Entry'!G21="Y",($C$4),"")</f>
        <v>23</v>
      </c>
      <c r="E21" s="321">
        <f>IF('Data Entry'!G21="Y",($C$5*(1+$G$4)),"")</f>
        <v>39.524999999999999</v>
      </c>
      <c r="F21" s="321">
        <f>IF('Data Entry'!G21="Y",($C$6*(1+$G$4)),"")</f>
        <v>7.3950000000000005</v>
      </c>
      <c r="G21" s="321">
        <f>IF('Data Entry'!G21="Y",($C$7*(1+$G$4)),"")</f>
        <v>5.3550000000000004</v>
      </c>
      <c r="H21" s="321">
        <f>IF('Data Entry'!G21="Y",($C$8*(1+$G$4)),"")</f>
        <v>5.3550000000000004</v>
      </c>
      <c r="I21" s="321">
        <f>IF('Data Entry'!G21="Y",($C$9*(1+$G$4)),"")</f>
        <v>4.8449999999999998</v>
      </c>
      <c r="J21" s="305"/>
      <c r="K21" s="305"/>
      <c r="L21" s="305"/>
      <c r="M21" s="305"/>
      <c r="N21" s="305"/>
      <c r="O21" s="305"/>
      <c r="P21" s="306"/>
      <c r="Q21" s="307"/>
      <c r="S21" s="85">
        <f t="shared" si="0"/>
        <v>85.475000000000009</v>
      </c>
      <c r="T21"/>
    </row>
    <row r="22" spans="1:20" x14ac:dyDescent="0.2">
      <c r="A22" t="str">
        <f>IF(ISBLANK('Data Entry'!C22)," ",('Data Entry'!B22))</f>
        <v xml:space="preserve"> </v>
      </c>
      <c r="B22" s="322" t="str">
        <f>IF(ISBLANK('Data Entry'!C22)," ", 'Data Entry'!C22)</f>
        <v xml:space="preserve"> </v>
      </c>
      <c r="C22" s="323" t="str">
        <f>IF(ISBLANK('Data Entry'!C22)," ", 'Data Entry'!$B$4)</f>
        <v xml:space="preserve"> </v>
      </c>
      <c r="D22" s="320" t="str">
        <f>IF('Data Entry'!G22="Y",($C$4),"")</f>
        <v/>
      </c>
      <c r="E22" s="321" t="str">
        <f>IF('Data Entry'!G22="Y",($C$5*(1+$G$4)),"")</f>
        <v/>
      </c>
      <c r="F22" s="321" t="str">
        <f>IF('Data Entry'!G22="Y",($C$6*(1+$G$4)),"")</f>
        <v/>
      </c>
      <c r="G22" s="321" t="str">
        <f>IF('Data Entry'!G22="Y",($C$7*(1+$G$4)),"")</f>
        <v/>
      </c>
      <c r="H22" s="321" t="str">
        <f>IF('Data Entry'!G22="Y",($C$8*(1+$G$4)),"")</f>
        <v/>
      </c>
      <c r="I22" s="321" t="str">
        <f>IF('Data Entry'!G22="Y",($C$9*(1+$G$4)),"")</f>
        <v/>
      </c>
      <c r="J22" s="305"/>
      <c r="K22" s="305"/>
      <c r="L22" s="305"/>
      <c r="M22" s="305"/>
      <c r="N22" s="305"/>
      <c r="O22" s="305"/>
      <c r="P22" s="306"/>
      <c r="Q22" s="307"/>
      <c r="S22" s="85">
        <f t="shared" si="0"/>
        <v>0</v>
      </c>
    </row>
    <row r="23" spans="1:20" x14ac:dyDescent="0.2">
      <c r="A23" t="str">
        <f>IF(ISBLANK('Data Entry'!C23)," ",('Data Entry'!B23))</f>
        <v xml:space="preserve"> </v>
      </c>
      <c r="B23" s="322" t="str">
        <f>IF(ISBLANK('Data Entry'!C23)," ", 'Data Entry'!C23)</f>
        <v xml:space="preserve"> </v>
      </c>
      <c r="C23" s="323" t="str">
        <f>IF(ISBLANK('Data Entry'!C23)," ", 'Data Entry'!$B$4)</f>
        <v xml:space="preserve"> </v>
      </c>
      <c r="D23" s="320" t="str">
        <f>IF('Data Entry'!G23="Y",($C$4),"")</f>
        <v/>
      </c>
      <c r="E23" s="321" t="str">
        <f>IF('Data Entry'!G23="Y",($C$5*(1+$G$4)),"")</f>
        <v/>
      </c>
      <c r="F23" s="321" t="str">
        <f>IF('Data Entry'!G23="Y",($C$6*(1+$G$4)),"")</f>
        <v/>
      </c>
      <c r="G23" s="321" t="str">
        <f>IF('Data Entry'!G23="Y",($C$7*(1+$G$4)),"")</f>
        <v/>
      </c>
      <c r="H23" s="321" t="str">
        <f>IF('Data Entry'!G23="Y",($C$8*(1+$G$4)),"")</f>
        <v/>
      </c>
      <c r="I23" s="321" t="str">
        <f>IF('Data Entry'!G23="Y",($C$9*(1+$G$4)),"")</f>
        <v/>
      </c>
      <c r="J23" s="305"/>
      <c r="K23" s="305"/>
      <c r="L23" s="305"/>
      <c r="M23" s="305"/>
      <c r="N23" s="305"/>
      <c r="O23" s="305"/>
      <c r="P23" s="306"/>
      <c r="Q23" s="307"/>
      <c r="S23" s="85">
        <f t="shared" si="0"/>
        <v>0</v>
      </c>
    </row>
    <row r="24" spans="1:20" x14ac:dyDescent="0.2">
      <c r="A24" t="str">
        <f>IF(ISBLANK('Data Entry'!C24)," ",('Data Entry'!B24))</f>
        <v xml:space="preserve"> </v>
      </c>
      <c r="B24" s="322" t="str">
        <f>IF(ISBLANK('Data Entry'!C24)," ", 'Data Entry'!C24)</f>
        <v xml:space="preserve"> </v>
      </c>
      <c r="C24" s="323" t="str">
        <f>IF(ISBLANK('Data Entry'!C24)," ", 'Data Entry'!$B$4)</f>
        <v xml:space="preserve"> </v>
      </c>
      <c r="D24" s="320" t="str">
        <f>IF('Data Entry'!G24="Y",($C$4),"")</f>
        <v/>
      </c>
      <c r="E24" s="321" t="str">
        <f>IF('Data Entry'!G24="Y",($C$5*(1+$G$4)),"")</f>
        <v/>
      </c>
      <c r="F24" s="321" t="str">
        <f>IF('Data Entry'!G24="Y",($C$6*(1+$G$4)),"")</f>
        <v/>
      </c>
      <c r="G24" s="321" t="str">
        <f>IF('Data Entry'!G24="Y",($C$7*(1+$G$4)),"")</f>
        <v/>
      </c>
      <c r="H24" s="321" t="str">
        <f>IF('Data Entry'!G24="Y",($C$8*(1+$G$4)),"")</f>
        <v/>
      </c>
      <c r="I24" s="321" t="str">
        <f>IF('Data Entry'!G24="Y",($C$9*(1+$G$4)),"")</f>
        <v/>
      </c>
      <c r="J24" s="305"/>
      <c r="K24" s="305"/>
      <c r="L24" s="305"/>
      <c r="M24" s="305"/>
      <c r="N24" s="305"/>
      <c r="O24" s="305"/>
      <c r="P24" s="306"/>
      <c r="Q24" s="307"/>
      <c r="S24" s="85">
        <f t="shared" si="0"/>
        <v>0</v>
      </c>
    </row>
    <row r="25" spans="1:20" x14ac:dyDescent="0.2">
      <c r="A25" t="str">
        <f>IF(ISBLANK('Data Entry'!C25)," ",('Data Entry'!B25))</f>
        <v xml:space="preserve"> </v>
      </c>
      <c r="B25" s="322" t="str">
        <f>IF(ISBLANK('Data Entry'!C25)," ", 'Data Entry'!C25)</f>
        <v xml:space="preserve"> </v>
      </c>
      <c r="C25" s="323" t="str">
        <f>IF(ISBLANK('Data Entry'!C25)," ", 'Data Entry'!$B$4)</f>
        <v xml:space="preserve"> </v>
      </c>
      <c r="D25" s="320" t="str">
        <f>IF('Data Entry'!G25="Y",($C$4),"")</f>
        <v/>
      </c>
      <c r="E25" s="321" t="str">
        <f>IF('Data Entry'!G25="Y",($C$5*(1+$G$4)),"")</f>
        <v/>
      </c>
      <c r="F25" s="321" t="str">
        <f>IF('Data Entry'!G25="Y",($C$6*(1+$G$4)),"")</f>
        <v/>
      </c>
      <c r="G25" s="321" t="str">
        <f>IF('Data Entry'!G25="Y",($C$7*(1+$G$4)),"")</f>
        <v/>
      </c>
      <c r="H25" s="321" t="str">
        <f>IF('Data Entry'!G25="Y",($C$8*(1+$G$4)),"")</f>
        <v/>
      </c>
      <c r="I25" s="321" t="str">
        <f>IF('Data Entry'!G25="Y",($C$9*(1+$G$4)),"")</f>
        <v/>
      </c>
      <c r="J25" s="305"/>
      <c r="K25" s="305"/>
      <c r="L25" s="305"/>
      <c r="M25" s="305"/>
      <c r="N25" s="305"/>
      <c r="O25" s="305"/>
      <c r="P25" s="306"/>
      <c r="Q25" s="307"/>
      <c r="S25" s="85">
        <f t="shared" si="0"/>
        <v>0</v>
      </c>
    </row>
    <row r="26" spans="1:20" x14ac:dyDescent="0.2">
      <c r="A26" t="str">
        <f>IF(ISBLANK('Data Entry'!C26)," ",('Data Entry'!B26))</f>
        <v xml:space="preserve"> </v>
      </c>
      <c r="B26" s="322" t="str">
        <f>IF(ISBLANK('Data Entry'!C26)," ", 'Data Entry'!C26)</f>
        <v xml:space="preserve"> </v>
      </c>
      <c r="C26" s="323" t="str">
        <f>IF(ISBLANK('Data Entry'!C26)," ", 'Data Entry'!$B$4)</f>
        <v xml:space="preserve"> </v>
      </c>
      <c r="D26" s="320" t="str">
        <f>IF('Data Entry'!G26="Y",($C$4),"")</f>
        <v/>
      </c>
      <c r="E26" s="321" t="str">
        <f>IF('Data Entry'!G26="Y",($C$5*(1+$G$4)),"")</f>
        <v/>
      </c>
      <c r="F26" s="321" t="str">
        <f>IF('Data Entry'!G26="Y",($C$6*(1+$G$4)),"")</f>
        <v/>
      </c>
      <c r="G26" s="321" t="str">
        <f>IF('Data Entry'!G26="Y",($C$7*(1+$G$4)),"")</f>
        <v/>
      </c>
      <c r="H26" s="321" t="str">
        <f>IF('Data Entry'!G26="Y",($C$8*(1+$G$4)),"")</f>
        <v/>
      </c>
      <c r="I26" s="321" t="str">
        <f>IF('Data Entry'!G26="Y",($C$9*(1+$G$4)),"")</f>
        <v/>
      </c>
      <c r="J26" s="305"/>
      <c r="K26" s="305"/>
      <c r="L26" s="305"/>
      <c r="M26" s="305"/>
      <c r="N26" s="305"/>
      <c r="O26" s="305"/>
      <c r="P26" s="306"/>
      <c r="Q26" s="307"/>
      <c r="S26" s="85">
        <f t="shared" si="0"/>
        <v>0</v>
      </c>
    </row>
    <row r="27" spans="1:20" x14ac:dyDescent="0.2">
      <c r="A27" t="str">
        <f>IF(ISBLANK('Data Entry'!C27)," ",('Data Entry'!B27))</f>
        <v xml:space="preserve"> </v>
      </c>
      <c r="B27" s="322" t="str">
        <f>IF(ISBLANK('Data Entry'!C27)," ", 'Data Entry'!C27)</f>
        <v xml:space="preserve"> </v>
      </c>
      <c r="C27" s="323" t="str">
        <f>IF(ISBLANK('Data Entry'!C27)," ", 'Data Entry'!$B$4)</f>
        <v xml:space="preserve"> </v>
      </c>
      <c r="D27" s="320" t="str">
        <f>IF('Data Entry'!G27="Y",($C$4),"")</f>
        <v/>
      </c>
      <c r="E27" s="321" t="str">
        <f>IF('Data Entry'!G27="Y",($C$5*(1+$G$4)),"")</f>
        <v/>
      </c>
      <c r="F27" s="321" t="str">
        <f>IF('Data Entry'!G27="Y",($C$6*(1+$G$4)),"")</f>
        <v/>
      </c>
      <c r="G27" s="321" t="str">
        <f>IF('Data Entry'!G27="Y",($C$7*(1+$G$4)),"")</f>
        <v/>
      </c>
      <c r="H27" s="321" t="str">
        <f>IF('Data Entry'!G27="Y",($C$8*(1+$G$4)),"")</f>
        <v/>
      </c>
      <c r="I27" s="321" t="str">
        <f>IF('Data Entry'!G27="Y",($C$9*(1+$G$4)),"")</f>
        <v/>
      </c>
      <c r="J27" s="305"/>
      <c r="K27" s="305"/>
      <c r="L27" s="305"/>
      <c r="M27" s="305"/>
      <c r="N27" s="305"/>
      <c r="O27" s="305"/>
      <c r="P27" s="306"/>
      <c r="Q27" s="307"/>
      <c r="S27" s="85">
        <f t="shared" si="0"/>
        <v>0</v>
      </c>
    </row>
    <row r="28" spans="1:20" x14ac:dyDescent="0.2">
      <c r="A28" t="str">
        <f>IF(ISBLANK('Data Entry'!C28)," ",('Data Entry'!B28))</f>
        <v xml:space="preserve"> </v>
      </c>
      <c r="B28" s="322" t="str">
        <f>IF(ISBLANK('Data Entry'!C28)," ", 'Data Entry'!C28)</f>
        <v xml:space="preserve"> </v>
      </c>
      <c r="C28" s="323" t="str">
        <f>IF(ISBLANK('Data Entry'!C28)," ", 'Data Entry'!$B$4)</f>
        <v xml:space="preserve"> </v>
      </c>
      <c r="D28" s="320" t="str">
        <f>IF('Data Entry'!G28="Y",($C$4),"")</f>
        <v/>
      </c>
      <c r="E28" s="321" t="str">
        <f>IF('Data Entry'!G28="Y",($C$5*(1+$G$4)),"")</f>
        <v/>
      </c>
      <c r="F28" s="321" t="str">
        <f>IF('Data Entry'!G28="Y",($C$6*(1+$G$4)),"")</f>
        <v/>
      </c>
      <c r="G28" s="321" t="str">
        <f>IF('Data Entry'!G28="Y",($C$7*(1+$G$4)),"")</f>
        <v/>
      </c>
      <c r="H28" s="321" t="str">
        <f>IF('Data Entry'!G28="Y",($C$8*(1+$G$4)),"")</f>
        <v/>
      </c>
      <c r="I28" s="321" t="str">
        <f>IF('Data Entry'!G28="Y",($C$9*(1+$G$4)),"")</f>
        <v/>
      </c>
      <c r="J28" s="305"/>
      <c r="K28" s="305"/>
      <c r="L28" s="305"/>
      <c r="M28" s="305"/>
      <c r="N28" s="305"/>
      <c r="O28" s="305"/>
      <c r="P28" s="306"/>
      <c r="Q28" s="307"/>
      <c r="S28" s="85">
        <f t="shared" si="0"/>
        <v>0</v>
      </c>
    </row>
    <row r="29" spans="1:20" x14ac:dyDescent="0.2">
      <c r="A29" t="str">
        <f>IF(ISBLANK('Data Entry'!C29)," ",('Data Entry'!B29))</f>
        <v xml:space="preserve"> </v>
      </c>
      <c r="B29" s="322" t="str">
        <f>IF(ISBLANK('Data Entry'!C29)," ", 'Data Entry'!C29)</f>
        <v xml:space="preserve"> </v>
      </c>
      <c r="C29" s="323" t="str">
        <f>IF(ISBLANK('Data Entry'!C29)," ", 'Data Entry'!$B$4)</f>
        <v xml:space="preserve"> </v>
      </c>
      <c r="D29" s="320" t="str">
        <f>IF('Data Entry'!G29="Y",($C$4),"")</f>
        <v/>
      </c>
      <c r="E29" s="321" t="str">
        <f>IF('Data Entry'!G29="Y",($C$5*(1+$G$4)),"")</f>
        <v/>
      </c>
      <c r="F29" s="321" t="str">
        <f>IF('Data Entry'!G29="Y",($C$6*(1+$G$4)),"")</f>
        <v/>
      </c>
      <c r="G29" s="321" t="str">
        <f>IF('Data Entry'!G29="Y",($C$7*(1+$G$4)),"")</f>
        <v/>
      </c>
      <c r="H29" s="321" t="str">
        <f>IF('Data Entry'!G29="Y",($C$8*(1+$G$4)),"")</f>
        <v/>
      </c>
      <c r="I29" s="321" t="str">
        <f>IF('Data Entry'!G29="Y",($C$9*(1+$G$4)),"")</f>
        <v/>
      </c>
      <c r="J29" s="305"/>
      <c r="K29" s="305"/>
      <c r="L29" s="305"/>
      <c r="M29" s="305"/>
      <c r="N29" s="305"/>
      <c r="O29" s="305"/>
      <c r="P29" s="306"/>
      <c r="Q29" s="307"/>
      <c r="S29" s="85">
        <f t="shared" si="0"/>
        <v>0</v>
      </c>
    </row>
    <row r="30" spans="1:20" x14ac:dyDescent="0.2">
      <c r="A30" t="str">
        <f>IF(ISBLANK('Data Entry'!C30)," ",('Data Entry'!B30))</f>
        <v xml:space="preserve"> </v>
      </c>
      <c r="B30" s="322" t="str">
        <f>IF(ISBLANK('Data Entry'!C30)," ", 'Data Entry'!C30)</f>
        <v xml:space="preserve"> </v>
      </c>
      <c r="C30" s="323" t="str">
        <f>IF(ISBLANK('Data Entry'!C30)," ", 'Data Entry'!$B$4)</f>
        <v xml:space="preserve"> </v>
      </c>
      <c r="D30" s="320" t="str">
        <f>IF('Data Entry'!G30="Y",($C$4),"")</f>
        <v/>
      </c>
      <c r="E30" s="321" t="str">
        <f>IF('Data Entry'!G30="Y",($C$5*(1+$G$4)),"")</f>
        <v/>
      </c>
      <c r="F30" s="321" t="str">
        <f>IF('Data Entry'!G30="Y",($C$6*(1+$G$4)),"")</f>
        <v/>
      </c>
      <c r="G30" s="321" t="str">
        <f>IF('Data Entry'!G30="Y",($C$7*(1+$G$4)),"")</f>
        <v/>
      </c>
      <c r="H30" s="321" t="str">
        <f>IF('Data Entry'!G30="Y",($C$8*(1+$G$4)),"")</f>
        <v/>
      </c>
      <c r="I30" s="321" t="str">
        <f>IF('Data Entry'!G30="Y",($C$9*(1+$G$4)),"")</f>
        <v/>
      </c>
      <c r="J30" s="305"/>
      <c r="K30" s="305"/>
      <c r="L30" s="305"/>
      <c r="M30" s="305"/>
      <c r="N30" s="305"/>
      <c r="O30" s="305"/>
      <c r="P30" s="306"/>
      <c r="Q30" s="307"/>
      <c r="S30" s="85">
        <f t="shared" si="0"/>
        <v>0</v>
      </c>
    </row>
    <row r="31" spans="1:20" x14ac:dyDescent="0.2">
      <c r="A31" t="str">
        <f>IF(ISBLANK('Data Entry'!C31)," ",('Data Entry'!B31))</f>
        <v xml:space="preserve"> </v>
      </c>
      <c r="B31" s="322" t="str">
        <f>IF(ISBLANK('Data Entry'!C31)," ", 'Data Entry'!C31)</f>
        <v xml:space="preserve"> </v>
      </c>
      <c r="C31" s="323" t="str">
        <f>IF(ISBLANK('Data Entry'!C31)," ", 'Data Entry'!$B$4)</f>
        <v xml:space="preserve"> </v>
      </c>
      <c r="D31" s="320" t="str">
        <f>IF('Data Entry'!G31="Y",($C$4),"")</f>
        <v/>
      </c>
      <c r="E31" s="321" t="str">
        <f>IF('Data Entry'!G31="Y",($C$5*(1+$G$4)),"")</f>
        <v/>
      </c>
      <c r="F31" s="321" t="str">
        <f>IF('Data Entry'!G31="Y",($C$6*(1+$G$4)),"")</f>
        <v/>
      </c>
      <c r="G31" s="321" t="str">
        <f>IF('Data Entry'!G31="Y",($C$7*(1+$G$4)),"")</f>
        <v/>
      </c>
      <c r="H31" s="321" t="str">
        <f>IF('Data Entry'!G31="Y",($C$8*(1+$G$4)),"")</f>
        <v/>
      </c>
      <c r="I31" s="321" t="str">
        <f>IF('Data Entry'!G31="Y",($C$9*(1+$G$4)),"")</f>
        <v/>
      </c>
      <c r="J31" s="305"/>
      <c r="K31" s="305"/>
      <c r="L31" s="305"/>
      <c r="M31" s="305"/>
      <c r="N31" s="305"/>
      <c r="O31" s="305"/>
      <c r="P31" s="306"/>
      <c r="Q31" s="307"/>
      <c r="S31" s="85">
        <f t="shared" si="0"/>
        <v>0</v>
      </c>
    </row>
    <row r="32" spans="1:20" x14ac:dyDescent="0.2">
      <c r="A32" t="str">
        <f>IF(ISBLANK('Data Entry'!C32)," ",('Data Entry'!B32))</f>
        <v xml:space="preserve"> </v>
      </c>
      <c r="B32" s="322" t="str">
        <f>IF(ISBLANK('Data Entry'!C32)," ", 'Data Entry'!C32)</f>
        <v xml:space="preserve"> </v>
      </c>
      <c r="C32" s="323" t="str">
        <f>IF(ISBLANK('Data Entry'!C32)," ", 'Data Entry'!$B$4)</f>
        <v xml:space="preserve"> </v>
      </c>
      <c r="D32" s="320" t="str">
        <f>IF('Data Entry'!G32="Y",($C$4),"")</f>
        <v/>
      </c>
      <c r="E32" s="321" t="str">
        <f>IF('Data Entry'!G32="Y",($C$5*(1+$G$4)),"")</f>
        <v/>
      </c>
      <c r="F32" s="321" t="str">
        <f>IF('Data Entry'!G32="Y",($C$6*(1+$G$4)),"")</f>
        <v/>
      </c>
      <c r="G32" s="321" t="str">
        <f>IF('Data Entry'!G32="Y",($C$7*(1+$G$4)),"")</f>
        <v/>
      </c>
      <c r="H32" s="321" t="str">
        <f>IF('Data Entry'!G32="Y",($C$8*(1+$G$4)),"")</f>
        <v/>
      </c>
      <c r="I32" s="321" t="str">
        <f>IF('Data Entry'!G32="Y",($C$9*(1+$G$4)),"")</f>
        <v/>
      </c>
      <c r="J32" s="305"/>
      <c r="K32" s="305"/>
      <c r="L32" s="305"/>
      <c r="M32" s="305"/>
      <c r="N32" s="305"/>
      <c r="O32" s="305"/>
      <c r="P32" s="306"/>
      <c r="Q32" s="307"/>
      <c r="S32" s="85">
        <f t="shared" si="0"/>
        <v>0</v>
      </c>
    </row>
    <row r="33" spans="1:19" x14ac:dyDescent="0.2">
      <c r="A33" t="str">
        <f>IF(ISBLANK('Data Entry'!C33)," ",('Data Entry'!B33))</f>
        <v xml:space="preserve"> </v>
      </c>
      <c r="B33" s="322" t="str">
        <f>IF(ISBLANK('Data Entry'!C33)," ", 'Data Entry'!C33)</f>
        <v xml:space="preserve"> </v>
      </c>
      <c r="C33" s="323" t="str">
        <f>IF(ISBLANK('Data Entry'!C33)," ", 'Data Entry'!$B$4)</f>
        <v xml:space="preserve"> </v>
      </c>
      <c r="D33" s="320" t="str">
        <f>IF('Data Entry'!G33="Y",($C$4),"")</f>
        <v/>
      </c>
      <c r="E33" s="321" t="str">
        <f>IF('Data Entry'!G33="Y",($C$5*(1+$G$4)),"")</f>
        <v/>
      </c>
      <c r="F33" s="321" t="str">
        <f>IF('Data Entry'!G33="Y",($C$6*(1+$G$4)),"")</f>
        <v/>
      </c>
      <c r="G33" s="321" t="str">
        <f>IF('Data Entry'!G33="Y",($C$7*(1+$G$4)),"")</f>
        <v/>
      </c>
      <c r="H33" s="321" t="str">
        <f>IF('Data Entry'!G33="Y",($C$8*(1+$G$4)),"")</f>
        <v/>
      </c>
      <c r="I33" s="321" t="str">
        <f>IF('Data Entry'!G33="Y",($C$9*(1+$G$4)),"")</f>
        <v/>
      </c>
      <c r="J33" s="305"/>
      <c r="K33" s="305"/>
      <c r="L33" s="305"/>
      <c r="M33" s="305"/>
      <c r="N33" s="305"/>
      <c r="O33" s="305"/>
      <c r="P33" s="306"/>
      <c r="Q33" s="307"/>
      <c r="S33" s="85">
        <f t="shared" si="0"/>
        <v>0</v>
      </c>
    </row>
    <row r="34" spans="1:19" x14ac:dyDescent="0.2">
      <c r="A34" t="str">
        <f>IF(ISBLANK('Data Entry'!C34)," ",('Data Entry'!B34))</f>
        <v xml:space="preserve"> </v>
      </c>
      <c r="B34" s="322" t="str">
        <f>IF(ISBLANK('Data Entry'!C34)," ", 'Data Entry'!C34)</f>
        <v xml:space="preserve"> </v>
      </c>
      <c r="C34" s="323" t="str">
        <f>IF(ISBLANK('Data Entry'!C34)," ", 'Data Entry'!$B$4)</f>
        <v xml:space="preserve"> </v>
      </c>
      <c r="D34" s="320" t="str">
        <f>IF('Data Entry'!G34="Y",($C$4),"")</f>
        <v/>
      </c>
      <c r="E34" s="321" t="str">
        <f>IF('Data Entry'!G34="Y",($C$5*(1+$G$4)),"")</f>
        <v/>
      </c>
      <c r="F34" s="321" t="str">
        <f>IF('Data Entry'!G34="Y",($C$6*(1+$G$4)),"")</f>
        <v/>
      </c>
      <c r="G34" s="321" t="str">
        <f>IF('Data Entry'!G34="Y",($C$7*(1+$G$4)),"")</f>
        <v/>
      </c>
      <c r="H34" s="321" t="str">
        <f>IF('Data Entry'!G34="Y",($C$8*(1+$G$4)),"")</f>
        <v/>
      </c>
      <c r="I34" s="321" t="str">
        <f>IF('Data Entry'!G34="Y",($C$9*(1+$G$4)),"")</f>
        <v/>
      </c>
      <c r="J34" s="305"/>
      <c r="K34" s="305"/>
      <c r="L34" s="305"/>
      <c r="M34" s="305"/>
      <c r="N34" s="305"/>
      <c r="O34" s="305"/>
      <c r="P34" s="306"/>
      <c r="Q34" s="307"/>
      <c r="S34" s="85">
        <f t="shared" si="0"/>
        <v>0</v>
      </c>
    </row>
    <row r="35" spans="1:19" x14ac:dyDescent="0.2">
      <c r="A35" t="str">
        <f>IF(ISBLANK('Data Entry'!C35)," ",('Data Entry'!B35))</f>
        <v xml:space="preserve"> </v>
      </c>
      <c r="B35" s="322" t="str">
        <f>IF(ISBLANK('Data Entry'!C35)," ", 'Data Entry'!C35)</f>
        <v xml:space="preserve"> </v>
      </c>
      <c r="C35" s="323" t="str">
        <f>IF(ISBLANK('Data Entry'!C35)," ", 'Data Entry'!$B$4)</f>
        <v xml:space="preserve"> </v>
      </c>
      <c r="D35" s="320" t="str">
        <f>IF('Data Entry'!G35="Y",($C$4),"")</f>
        <v/>
      </c>
      <c r="E35" s="321" t="str">
        <f>IF('Data Entry'!G35="Y",($C$5*(1+$G$4)),"")</f>
        <v/>
      </c>
      <c r="F35" s="321" t="str">
        <f>IF('Data Entry'!G35="Y",($C$6*(1+$G$4)),"")</f>
        <v/>
      </c>
      <c r="G35" s="321" t="str">
        <f>IF('Data Entry'!G35="Y",($C$7*(1+$G$4)),"")</f>
        <v/>
      </c>
      <c r="H35" s="321" t="str">
        <f>IF('Data Entry'!G35="Y",($C$8*(1+$G$4)),"")</f>
        <v/>
      </c>
      <c r="I35" s="321" t="str">
        <f>IF('Data Entry'!G35="Y",($C$9*(1+$G$4)),"")</f>
        <v/>
      </c>
      <c r="J35" s="305"/>
      <c r="K35" s="305"/>
      <c r="L35" s="305"/>
      <c r="M35" s="305"/>
      <c r="N35" s="305"/>
      <c r="O35" s="305"/>
      <c r="P35" s="306"/>
      <c r="Q35" s="307"/>
      <c r="S35" s="85">
        <f t="shared" si="0"/>
        <v>0</v>
      </c>
    </row>
    <row r="36" spans="1:19" x14ac:dyDescent="0.2">
      <c r="A36" t="str">
        <f>IF(ISBLANK('Data Entry'!C36)," ",('Data Entry'!B36))</f>
        <v xml:space="preserve"> </v>
      </c>
      <c r="B36" s="322" t="str">
        <f>IF(ISBLANK('Data Entry'!C36)," ", 'Data Entry'!C36)</f>
        <v xml:space="preserve"> </v>
      </c>
      <c r="C36" s="323" t="str">
        <f>IF(ISBLANK('Data Entry'!C36)," ", 'Data Entry'!$B$4)</f>
        <v xml:space="preserve"> </v>
      </c>
      <c r="D36" s="320" t="str">
        <f>IF('Data Entry'!G36="Y",($C$4),"")</f>
        <v/>
      </c>
      <c r="E36" s="321" t="str">
        <f>IF('Data Entry'!G36="Y",($C$5*(1+$G$4)),"")</f>
        <v/>
      </c>
      <c r="F36" s="321" t="str">
        <f>IF('Data Entry'!G36="Y",($C$6*(1+$G$4)),"")</f>
        <v/>
      </c>
      <c r="G36" s="321" t="str">
        <f>IF('Data Entry'!G36="Y",($C$7*(1+$G$4)),"")</f>
        <v/>
      </c>
      <c r="H36" s="321" t="str">
        <f>IF('Data Entry'!G36="Y",($C$8*(1+$G$4)),"")</f>
        <v/>
      </c>
      <c r="I36" s="321" t="str">
        <f>IF('Data Entry'!G36="Y",($C$9*(1+$G$4)),"")</f>
        <v/>
      </c>
      <c r="J36" s="305"/>
      <c r="K36" s="305"/>
      <c r="L36" s="305"/>
      <c r="M36" s="305"/>
      <c r="N36" s="305"/>
      <c r="O36" s="305"/>
      <c r="P36" s="306"/>
      <c r="Q36" s="307"/>
      <c r="S36" s="85">
        <f t="shared" si="0"/>
        <v>0</v>
      </c>
    </row>
    <row r="37" spans="1:19" x14ac:dyDescent="0.2">
      <c r="A37" t="str">
        <f>IF(ISBLANK('Data Entry'!C37)," ",('Data Entry'!B37))</f>
        <v xml:space="preserve"> </v>
      </c>
      <c r="B37" s="322" t="str">
        <f>IF(ISBLANK('Data Entry'!C37)," ", 'Data Entry'!C37)</f>
        <v xml:space="preserve"> </v>
      </c>
      <c r="C37" s="323" t="str">
        <f>IF(ISBLANK('Data Entry'!C37)," ", 'Data Entry'!$B$4)</f>
        <v xml:space="preserve"> </v>
      </c>
      <c r="D37" s="320" t="str">
        <f>IF('Data Entry'!G37="Y",($C$4),"")</f>
        <v/>
      </c>
      <c r="E37" s="321" t="str">
        <f>IF('Data Entry'!G37="Y",($C$5*(1+$G$4)),"")</f>
        <v/>
      </c>
      <c r="F37" s="321" t="str">
        <f>IF('Data Entry'!G37="Y",($C$6*(1+$G$4)),"")</f>
        <v/>
      </c>
      <c r="G37" s="321" t="str">
        <f>IF('Data Entry'!G37="Y",($C$7*(1+$G$4)),"")</f>
        <v/>
      </c>
      <c r="H37" s="321" t="str">
        <f>IF('Data Entry'!G37="Y",($C$8*(1+$G$4)),"")</f>
        <v/>
      </c>
      <c r="I37" s="321" t="str">
        <f>IF('Data Entry'!G37="Y",($C$9*(1+$G$4)),"")</f>
        <v/>
      </c>
      <c r="J37" s="305"/>
      <c r="K37" s="305"/>
      <c r="L37" s="305"/>
      <c r="M37" s="305"/>
      <c r="N37" s="305"/>
      <c r="O37" s="305"/>
      <c r="P37" s="306"/>
      <c r="Q37" s="307"/>
      <c r="S37" s="85">
        <f t="shared" si="0"/>
        <v>0</v>
      </c>
    </row>
    <row r="38" spans="1:19" x14ac:dyDescent="0.2">
      <c r="A38" t="str">
        <f>IF(ISBLANK('Data Entry'!C38)," ",('Data Entry'!B38))</f>
        <v xml:space="preserve"> </v>
      </c>
      <c r="B38" s="322" t="str">
        <f>IF(ISBLANK('Data Entry'!C38)," ", 'Data Entry'!C38)</f>
        <v xml:space="preserve"> </v>
      </c>
      <c r="C38" s="323" t="str">
        <f>IF(ISBLANK('Data Entry'!C38)," ", 'Data Entry'!$B$4)</f>
        <v xml:space="preserve"> </v>
      </c>
      <c r="D38" s="320" t="str">
        <f>IF('Data Entry'!G38="Y",($C$4),"")</f>
        <v/>
      </c>
      <c r="E38" s="321" t="str">
        <f>IF('Data Entry'!G38="Y",($C$5*(1+$G$4)),"")</f>
        <v/>
      </c>
      <c r="F38" s="321" t="str">
        <f>IF('Data Entry'!G38="Y",($C$6*(1+$G$4)),"")</f>
        <v/>
      </c>
      <c r="G38" s="321" t="str">
        <f>IF('Data Entry'!G38="Y",($C$7*(1+$G$4)),"")</f>
        <v/>
      </c>
      <c r="H38" s="321" t="str">
        <f>IF('Data Entry'!G38="Y",($C$8*(1+$G$4)),"")</f>
        <v/>
      </c>
      <c r="I38" s="321" t="str">
        <f>IF('Data Entry'!G38="Y",($C$9*(1+$G$4)),"")</f>
        <v/>
      </c>
      <c r="J38" s="305"/>
      <c r="K38" s="305"/>
      <c r="L38" s="305"/>
      <c r="M38" s="305"/>
      <c r="N38" s="305"/>
      <c r="O38" s="305"/>
      <c r="P38" s="306"/>
      <c r="Q38" s="307"/>
      <c r="S38" s="85">
        <f t="shared" si="0"/>
        <v>0</v>
      </c>
    </row>
    <row r="39" spans="1:19" x14ac:dyDescent="0.2">
      <c r="A39" t="str">
        <f>IF(ISBLANK('Data Entry'!C39)," ",('Data Entry'!B39))</f>
        <v xml:space="preserve"> </v>
      </c>
      <c r="B39" s="322" t="str">
        <f>IF(ISBLANK('Data Entry'!C39)," ", 'Data Entry'!C39)</f>
        <v xml:space="preserve"> </v>
      </c>
      <c r="C39" s="323" t="str">
        <f>IF(ISBLANK('Data Entry'!C39)," ", 'Data Entry'!$B$4)</f>
        <v xml:space="preserve"> </v>
      </c>
      <c r="D39" s="320" t="str">
        <f>IF('Data Entry'!G39="Y",($C$4),"")</f>
        <v/>
      </c>
      <c r="E39" s="321" t="str">
        <f>IF('Data Entry'!G39="Y",($C$5*(1+$G$4)),"")</f>
        <v/>
      </c>
      <c r="F39" s="321" t="str">
        <f>IF('Data Entry'!G39="Y",($C$6*(1+$G$4)),"")</f>
        <v/>
      </c>
      <c r="G39" s="321" t="str">
        <f>IF('Data Entry'!G39="Y",($C$7*(1+$G$4)),"")</f>
        <v/>
      </c>
      <c r="H39" s="321" t="str">
        <f>IF('Data Entry'!G39="Y",($C$8*(1+$G$4)),"")</f>
        <v/>
      </c>
      <c r="I39" s="321" t="str">
        <f>IF('Data Entry'!G39="Y",($C$9*(1+$G$4)),"")</f>
        <v/>
      </c>
      <c r="J39" s="305"/>
      <c r="K39" s="305"/>
      <c r="L39" s="305"/>
      <c r="M39" s="305"/>
      <c r="N39" s="305"/>
      <c r="O39" s="305"/>
      <c r="P39" s="306"/>
      <c r="Q39" s="307"/>
      <c r="S39" s="85">
        <f t="shared" si="0"/>
        <v>0</v>
      </c>
    </row>
    <row r="40" spans="1:19" x14ac:dyDescent="0.2">
      <c r="A40" t="str">
        <f>IF(ISBLANK('Data Entry'!C40)," ",('Data Entry'!B40))</f>
        <v xml:space="preserve"> </v>
      </c>
      <c r="B40" s="322" t="str">
        <f>IF(ISBLANK('Data Entry'!C40)," ", 'Data Entry'!C40)</f>
        <v xml:space="preserve"> </v>
      </c>
      <c r="C40" s="323" t="str">
        <f>IF(ISBLANK('Data Entry'!C40)," ", 'Data Entry'!$B$4)</f>
        <v xml:space="preserve"> </v>
      </c>
      <c r="D40" s="320" t="str">
        <f>IF('Data Entry'!G40="Y",($C$4),"")</f>
        <v/>
      </c>
      <c r="E40" s="321" t="str">
        <f>IF('Data Entry'!G40="Y",($C$5*(1+$G$4)),"")</f>
        <v/>
      </c>
      <c r="F40" s="321" t="str">
        <f>IF('Data Entry'!G40="Y",($C$6*(1+$G$4)),"")</f>
        <v/>
      </c>
      <c r="G40" s="321" t="str">
        <f>IF('Data Entry'!G40="Y",($C$7*(1+$G$4)),"")</f>
        <v/>
      </c>
      <c r="H40" s="321" t="str">
        <f>IF('Data Entry'!G40="Y",($C$8*(1+$G$4)),"")</f>
        <v/>
      </c>
      <c r="I40" s="321" t="str">
        <f>IF('Data Entry'!G40="Y",($C$9*(1+$G$4)),"")</f>
        <v/>
      </c>
      <c r="J40" s="305"/>
      <c r="K40" s="305"/>
      <c r="L40" s="305"/>
      <c r="M40" s="305"/>
      <c r="N40" s="305"/>
      <c r="O40" s="305"/>
      <c r="P40" s="306"/>
      <c r="Q40" s="307"/>
      <c r="S40" s="85">
        <f t="shared" si="0"/>
        <v>0</v>
      </c>
    </row>
    <row r="41" spans="1:19" x14ac:dyDescent="0.2">
      <c r="A41" t="str">
        <f>IF(ISBLANK('Data Entry'!C41)," ",('Data Entry'!B41))</f>
        <v xml:space="preserve"> </v>
      </c>
      <c r="B41" s="322" t="str">
        <f>IF(ISBLANK('Data Entry'!C41)," ", 'Data Entry'!C41)</f>
        <v xml:space="preserve"> </v>
      </c>
      <c r="C41" s="323" t="str">
        <f>IF(ISBLANK('Data Entry'!C41)," ", 'Data Entry'!$B$4)</f>
        <v xml:space="preserve"> </v>
      </c>
      <c r="D41" s="320" t="str">
        <f>IF('Data Entry'!G41="Y",($C$4),"")</f>
        <v/>
      </c>
      <c r="E41" s="321" t="str">
        <f>IF('Data Entry'!G41="Y",($C$5*(1+$G$4)),"")</f>
        <v/>
      </c>
      <c r="F41" s="321" t="str">
        <f>IF('Data Entry'!G41="Y",($C$6*(1+$G$4)),"")</f>
        <v/>
      </c>
      <c r="G41" s="321" t="str">
        <f>IF('Data Entry'!G41="Y",($C$7*(1+$G$4)),"")</f>
        <v/>
      </c>
      <c r="H41" s="321" t="str">
        <f>IF('Data Entry'!G41="Y",($C$8*(1+$G$4)),"")</f>
        <v/>
      </c>
      <c r="I41" s="321" t="str">
        <f>IF('Data Entry'!G41="Y",($C$9*(1+$G$4)),"")</f>
        <v/>
      </c>
      <c r="J41" s="305"/>
      <c r="K41" s="305"/>
      <c r="L41" s="305"/>
      <c r="M41" s="305"/>
      <c r="N41" s="305"/>
      <c r="O41" s="305"/>
      <c r="P41" s="306"/>
      <c r="Q41" s="307"/>
      <c r="S41" s="85">
        <f t="shared" si="0"/>
        <v>0</v>
      </c>
    </row>
    <row r="42" spans="1:19" x14ac:dyDescent="0.2">
      <c r="A42" t="str">
        <f>IF(ISBLANK('Data Entry'!C42)," ",('Data Entry'!B42))</f>
        <v xml:space="preserve"> </v>
      </c>
      <c r="B42" s="322" t="str">
        <f>IF(ISBLANK('Data Entry'!C42)," ", 'Data Entry'!C42)</f>
        <v xml:space="preserve"> </v>
      </c>
      <c r="C42" s="323" t="str">
        <f>IF(ISBLANK('Data Entry'!C42)," ", 'Data Entry'!$B$4)</f>
        <v xml:space="preserve"> </v>
      </c>
      <c r="D42" s="320" t="str">
        <f>IF('Data Entry'!G42="Y",($C$4),"")</f>
        <v/>
      </c>
      <c r="E42" s="321" t="str">
        <f>IF('Data Entry'!G42="Y",($C$5*(1+$G$4)),"")</f>
        <v/>
      </c>
      <c r="F42" s="321" t="str">
        <f>IF('Data Entry'!G42="Y",($C$6*(1+$G$4)),"")</f>
        <v/>
      </c>
      <c r="G42" s="321" t="str">
        <f>IF('Data Entry'!G42="Y",($C$7*(1+$G$4)),"")</f>
        <v/>
      </c>
      <c r="H42" s="321" t="str">
        <f>IF('Data Entry'!G42="Y",($C$8*(1+$G$4)),"")</f>
        <v/>
      </c>
      <c r="I42" s="321" t="str">
        <f>IF('Data Entry'!G42="Y",($C$9*(1+$G$4)),"")</f>
        <v/>
      </c>
      <c r="J42" s="305"/>
      <c r="K42" s="305"/>
      <c r="L42" s="305"/>
      <c r="M42" s="305"/>
      <c r="N42" s="305"/>
      <c r="O42" s="305"/>
      <c r="P42" s="306"/>
      <c r="Q42" s="307"/>
      <c r="S42" s="85">
        <f t="shared" si="0"/>
        <v>0</v>
      </c>
    </row>
    <row r="43" spans="1:19" x14ac:dyDescent="0.2">
      <c r="A43" t="str">
        <f>IF(ISBLANK('Data Entry'!C43)," ",('Data Entry'!B43))</f>
        <v xml:space="preserve"> </v>
      </c>
      <c r="B43" s="322" t="str">
        <f>IF(ISBLANK('Data Entry'!C43)," ", 'Data Entry'!C43)</f>
        <v xml:space="preserve"> </v>
      </c>
      <c r="C43" s="323" t="str">
        <f>IF(ISBLANK('Data Entry'!C43)," ", 'Data Entry'!$B$4)</f>
        <v xml:space="preserve"> </v>
      </c>
      <c r="D43" s="320" t="str">
        <f>IF('Data Entry'!G43="Y",($C$4),"")</f>
        <v/>
      </c>
      <c r="E43" s="321" t="str">
        <f>IF('Data Entry'!G43="Y",($C$5*(1+$G$4)),"")</f>
        <v/>
      </c>
      <c r="F43" s="321" t="str">
        <f>IF('Data Entry'!G43="Y",($C$6*(1+$G$4)),"")</f>
        <v/>
      </c>
      <c r="G43" s="321" t="str">
        <f>IF('Data Entry'!G43="Y",($C$7*(1+$G$4)),"")</f>
        <v/>
      </c>
      <c r="H43" s="321" t="str">
        <f>IF('Data Entry'!G43="Y",($C$8*(1+$G$4)),"")</f>
        <v/>
      </c>
      <c r="I43" s="321" t="str">
        <f>IF('Data Entry'!G43="Y",($C$9*(1+$G$4)),"")</f>
        <v/>
      </c>
      <c r="J43" s="305"/>
      <c r="K43" s="305"/>
      <c r="L43" s="305"/>
      <c r="M43" s="305"/>
      <c r="N43" s="305"/>
      <c r="O43" s="305"/>
      <c r="P43" s="306"/>
      <c r="Q43" s="307"/>
      <c r="S43" s="85">
        <f t="shared" si="0"/>
        <v>0</v>
      </c>
    </row>
    <row r="44" spans="1:19" x14ac:dyDescent="0.2">
      <c r="A44" t="str">
        <f>IF(ISBLANK('Data Entry'!C44)," ",('Data Entry'!B44))</f>
        <v xml:space="preserve"> </v>
      </c>
      <c r="B44" s="322" t="str">
        <f>IF(ISBLANK('Data Entry'!C44)," ", 'Data Entry'!C44)</f>
        <v xml:space="preserve"> </v>
      </c>
      <c r="C44" s="323" t="str">
        <f>IF(ISBLANK('Data Entry'!C44)," ", 'Data Entry'!$B$4)</f>
        <v xml:space="preserve"> </v>
      </c>
      <c r="D44" s="320" t="str">
        <f>IF('Data Entry'!G44="Y",($C$4),"")</f>
        <v/>
      </c>
      <c r="E44" s="321" t="str">
        <f>IF('Data Entry'!G44="Y",($C$5*(1+$G$4)),"")</f>
        <v/>
      </c>
      <c r="F44" s="321" t="str">
        <f>IF('Data Entry'!G44="Y",($C$6*(1+$G$4)),"")</f>
        <v/>
      </c>
      <c r="G44" s="321" t="str">
        <f>IF('Data Entry'!G44="Y",($C$7*(1+$G$4)),"")</f>
        <v/>
      </c>
      <c r="H44" s="321" t="str">
        <f>IF('Data Entry'!G44="Y",($C$8*(1+$G$4)),"")</f>
        <v/>
      </c>
      <c r="I44" s="321" t="str">
        <f>IF('Data Entry'!G44="Y",($C$9*(1+$G$4)),"")</f>
        <v/>
      </c>
      <c r="J44" s="305"/>
      <c r="K44" s="305"/>
      <c r="L44" s="305"/>
      <c r="M44" s="305"/>
      <c r="N44" s="305"/>
      <c r="O44" s="305"/>
      <c r="P44" s="306"/>
      <c r="Q44" s="307"/>
      <c r="S44" s="85">
        <f t="shared" si="0"/>
        <v>0</v>
      </c>
    </row>
    <row r="45" spans="1:19" x14ac:dyDescent="0.2">
      <c r="A45" t="str">
        <f>IF(ISBLANK('Data Entry'!C45)," ",('Data Entry'!B45))</f>
        <v xml:space="preserve"> </v>
      </c>
      <c r="B45" s="322" t="str">
        <f>IF(ISBLANK('Data Entry'!C45)," ", 'Data Entry'!C45)</f>
        <v xml:space="preserve"> </v>
      </c>
      <c r="C45" s="323" t="str">
        <f>IF(ISBLANK('Data Entry'!C45)," ", 'Data Entry'!$B$4)</f>
        <v xml:space="preserve"> </v>
      </c>
      <c r="D45" s="320" t="str">
        <f>IF('Data Entry'!G45="Y",($C$4),"")</f>
        <v/>
      </c>
      <c r="E45" s="321" t="str">
        <f>IF('Data Entry'!G45="Y",($C$5*(1+$G$4)),"")</f>
        <v/>
      </c>
      <c r="F45" s="321" t="str">
        <f>IF('Data Entry'!G45="Y",($C$6*(1+$G$4)),"")</f>
        <v/>
      </c>
      <c r="G45" s="321" t="str">
        <f>IF('Data Entry'!G45="Y",($C$7*(1+$G$4)),"")</f>
        <v/>
      </c>
      <c r="H45" s="321" t="str">
        <f>IF('Data Entry'!G45="Y",($C$8*(1+$G$4)),"")</f>
        <v/>
      </c>
      <c r="I45" s="321" t="str">
        <f>IF('Data Entry'!G45="Y",($C$9*(1+$G$4)),"")</f>
        <v/>
      </c>
      <c r="J45" s="305"/>
      <c r="K45" s="305"/>
      <c r="L45" s="305"/>
      <c r="M45" s="305"/>
      <c r="N45" s="305"/>
      <c r="O45" s="305"/>
      <c r="P45" s="306"/>
      <c r="Q45" s="307"/>
      <c r="S45" s="85">
        <f t="shared" si="0"/>
        <v>0</v>
      </c>
    </row>
    <row r="46" spans="1:19" x14ac:dyDescent="0.2">
      <c r="A46" t="str">
        <f>IF(ISBLANK('Data Entry'!C46)," ",('Data Entry'!B46))</f>
        <v xml:space="preserve"> </v>
      </c>
      <c r="B46" s="322" t="str">
        <f>IF(ISBLANK('Data Entry'!C46)," ", 'Data Entry'!C46)</f>
        <v xml:space="preserve"> </v>
      </c>
      <c r="C46" s="323" t="str">
        <f>IF(ISBLANK('Data Entry'!C46)," ", 'Data Entry'!$B$4)</f>
        <v xml:space="preserve"> </v>
      </c>
      <c r="D46" s="320" t="str">
        <f>IF('Data Entry'!G46="Y",($C$4),"")</f>
        <v/>
      </c>
      <c r="E46" s="321" t="str">
        <f>IF('Data Entry'!G46="Y",($C$5*(1+$G$4)),"")</f>
        <v/>
      </c>
      <c r="F46" s="321" t="str">
        <f>IF('Data Entry'!G46="Y",($C$6*(1+$G$4)),"")</f>
        <v/>
      </c>
      <c r="G46" s="321" t="str">
        <f>IF('Data Entry'!G46="Y",($C$7*(1+$G$4)),"")</f>
        <v/>
      </c>
      <c r="H46" s="321" t="str">
        <f>IF('Data Entry'!G46="Y",($C$8*(1+$G$4)),"")</f>
        <v/>
      </c>
      <c r="I46" s="321" t="str">
        <f>IF('Data Entry'!G46="Y",($C$9*(1+$G$4)),"")</f>
        <v/>
      </c>
      <c r="J46" s="305"/>
      <c r="K46" s="305"/>
      <c r="L46" s="305"/>
      <c r="M46" s="305"/>
      <c r="N46" s="305"/>
      <c r="O46" s="305"/>
      <c r="P46" s="306"/>
      <c r="Q46" s="307"/>
      <c r="S46" s="85">
        <f t="shared" si="0"/>
        <v>0</v>
      </c>
    </row>
    <row r="47" spans="1:19" x14ac:dyDescent="0.2">
      <c r="A47" t="str">
        <f>IF(ISBLANK('Data Entry'!C47)," ",('Data Entry'!B47))</f>
        <v xml:space="preserve"> </v>
      </c>
      <c r="B47" s="322" t="str">
        <f>IF(ISBLANK('Data Entry'!C47)," ", 'Data Entry'!C47)</f>
        <v xml:space="preserve"> </v>
      </c>
      <c r="C47" s="323" t="str">
        <f>IF(ISBLANK('Data Entry'!C47)," ", 'Data Entry'!$B$4)</f>
        <v xml:space="preserve"> </v>
      </c>
      <c r="D47" s="320" t="str">
        <f>IF('Data Entry'!G47="Y",($C$4),"")</f>
        <v/>
      </c>
      <c r="E47" s="321" t="str">
        <f>IF('Data Entry'!G47="Y",($C$5*(1+$G$4)),"")</f>
        <v/>
      </c>
      <c r="F47" s="321" t="str">
        <f>IF('Data Entry'!G47="Y",($C$6*(1+$G$4)),"")</f>
        <v/>
      </c>
      <c r="G47" s="321" t="str">
        <f>IF('Data Entry'!G47="Y",($C$7*(1+$G$4)),"")</f>
        <v/>
      </c>
      <c r="H47" s="321" t="str">
        <f>IF('Data Entry'!G47="Y",($C$8*(1+$G$4)),"")</f>
        <v/>
      </c>
      <c r="I47" s="321" t="str">
        <f>IF('Data Entry'!G47="Y",($C$9*(1+$G$4)),"")</f>
        <v/>
      </c>
      <c r="J47" s="305"/>
      <c r="K47" s="305"/>
      <c r="L47" s="305"/>
      <c r="M47" s="305"/>
      <c r="N47" s="305"/>
      <c r="O47" s="305"/>
      <c r="P47" s="306"/>
      <c r="Q47" s="307"/>
      <c r="S47" s="85">
        <f t="shared" si="0"/>
        <v>0</v>
      </c>
    </row>
    <row r="48" spans="1:19" x14ac:dyDescent="0.2">
      <c r="A48" t="str">
        <f>IF(ISBLANK('Data Entry'!C48)," ",('Data Entry'!B48))</f>
        <v xml:space="preserve"> </v>
      </c>
      <c r="B48" s="322" t="str">
        <f>IF(ISBLANK('Data Entry'!C48)," ", 'Data Entry'!C48)</f>
        <v xml:space="preserve"> </v>
      </c>
      <c r="C48" s="323" t="str">
        <f>IF(ISBLANK('Data Entry'!C48)," ", 'Data Entry'!$B$4)</f>
        <v xml:space="preserve"> </v>
      </c>
      <c r="D48" s="320" t="str">
        <f>IF('Data Entry'!G48="Y",($C$4),"")</f>
        <v/>
      </c>
      <c r="E48" s="321" t="str">
        <f>IF('Data Entry'!G48="Y",($C$5*(1+$G$4)),"")</f>
        <v/>
      </c>
      <c r="F48" s="321" t="str">
        <f>IF('Data Entry'!G48="Y",($C$6*(1+$G$4)),"")</f>
        <v/>
      </c>
      <c r="G48" s="321" t="str">
        <f>IF('Data Entry'!G48="Y",($C$7*(1+$G$4)),"")</f>
        <v/>
      </c>
      <c r="H48" s="321" t="str">
        <f>IF('Data Entry'!G48="Y",($C$8*(1+$G$4)),"")</f>
        <v/>
      </c>
      <c r="I48" s="321" t="str">
        <f>IF('Data Entry'!G48="Y",($C$9*(1+$G$4)),"")</f>
        <v/>
      </c>
      <c r="J48" s="305"/>
      <c r="K48" s="305"/>
      <c r="L48" s="305"/>
      <c r="M48" s="305"/>
      <c r="N48" s="305"/>
      <c r="O48" s="305"/>
      <c r="P48" s="306"/>
      <c r="Q48" s="307"/>
      <c r="S48" s="85">
        <f t="shared" si="0"/>
        <v>0</v>
      </c>
    </row>
    <row r="49" spans="1:20" x14ac:dyDescent="0.2">
      <c r="A49" t="str">
        <f>IF(ISBLANK('Data Entry'!C49)," ",('Data Entry'!B49))</f>
        <v xml:space="preserve"> </v>
      </c>
      <c r="B49" s="322" t="str">
        <f>IF(ISBLANK('Data Entry'!C49)," ", 'Data Entry'!C49)</f>
        <v xml:space="preserve"> </v>
      </c>
      <c r="C49" s="323" t="str">
        <f>IF(ISBLANK('Data Entry'!C49)," ", 'Data Entry'!$B$4)</f>
        <v xml:space="preserve"> </v>
      </c>
      <c r="D49" s="320" t="str">
        <f>IF('Data Entry'!G49="Y",($C$4),"")</f>
        <v/>
      </c>
      <c r="E49" s="321" t="str">
        <f>IF('Data Entry'!G49="Y",($C$5*(1+$G$4)),"")</f>
        <v/>
      </c>
      <c r="F49" s="321" t="str">
        <f>IF('Data Entry'!G49="Y",($C$6*(1+$G$4)),"")</f>
        <v/>
      </c>
      <c r="G49" s="321" t="str">
        <f>IF('Data Entry'!G49="Y",($C$7*(1+$G$4)),"")</f>
        <v/>
      </c>
      <c r="H49" s="321" t="str">
        <f>IF('Data Entry'!G49="Y",($C$8*(1+$G$4)),"")</f>
        <v/>
      </c>
      <c r="I49" s="321" t="str">
        <f>IF('Data Entry'!G49="Y",($C$9*(1+$G$4)),"")</f>
        <v/>
      </c>
      <c r="J49" s="305"/>
      <c r="K49" s="305"/>
      <c r="L49" s="305"/>
      <c r="M49" s="305"/>
      <c r="N49" s="305"/>
      <c r="O49" s="305"/>
      <c r="P49" s="306"/>
      <c r="Q49" s="307"/>
      <c r="S49" s="85">
        <f t="shared" si="0"/>
        <v>0</v>
      </c>
    </row>
    <row r="50" spans="1:20" x14ac:dyDescent="0.2">
      <c r="A50" t="str">
        <f>IF(ISBLANK('Data Entry'!C50)," ",('Data Entry'!B50))</f>
        <v xml:space="preserve"> </v>
      </c>
      <c r="B50" s="322" t="str">
        <f>IF(ISBLANK('Data Entry'!C50)," ", 'Data Entry'!C50)</f>
        <v xml:space="preserve"> </v>
      </c>
      <c r="C50" s="323" t="str">
        <f>IF(ISBLANK('Data Entry'!C50)," ", 'Data Entry'!$B$4)</f>
        <v xml:space="preserve"> </v>
      </c>
      <c r="D50" s="320" t="str">
        <f>IF('Data Entry'!G50="Y",($C$4),"")</f>
        <v/>
      </c>
      <c r="E50" s="321" t="str">
        <f>IF('Data Entry'!G50="Y",($C$5*(1+$G$4)),"")</f>
        <v/>
      </c>
      <c r="F50" s="321" t="str">
        <f>IF('Data Entry'!G50="Y",($C$6*(1+$G$4)),"")</f>
        <v/>
      </c>
      <c r="G50" s="321" t="str">
        <f>IF('Data Entry'!G50="Y",($C$7*(1+$G$4)),"")</f>
        <v/>
      </c>
      <c r="H50" s="321" t="str">
        <f>IF('Data Entry'!G50="Y",($C$8*(1+$G$4)),"")</f>
        <v/>
      </c>
      <c r="I50" s="321" t="str">
        <f>IF('Data Entry'!G50="Y",($C$9*(1+$G$4)),"")</f>
        <v/>
      </c>
      <c r="J50" s="305"/>
      <c r="K50" s="305"/>
      <c r="L50" s="305"/>
      <c r="M50" s="305"/>
      <c r="N50" s="305"/>
      <c r="O50" s="305"/>
      <c r="P50" s="306"/>
      <c r="Q50" s="307"/>
      <c r="S50" s="85">
        <f t="shared" si="0"/>
        <v>0</v>
      </c>
    </row>
    <row r="51" spans="1:20" x14ac:dyDescent="0.2">
      <c r="A51" t="str">
        <f>IF(ISBLANK('Data Entry'!C51)," ",('Data Entry'!B51))</f>
        <v xml:space="preserve"> </v>
      </c>
      <c r="B51" s="322" t="str">
        <f>IF(ISBLANK('Data Entry'!C51)," ", 'Data Entry'!C51)</f>
        <v xml:space="preserve"> </v>
      </c>
      <c r="C51" s="323" t="str">
        <f>IF(ISBLANK('Data Entry'!C51)," ", 'Data Entry'!$B$4)</f>
        <v xml:space="preserve"> </v>
      </c>
      <c r="D51" s="320" t="str">
        <f>IF('Data Entry'!G51="Y",($C$4),"")</f>
        <v/>
      </c>
      <c r="E51" s="321" t="str">
        <f>IF('Data Entry'!G51="Y",($C$5*(1+$G$4)),"")</f>
        <v/>
      </c>
      <c r="F51" s="321" t="str">
        <f>IF('Data Entry'!G51="Y",($C$6*(1+$G$4)),"")</f>
        <v/>
      </c>
      <c r="G51" s="321" t="str">
        <f>IF('Data Entry'!G51="Y",($C$7*(1+$G$4)),"")</f>
        <v/>
      </c>
      <c r="H51" s="321" t="str">
        <f>IF('Data Entry'!G51="Y",($C$8*(1+$G$4)),"")</f>
        <v/>
      </c>
      <c r="I51" s="321" t="str">
        <f>IF('Data Entry'!G51="Y",($C$9*(1+$G$4)),"")</f>
        <v/>
      </c>
      <c r="J51" s="305"/>
      <c r="K51" s="305"/>
      <c r="L51" s="305"/>
      <c r="M51" s="305"/>
      <c r="N51" s="305"/>
      <c r="O51" s="305"/>
      <c r="P51" s="306"/>
      <c r="Q51" s="307"/>
      <c r="S51" s="85">
        <f t="shared" si="0"/>
        <v>0</v>
      </c>
    </row>
    <row r="52" spans="1:20" x14ac:dyDescent="0.2">
      <c r="A52" t="str">
        <f>IF(ISBLANK('Data Entry'!C52)," ",('Data Entry'!B52))</f>
        <v xml:space="preserve"> </v>
      </c>
      <c r="B52" s="322" t="str">
        <f>IF(ISBLANK('Data Entry'!C52)," ", 'Data Entry'!C52)</f>
        <v xml:space="preserve"> </v>
      </c>
      <c r="C52" s="323" t="str">
        <f>IF(ISBLANK('Data Entry'!C52)," ", 'Data Entry'!$B$4)</f>
        <v xml:space="preserve"> </v>
      </c>
      <c r="D52" s="320" t="str">
        <f>IF('Data Entry'!G52="Y",($C$4),"")</f>
        <v/>
      </c>
      <c r="E52" s="321" t="str">
        <f>IF('Data Entry'!G52="Y",($C$5*(1+$G$4)),"")</f>
        <v/>
      </c>
      <c r="F52" s="321" t="str">
        <f>IF('Data Entry'!G52="Y",($C$6*(1+$G$4)),"")</f>
        <v/>
      </c>
      <c r="G52" s="321" t="str">
        <f>IF('Data Entry'!G52="Y",($C$7*(1+$G$4)),"")</f>
        <v/>
      </c>
      <c r="H52" s="321" t="str">
        <f>IF('Data Entry'!G52="Y",($C$8*(1+$G$4)),"")</f>
        <v/>
      </c>
      <c r="I52" s="321" t="str">
        <f>IF('Data Entry'!G52="Y",($C$9*(1+$G$4)),"")</f>
        <v/>
      </c>
      <c r="J52" s="305"/>
      <c r="K52" s="305"/>
      <c r="L52" s="305"/>
      <c r="M52" s="305"/>
      <c r="N52" s="305"/>
      <c r="O52" s="305"/>
      <c r="P52" s="306"/>
      <c r="Q52" s="307"/>
      <c r="S52" s="85">
        <f t="shared" si="0"/>
        <v>0</v>
      </c>
    </row>
    <row r="53" spans="1:20" x14ac:dyDescent="0.2">
      <c r="A53" t="str">
        <f>IF(ISBLANK('Data Entry'!C53)," ",('Data Entry'!B53))</f>
        <v xml:space="preserve"> </v>
      </c>
      <c r="B53" s="322" t="str">
        <f>IF(ISBLANK('Data Entry'!C53)," ", 'Data Entry'!C53)</f>
        <v xml:space="preserve"> </v>
      </c>
      <c r="C53" s="323" t="str">
        <f>IF(ISBLANK('Data Entry'!C53)," ", 'Data Entry'!$B$4)</f>
        <v xml:space="preserve"> </v>
      </c>
      <c r="D53" s="320" t="str">
        <f>IF('Data Entry'!G53="Y",($C$4),"")</f>
        <v/>
      </c>
      <c r="E53" s="321" t="str">
        <f>IF('Data Entry'!G53="Y",($C$5*(1+$G$4)),"")</f>
        <v/>
      </c>
      <c r="F53" s="321" t="str">
        <f>IF('Data Entry'!G53="Y",($C$6*(1+$G$4)),"")</f>
        <v/>
      </c>
      <c r="G53" s="321" t="str">
        <f>IF('Data Entry'!G53="Y",($C$7*(1+$G$4)),"")</f>
        <v/>
      </c>
      <c r="H53" s="321" t="str">
        <f>IF('Data Entry'!G53="Y",($C$8*(1+$G$4)),"")</f>
        <v/>
      </c>
      <c r="I53" s="321" t="str">
        <f>IF('Data Entry'!G53="Y",($C$9*(1+$G$4)),"")</f>
        <v/>
      </c>
      <c r="J53" s="305"/>
      <c r="K53" s="305"/>
      <c r="L53" s="305"/>
      <c r="M53" s="305"/>
      <c r="N53" s="305"/>
      <c r="O53" s="305"/>
      <c r="P53" s="306"/>
      <c r="Q53" s="307"/>
      <c r="S53" s="85">
        <f t="shared" si="0"/>
        <v>0</v>
      </c>
    </row>
    <row r="54" spans="1:20" x14ac:dyDescent="0.2">
      <c r="A54" t="str">
        <f>IF(ISBLANK('Data Entry'!C54)," ",('Data Entry'!B54))</f>
        <v xml:space="preserve"> </v>
      </c>
      <c r="B54" s="322" t="str">
        <f>IF(ISBLANK('Data Entry'!C54)," ", 'Data Entry'!C54)</f>
        <v xml:space="preserve"> </v>
      </c>
      <c r="C54" s="323" t="str">
        <f>IF(ISBLANK('Data Entry'!C54)," ", 'Data Entry'!$B$4)</f>
        <v xml:space="preserve"> </v>
      </c>
      <c r="D54" s="320" t="str">
        <f>IF('Data Entry'!G54="Y",($C$4),"")</f>
        <v/>
      </c>
      <c r="E54" s="321" t="str">
        <f>IF('Data Entry'!G54="Y",($C$5*(1+$G$4)),"")</f>
        <v/>
      </c>
      <c r="F54" s="321" t="str">
        <f>IF('Data Entry'!G54="Y",($C$6*(1+$G$4)),"")</f>
        <v/>
      </c>
      <c r="G54" s="321" t="str">
        <f>IF('Data Entry'!G54="Y",($C$7*(1+$G$4)),"")</f>
        <v/>
      </c>
      <c r="H54" s="321" t="str">
        <f>IF('Data Entry'!G54="Y",($C$8*(1+$G$4)),"")</f>
        <v/>
      </c>
      <c r="I54" s="321" t="str">
        <f>IF('Data Entry'!G54="Y",($C$9*(1+$G$4)),"")</f>
        <v/>
      </c>
      <c r="J54" s="305"/>
      <c r="K54" s="305"/>
      <c r="L54" s="305"/>
      <c r="M54" s="305"/>
      <c r="N54" s="305"/>
      <c r="O54" s="305"/>
      <c r="P54" s="306"/>
      <c r="Q54" s="307"/>
      <c r="S54" s="85">
        <f t="shared" si="0"/>
        <v>0</v>
      </c>
    </row>
    <row r="55" spans="1:20" x14ac:dyDescent="0.2">
      <c r="A55" t="str">
        <f>IF(ISBLANK('Data Entry'!C55)," ",('Data Entry'!B55))</f>
        <v xml:space="preserve"> </v>
      </c>
      <c r="B55" s="322" t="str">
        <f>IF(ISBLANK('Data Entry'!C55)," ", 'Data Entry'!C55)</f>
        <v xml:space="preserve"> </v>
      </c>
      <c r="C55" s="323" t="str">
        <f>IF(ISBLANK('Data Entry'!C55)," ", 'Data Entry'!$B$4)</f>
        <v xml:space="preserve"> </v>
      </c>
      <c r="D55" s="320" t="str">
        <f>IF('Data Entry'!G55="Y",($C$4),"")</f>
        <v/>
      </c>
      <c r="E55" s="321" t="str">
        <f>IF('Data Entry'!G55="Y",($C$5*(1+$G$4)),"")</f>
        <v/>
      </c>
      <c r="F55" s="321" t="str">
        <f>IF('Data Entry'!G55="Y",($C$6*(1+$G$4)),"")</f>
        <v/>
      </c>
      <c r="G55" s="321" t="str">
        <f>IF('Data Entry'!G55="Y",($C$7*(1+$G$4)),"")</f>
        <v/>
      </c>
      <c r="H55" s="321" t="str">
        <f>IF('Data Entry'!G55="Y",($C$8*(1+$G$4)),"")</f>
        <v/>
      </c>
      <c r="I55" s="321" t="str">
        <f>IF('Data Entry'!G55="Y",($C$9*(1+$G$4)),"")</f>
        <v/>
      </c>
      <c r="J55" s="305"/>
      <c r="K55" s="305"/>
      <c r="L55" s="305"/>
      <c r="M55" s="305"/>
      <c r="N55" s="305"/>
      <c r="O55" s="305"/>
      <c r="P55" s="306"/>
      <c r="Q55" s="307"/>
      <c r="S55" s="85">
        <f t="shared" si="0"/>
        <v>0</v>
      </c>
    </row>
    <row r="56" spans="1:20" x14ac:dyDescent="0.2">
      <c r="A56" t="str">
        <f>IF(ISBLANK('Data Entry'!C56)," ",('Data Entry'!B56))</f>
        <v xml:space="preserve"> </v>
      </c>
      <c r="B56" s="322" t="str">
        <f>IF(ISBLANK('Data Entry'!C56)," ", 'Data Entry'!C56)</f>
        <v xml:space="preserve"> </v>
      </c>
      <c r="C56" s="323" t="str">
        <f>IF(ISBLANK('Data Entry'!C56)," ", 'Data Entry'!$B$4)</f>
        <v xml:space="preserve"> </v>
      </c>
      <c r="D56" s="320" t="str">
        <f>IF('Data Entry'!G56="Y",($C$4),"")</f>
        <v/>
      </c>
      <c r="E56" s="321" t="str">
        <f>IF('Data Entry'!G56="Y",($C$5*(1+$G$4)),"")</f>
        <v/>
      </c>
      <c r="F56" s="321" t="str">
        <f>IF('Data Entry'!G56="Y",($C$6*(1+$G$4)),"")</f>
        <v/>
      </c>
      <c r="G56" s="321" t="str">
        <f>IF('Data Entry'!G56="Y",($C$7*(1+$G$4)),"")</f>
        <v/>
      </c>
      <c r="H56" s="321" t="str">
        <f>IF('Data Entry'!G56="Y",($C$8*(1+$G$4)),"")</f>
        <v/>
      </c>
      <c r="I56" s="321" t="str">
        <f>IF('Data Entry'!G56="Y",($C$9*(1+$G$4)),"")</f>
        <v/>
      </c>
      <c r="J56" s="305"/>
      <c r="K56" s="305"/>
      <c r="L56" s="305"/>
      <c r="M56" s="305"/>
      <c r="N56" s="305"/>
      <c r="O56" s="305"/>
      <c r="P56" s="306"/>
      <c r="Q56" s="307"/>
      <c r="S56" s="85">
        <f t="shared" si="0"/>
        <v>0</v>
      </c>
    </row>
    <row r="57" spans="1:20" x14ac:dyDescent="0.2">
      <c r="B57" s="322" t="str">
        <f>IF(ISBLANK('Data Entry'!C57)," ", 'Data Entry'!C57)</f>
        <v xml:space="preserve"> </v>
      </c>
      <c r="C57" s="323" t="str">
        <f>IF(ISBLANK('Data Entry'!C57)," ", 'Data Entry'!$B$4)</f>
        <v xml:space="preserve"> </v>
      </c>
      <c r="D57" s="320" t="str">
        <f>IF('Data Entry'!G57="Y",($C$4),"")</f>
        <v/>
      </c>
      <c r="E57" s="321" t="str">
        <f>IF('Data Entry'!G57="Y",($C$5*(1+$G$4)),"")</f>
        <v/>
      </c>
      <c r="F57" s="321" t="str">
        <f>IF('Data Entry'!G57="Y",($C$6*(1+$G$4)),"")</f>
        <v/>
      </c>
      <c r="G57" s="321" t="str">
        <f>IF('Data Entry'!G57="Y",($C$7*(1+$G$4)),"")</f>
        <v/>
      </c>
      <c r="H57" s="321" t="str">
        <f>IF('Data Entry'!G57="Y",($C$8*(1+$G$4)),"")</f>
        <v/>
      </c>
      <c r="I57" s="321" t="str">
        <f>IF('Data Entry'!G57="Y",($C$9*(1+$G$4)),"")</f>
        <v/>
      </c>
      <c r="J57" s="305"/>
      <c r="K57" s="305"/>
      <c r="L57" s="305"/>
      <c r="M57" s="305"/>
      <c r="N57" s="305"/>
      <c r="O57" s="305"/>
      <c r="P57" s="306"/>
      <c r="Q57" s="307"/>
      <c r="S57" s="85">
        <f t="shared" si="0"/>
        <v>0</v>
      </c>
    </row>
    <row r="58" spans="1:20" x14ac:dyDescent="0.2">
      <c r="B58" s="322" t="str">
        <f>IF(ISBLANK('Data Entry'!C58)," ", 'Data Entry'!C58)</f>
        <v xml:space="preserve"> </v>
      </c>
      <c r="C58" s="323" t="str">
        <f>IF(ISBLANK('Data Entry'!C58)," ", 'Data Entry'!$B$4)</f>
        <v xml:space="preserve"> </v>
      </c>
      <c r="D58" s="320" t="str">
        <f>IF('Data Entry'!G58="Y",($C$4),"")</f>
        <v/>
      </c>
      <c r="E58" s="321" t="str">
        <f>IF('Data Entry'!G58="Y",($C$5*(1+$G$4)),"")</f>
        <v/>
      </c>
      <c r="F58" s="321" t="str">
        <f>IF('Data Entry'!G58="Y",($C$6*(1+$G$4)),"")</f>
        <v/>
      </c>
      <c r="G58" s="321" t="str">
        <f>IF('Data Entry'!G58="Y",($C$7*(1+$G$4)),"")</f>
        <v/>
      </c>
      <c r="H58" s="321" t="str">
        <f>IF('Data Entry'!G58="Y",($C$8*(1+$G$4)),"")</f>
        <v/>
      </c>
      <c r="I58" s="321" t="str">
        <f>IF('Data Entry'!G58="Y",($C$9*(1+$G$4)),"")</f>
        <v/>
      </c>
      <c r="J58" s="305"/>
      <c r="K58" s="305"/>
      <c r="L58" s="305"/>
      <c r="M58" s="305"/>
      <c r="N58" s="305"/>
      <c r="O58" s="305"/>
      <c r="P58" s="306"/>
      <c r="Q58" s="307"/>
      <c r="S58" s="85">
        <f t="shared" si="0"/>
        <v>0</v>
      </c>
    </row>
    <row r="59" spans="1:20" s="2" customFormat="1" x14ac:dyDescent="0.2">
      <c r="B59" s="322" t="str">
        <f>IF(ISBLANK('Data Entry'!C59)," ", 'Data Entry'!C59)</f>
        <v xml:space="preserve"> </v>
      </c>
      <c r="C59" s="323" t="str">
        <f>IF(ISBLANK('Data Entry'!C59)," ", 'Data Entry'!$B$4)</f>
        <v xml:space="preserve"> </v>
      </c>
      <c r="D59" s="320" t="str">
        <f>IF('Data Entry'!G59="Y",($C$4),"")</f>
        <v/>
      </c>
      <c r="E59" s="321" t="str">
        <f>IF('Data Entry'!G59="Y",($C$5*(1+$G$4)),"")</f>
        <v/>
      </c>
      <c r="F59" s="321" t="str">
        <f>IF('Data Entry'!G59="Y",($C$6*(1+$G$4)),"")</f>
        <v/>
      </c>
      <c r="G59" s="321" t="str">
        <f>IF('Data Entry'!G59="Y",($C$7*(1+$G$4)),"")</f>
        <v/>
      </c>
      <c r="H59" s="321" t="str">
        <f>IF('Data Entry'!G59="Y",($C$8*(1+$G$4)),"")</f>
        <v/>
      </c>
      <c r="I59" s="321" t="str">
        <f>IF('Data Entry'!G59="Y",($C$9*(1+$G$4)),"")</f>
        <v/>
      </c>
      <c r="J59" s="308"/>
      <c r="K59" s="308"/>
      <c r="L59" s="308"/>
      <c r="M59" s="308"/>
      <c r="N59" s="308"/>
      <c r="O59" s="308"/>
      <c r="P59" s="309"/>
      <c r="Q59" s="310"/>
      <c r="R59"/>
      <c r="S59" s="85">
        <f t="shared" si="0"/>
        <v>0</v>
      </c>
      <c r="T59" s="24"/>
    </row>
    <row r="60" spans="1:20" x14ac:dyDescent="0.2">
      <c r="B60" s="322" t="str">
        <f>IF(ISBLANK('Data Entry'!C60)," ", 'Data Entry'!C60)</f>
        <v xml:space="preserve"> </v>
      </c>
      <c r="C60" s="323" t="str">
        <f>IF(ISBLANK('Data Entry'!C60)," ", 'Data Entry'!$B$4)</f>
        <v xml:space="preserve"> </v>
      </c>
      <c r="D60" s="320" t="str">
        <f>IF('Data Entry'!G60="Y",($C$4),"")</f>
        <v/>
      </c>
      <c r="E60" s="321" t="str">
        <f>IF('Data Entry'!G60="Y",($C$5*(1+$G$4)),"")</f>
        <v/>
      </c>
      <c r="F60" s="321" t="str">
        <f>IF('Data Entry'!G60="Y",($C$6*(1+$G$4)),"")</f>
        <v/>
      </c>
      <c r="G60" s="321" t="str">
        <f>IF('Data Entry'!G60="Y",($C$7*(1+$G$4)),"")</f>
        <v/>
      </c>
      <c r="H60" s="321" t="str">
        <f>IF('Data Entry'!G60="Y",($C$8*(1+$G$4)),"")</f>
        <v/>
      </c>
      <c r="I60" s="321" t="str">
        <f>IF('Data Entry'!G60="Y",($C$9*(1+$G$4)),"")</f>
        <v/>
      </c>
      <c r="J60" s="305"/>
      <c r="K60" s="305"/>
      <c r="L60" s="305"/>
      <c r="M60" s="305"/>
      <c r="N60" s="305"/>
      <c r="O60" s="305"/>
      <c r="P60" s="306"/>
      <c r="Q60" s="307"/>
      <c r="S60" s="85">
        <f t="shared" si="0"/>
        <v>0</v>
      </c>
    </row>
    <row r="61" spans="1:20" x14ac:dyDescent="0.2">
      <c r="B61" s="322" t="str">
        <f>IF(ISBLANK('Data Entry'!C61)," ", 'Data Entry'!C61)</f>
        <v xml:space="preserve"> </v>
      </c>
      <c r="C61" s="323" t="str">
        <f>IF(ISBLANK('Data Entry'!C61)," ", 'Data Entry'!$B$4)</f>
        <v xml:space="preserve"> </v>
      </c>
      <c r="D61" s="320" t="str">
        <f>IF('Data Entry'!G61="Y",($C$4),"")</f>
        <v/>
      </c>
      <c r="E61" s="321" t="str">
        <f>IF('Data Entry'!G61="Y",($C$5*(1+$G$4)),"")</f>
        <v/>
      </c>
      <c r="F61" s="321" t="str">
        <f>IF('Data Entry'!G61="Y",($C$6*(1+$G$4)),"")</f>
        <v/>
      </c>
      <c r="G61" s="321" t="str">
        <f>IF('Data Entry'!G61="Y",($C$7*(1+$G$4)),"")</f>
        <v/>
      </c>
      <c r="H61" s="321" t="str">
        <f>IF('Data Entry'!G61="Y",($C$8*(1+$G$4)),"")</f>
        <v/>
      </c>
      <c r="I61" s="321" t="str">
        <f>IF('Data Entry'!G61="Y",($C$9*(1+$G$4)),"")</f>
        <v/>
      </c>
      <c r="J61" s="305"/>
      <c r="K61" s="305"/>
      <c r="L61" s="305"/>
      <c r="M61" s="305"/>
      <c r="N61" s="305"/>
      <c r="O61" s="305"/>
      <c r="P61" s="306"/>
      <c r="Q61" s="307"/>
      <c r="S61" s="85">
        <f t="shared" si="0"/>
        <v>0</v>
      </c>
    </row>
    <row r="62" spans="1:20" x14ac:dyDescent="0.2">
      <c r="B62" s="322" t="str">
        <f>IF(ISBLANK('Data Entry'!C62)," ", 'Data Entry'!C62)</f>
        <v xml:space="preserve"> </v>
      </c>
      <c r="C62" s="323" t="str">
        <f>IF(ISBLANK('Data Entry'!C62)," ", 'Data Entry'!$B$4)</f>
        <v xml:space="preserve"> </v>
      </c>
      <c r="D62" s="320" t="str">
        <f>IF('Data Entry'!G62="Y",($C$4),"")</f>
        <v/>
      </c>
      <c r="E62" s="321" t="str">
        <f>IF('Data Entry'!G62="Y",($C$5*(1+$G$4)),"")</f>
        <v/>
      </c>
      <c r="F62" s="321" t="str">
        <f>IF('Data Entry'!G62="Y",($C$6*(1+$G$4)),"")</f>
        <v/>
      </c>
      <c r="G62" s="321" t="str">
        <f>IF('Data Entry'!G62="Y",($C$7*(1+$G$4)),"")</f>
        <v/>
      </c>
      <c r="H62" s="321" t="str">
        <f>IF('Data Entry'!G62="Y",($C$8*(1+$G$4)),"")</f>
        <v/>
      </c>
      <c r="I62" s="321" t="str">
        <f>IF('Data Entry'!G62="Y",($C$9*(1+$G$4)),"")</f>
        <v/>
      </c>
      <c r="J62" s="305"/>
      <c r="K62" s="305"/>
      <c r="L62" s="305"/>
      <c r="M62" s="305"/>
      <c r="N62" s="305"/>
      <c r="O62" s="305"/>
      <c r="P62" s="306"/>
      <c r="Q62" s="307"/>
      <c r="S62" s="85">
        <f t="shared" si="0"/>
        <v>0</v>
      </c>
    </row>
    <row r="63" spans="1:20" x14ac:dyDescent="0.2">
      <c r="B63" s="322" t="str">
        <f>IF(ISBLANK('Data Entry'!C63)," ", 'Data Entry'!C63)</f>
        <v xml:space="preserve"> </v>
      </c>
      <c r="C63" s="323" t="str">
        <f>IF(ISBLANK('Data Entry'!C63)," ", 'Data Entry'!$B$4)</f>
        <v xml:space="preserve"> </v>
      </c>
      <c r="D63" s="320" t="str">
        <f>IF('Data Entry'!G63="Y",($C$4),"")</f>
        <v/>
      </c>
      <c r="E63" s="321" t="str">
        <f>IF('Data Entry'!G63="Y",($C$5*(1+$G$4)),"")</f>
        <v/>
      </c>
      <c r="F63" s="321" t="str">
        <f>IF('Data Entry'!G63="Y",($C$6*(1+$G$4)),"")</f>
        <v/>
      </c>
      <c r="G63" s="321" t="str">
        <f>IF('Data Entry'!G63="Y",($C$7*(1+$G$4)),"")</f>
        <v/>
      </c>
      <c r="H63" s="321" t="str">
        <f>IF('Data Entry'!G63="Y",($C$8*(1+$G$4)),"")</f>
        <v/>
      </c>
      <c r="I63" s="321" t="str">
        <f>IF('Data Entry'!G63="Y",($C$9*(1+$G$4)),"")</f>
        <v/>
      </c>
      <c r="J63" s="305"/>
      <c r="K63" s="305"/>
      <c r="L63" s="305"/>
      <c r="M63" s="305"/>
      <c r="N63" s="305"/>
      <c r="O63" s="305"/>
      <c r="P63" s="306"/>
      <c r="Q63" s="307"/>
      <c r="S63" s="85">
        <f t="shared" si="0"/>
        <v>0</v>
      </c>
    </row>
    <row r="64" spans="1:20" x14ac:dyDescent="0.2">
      <c r="B64" s="322" t="str">
        <f>IF(ISBLANK('Data Entry'!C64)," ", 'Data Entry'!C64)</f>
        <v xml:space="preserve"> </v>
      </c>
      <c r="C64" s="323" t="str">
        <f>IF(ISBLANK('Data Entry'!C64)," ", 'Data Entry'!$B$4)</f>
        <v xml:space="preserve"> </v>
      </c>
      <c r="D64" s="320" t="str">
        <f>IF('Data Entry'!G64="Y",($C$4),"")</f>
        <v/>
      </c>
      <c r="E64" s="321" t="str">
        <f>IF('Data Entry'!G64="Y",($C$5*(1+$G$4)),"")</f>
        <v/>
      </c>
      <c r="F64" s="321" t="str">
        <f>IF('Data Entry'!G64="Y",($C$6*(1+$G$4)),"")</f>
        <v/>
      </c>
      <c r="G64" s="321" t="str">
        <f>IF('Data Entry'!G64="Y",($C$7*(1+$G$4)),"")</f>
        <v/>
      </c>
      <c r="H64" s="321" t="str">
        <f>IF('Data Entry'!G64="Y",($C$8*(1+$G$4)),"")</f>
        <v/>
      </c>
      <c r="I64" s="321" t="str">
        <f>IF('Data Entry'!G64="Y",($C$9*(1+$G$4)),"")</f>
        <v/>
      </c>
      <c r="J64" s="305"/>
      <c r="K64" s="305"/>
      <c r="L64" s="305"/>
      <c r="M64" s="305"/>
      <c r="N64" s="305"/>
      <c r="O64" s="305"/>
      <c r="P64" s="306"/>
      <c r="Q64" s="307"/>
      <c r="S64" s="85">
        <f t="shared" si="0"/>
        <v>0</v>
      </c>
    </row>
    <row r="65" spans="2:20" x14ac:dyDescent="0.2">
      <c r="B65" s="322" t="str">
        <f>IF(ISBLANK('Data Entry'!C65)," ", 'Data Entry'!C65)</f>
        <v xml:space="preserve"> </v>
      </c>
      <c r="C65" s="323" t="str">
        <f>IF(ISBLANK('Data Entry'!C65)," ", 'Data Entry'!$B$4)</f>
        <v xml:space="preserve"> </v>
      </c>
      <c r="D65" s="320" t="str">
        <f>IF('Data Entry'!G65="Y",($C$4),"")</f>
        <v/>
      </c>
      <c r="E65" s="321" t="str">
        <f>IF('Data Entry'!G65="Y",($C$5*(1+$G$4)),"")</f>
        <v/>
      </c>
      <c r="F65" s="321" t="str">
        <f>IF('Data Entry'!G65="Y",($C$6*(1+$G$4)),"")</f>
        <v/>
      </c>
      <c r="G65" s="321" t="str">
        <f>IF('Data Entry'!G65="Y",($C$7*(1+$G$4)),"")</f>
        <v/>
      </c>
      <c r="H65" s="321" t="str">
        <f>IF('Data Entry'!G65="Y",($C$8*(1+$G$4)),"")</f>
        <v/>
      </c>
      <c r="I65" s="321" t="str">
        <f>IF('Data Entry'!G65="Y",($C$9*(1+$G$4)),"")</f>
        <v/>
      </c>
      <c r="J65" s="305"/>
      <c r="K65" s="305"/>
      <c r="L65" s="305"/>
      <c r="M65" s="305"/>
      <c r="N65" s="305"/>
      <c r="O65" s="305"/>
      <c r="P65" s="306"/>
      <c r="Q65" s="307"/>
      <c r="S65" s="85">
        <f t="shared" si="0"/>
        <v>0</v>
      </c>
    </row>
    <row r="66" spans="2:20" x14ac:dyDescent="0.2">
      <c r="B66" s="322" t="str">
        <f>IF(ISBLANK('Data Entry'!C66)," ", 'Data Entry'!C66)</f>
        <v xml:space="preserve"> </v>
      </c>
      <c r="C66" s="323" t="str">
        <f>IF(ISBLANK('Data Entry'!C66)," ", 'Data Entry'!$B$4)</f>
        <v xml:space="preserve"> </v>
      </c>
      <c r="D66" s="320" t="str">
        <f>IF('Data Entry'!G66="Y",($C$4),"")</f>
        <v/>
      </c>
      <c r="E66" s="321" t="str">
        <f>IF('Data Entry'!G66="Y",($C$5*(1+$G$4)),"")</f>
        <v/>
      </c>
      <c r="F66" s="321" t="str">
        <f>IF('Data Entry'!G66="Y",($C$6*(1+$G$4)),"")</f>
        <v/>
      </c>
      <c r="G66" s="321" t="str">
        <f>IF('Data Entry'!G66="Y",($C$7*(1+$G$4)),"")</f>
        <v/>
      </c>
      <c r="H66" s="321" t="str">
        <f>IF('Data Entry'!G66="Y",($C$8*(1+$G$4)),"")</f>
        <v/>
      </c>
      <c r="I66" s="321" t="str">
        <f>IF('Data Entry'!G66="Y",($C$9*(1+$G$4)),"")</f>
        <v/>
      </c>
      <c r="J66" s="305"/>
      <c r="K66" s="305"/>
      <c r="L66" s="305"/>
      <c r="M66" s="305"/>
      <c r="N66" s="305"/>
      <c r="O66" s="305"/>
      <c r="P66" s="306"/>
      <c r="Q66" s="307"/>
      <c r="S66" s="85">
        <f t="shared" si="0"/>
        <v>0</v>
      </c>
    </row>
    <row r="67" spans="2:20" x14ac:dyDescent="0.2">
      <c r="B67" s="322" t="str">
        <f>IF(ISBLANK('Data Entry'!C67)," ", 'Data Entry'!C67)</f>
        <v xml:space="preserve"> </v>
      </c>
      <c r="C67" s="323" t="str">
        <f>IF(ISBLANK('Data Entry'!C67)," ", 'Data Entry'!$B$4)</f>
        <v xml:space="preserve"> </v>
      </c>
      <c r="D67" s="320" t="str">
        <f>IF('Data Entry'!G67="Y",($C$4),"")</f>
        <v/>
      </c>
      <c r="E67" s="321" t="str">
        <f>IF('Data Entry'!G67="Y",($C$5*(1+$G$4)),"")</f>
        <v/>
      </c>
      <c r="F67" s="321" t="str">
        <f>IF('Data Entry'!G67="Y",($C$6*(1+$G$4)),"")</f>
        <v/>
      </c>
      <c r="G67" s="321" t="str">
        <f>IF('Data Entry'!G67="Y",($C$7*(1+$G$4)),"")</f>
        <v/>
      </c>
      <c r="H67" s="321" t="str">
        <f>IF('Data Entry'!G67="Y",($C$8*(1+$G$4)),"")</f>
        <v/>
      </c>
      <c r="I67" s="321" t="str">
        <f>IF('Data Entry'!G67="Y",($C$9*(1+$G$4)),"")</f>
        <v/>
      </c>
      <c r="J67" s="305"/>
      <c r="K67" s="305"/>
      <c r="L67" s="305"/>
      <c r="M67" s="305"/>
      <c r="N67" s="305"/>
      <c r="O67" s="305"/>
      <c r="P67" s="306"/>
      <c r="Q67" s="307"/>
      <c r="S67" s="85">
        <f t="shared" si="0"/>
        <v>0</v>
      </c>
    </row>
    <row r="68" spans="2:20" x14ac:dyDescent="0.2">
      <c r="B68" s="322" t="str">
        <f>IF(ISBLANK('Data Entry'!C68)," ", 'Data Entry'!C68)</f>
        <v xml:space="preserve"> </v>
      </c>
      <c r="C68" s="323" t="str">
        <f>IF(ISBLANK('Data Entry'!C68)," ", 'Data Entry'!$B$4)</f>
        <v xml:space="preserve"> </v>
      </c>
      <c r="D68" s="320" t="str">
        <f>IF('Data Entry'!G68="Y",($C$4),"")</f>
        <v/>
      </c>
      <c r="E68" s="321" t="str">
        <f>IF('Data Entry'!G68="Y",($C$5*(1+$G$4)),"")</f>
        <v/>
      </c>
      <c r="F68" s="321" t="str">
        <f>IF('Data Entry'!G68="Y",($C$6*(1+$G$4)),"")</f>
        <v/>
      </c>
      <c r="G68" s="321" t="str">
        <f>IF('Data Entry'!G68="Y",($C$7*(1+$G$4)),"")</f>
        <v/>
      </c>
      <c r="H68" s="321" t="str">
        <f>IF('Data Entry'!G68="Y",($C$8*(1+$G$4)),"")</f>
        <v/>
      </c>
      <c r="I68" s="321" t="str">
        <f>IF('Data Entry'!G68="Y",($C$9*(1+$G$4)),"")</f>
        <v/>
      </c>
      <c r="J68" s="305"/>
      <c r="K68" s="305"/>
      <c r="L68" s="305"/>
      <c r="M68" s="305"/>
      <c r="N68" s="305"/>
      <c r="O68" s="305"/>
      <c r="P68" s="306"/>
      <c r="Q68" s="307"/>
      <c r="S68" s="85">
        <f t="shared" si="0"/>
        <v>0</v>
      </c>
    </row>
    <row r="69" spans="2:20" x14ac:dyDescent="0.2">
      <c r="B69" s="322" t="str">
        <f>IF(ISBLANK('Data Entry'!C69)," ", 'Data Entry'!C69)</f>
        <v xml:space="preserve"> </v>
      </c>
      <c r="C69" s="323" t="str">
        <f>IF(ISBLANK('Data Entry'!C69)," ", 'Data Entry'!$B$4)</f>
        <v xml:space="preserve"> </v>
      </c>
      <c r="D69" s="320" t="str">
        <f>IF('Data Entry'!G69="Y",($C$4),"")</f>
        <v/>
      </c>
      <c r="E69" s="321" t="str">
        <f>IF('Data Entry'!G69="Y",($C$5*(1+$G$4)),"")</f>
        <v/>
      </c>
      <c r="F69" s="321" t="str">
        <f>IF('Data Entry'!G69="Y",($C$6*(1+$G$4)),"")</f>
        <v/>
      </c>
      <c r="G69" s="321" t="str">
        <f>IF('Data Entry'!G69="Y",($C$7*(1+$G$4)),"")</f>
        <v/>
      </c>
      <c r="H69" s="321" t="str">
        <f>IF('Data Entry'!G69="Y",($C$8*(1+$G$4)),"")</f>
        <v/>
      </c>
      <c r="I69" s="321" t="str">
        <f>IF('Data Entry'!G69="Y",($C$9*(1+$G$4)),"")</f>
        <v/>
      </c>
      <c r="J69" s="305"/>
      <c r="K69" s="305"/>
      <c r="L69" s="305"/>
      <c r="M69" s="305"/>
      <c r="N69" s="305"/>
      <c r="O69" s="305"/>
      <c r="P69" s="306"/>
      <c r="Q69" s="307"/>
      <c r="S69" s="85">
        <f t="shared" si="0"/>
        <v>0</v>
      </c>
    </row>
    <row r="70" spans="2:20" x14ac:dyDescent="0.2">
      <c r="B70" s="322" t="str">
        <f>IF(ISBLANK('Data Entry'!C70)," ", 'Data Entry'!C70)</f>
        <v xml:space="preserve"> </v>
      </c>
      <c r="C70" s="323" t="str">
        <f>IF(ISBLANK('Data Entry'!C70)," ", 'Data Entry'!$B$4)</f>
        <v xml:space="preserve"> </v>
      </c>
      <c r="D70" s="320" t="str">
        <f>IF('Data Entry'!G70="Y",($C$4),"")</f>
        <v/>
      </c>
      <c r="E70" s="321" t="str">
        <f>IF('Data Entry'!G70="Y",($C$5*(1+$G$4)),"")</f>
        <v/>
      </c>
      <c r="F70" s="321" t="str">
        <f>IF('Data Entry'!G70="Y",($C$6*(1+$G$4)),"")</f>
        <v/>
      </c>
      <c r="G70" s="321" t="str">
        <f>IF('Data Entry'!G70="Y",($C$7*(1+$G$4)),"")</f>
        <v/>
      </c>
      <c r="H70" s="321" t="str">
        <f>IF('Data Entry'!G70="Y",($C$8*(1+$G$4)),"")</f>
        <v/>
      </c>
      <c r="I70" s="321" t="str">
        <f>IF('Data Entry'!G70="Y",($C$9*(1+$G$4)),"")</f>
        <v/>
      </c>
      <c r="J70" s="305"/>
      <c r="K70" s="305"/>
      <c r="L70" s="305"/>
      <c r="M70" s="305"/>
      <c r="N70" s="305"/>
      <c r="O70" s="305"/>
      <c r="P70" s="306"/>
      <c r="Q70" s="307"/>
      <c r="S70" s="85">
        <f t="shared" si="0"/>
        <v>0</v>
      </c>
    </row>
    <row r="71" spans="2:20" x14ac:dyDescent="0.2">
      <c r="B71" s="322" t="str">
        <f>IF(ISBLANK('Data Entry'!C71)," ", 'Data Entry'!C71)</f>
        <v xml:space="preserve"> </v>
      </c>
      <c r="C71" s="323" t="str">
        <f>IF(ISBLANK('Data Entry'!C71)," ", 'Data Entry'!$B$4)</f>
        <v xml:space="preserve"> </v>
      </c>
      <c r="D71" s="320" t="str">
        <f>IF('Data Entry'!G71="Y",($C$4),"")</f>
        <v/>
      </c>
      <c r="E71" s="321" t="str">
        <f>IF('Data Entry'!G71="Y",($C$5*(1+$G$4)),"")</f>
        <v/>
      </c>
      <c r="F71" s="321" t="str">
        <f>IF('Data Entry'!G71="Y",($C$6*(1+$G$4)),"")</f>
        <v/>
      </c>
      <c r="G71" s="321" t="str">
        <f>IF('Data Entry'!G71="Y",($C$7*(1+$G$4)),"")</f>
        <v/>
      </c>
      <c r="H71" s="321" t="str">
        <f>IF('Data Entry'!G71="Y",($C$8*(1+$G$4)),"")</f>
        <v/>
      </c>
      <c r="I71" s="321" t="str">
        <f>IF('Data Entry'!G71="Y",($C$9*(1+$G$4)),"")</f>
        <v/>
      </c>
      <c r="J71" s="305"/>
      <c r="K71" s="305"/>
      <c r="L71" s="305"/>
      <c r="M71" s="305"/>
      <c r="N71" s="305"/>
      <c r="O71" s="305"/>
      <c r="P71" s="306"/>
      <c r="Q71" s="307"/>
      <c r="S71" s="85">
        <f t="shared" si="0"/>
        <v>0</v>
      </c>
    </row>
    <row r="72" spans="2:20" x14ac:dyDescent="0.2">
      <c r="B72" s="322" t="str">
        <f>IF(ISBLANK('Data Entry'!C72)," ", 'Data Entry'!C72)</f>
        <v xml:space="preserve"> </v>
      </c>
      <c r="C72" s="323" t="str">
        <f>IF(ISBLANK('Data Entry'!C72)," ", 'Data Entry'!$B$4)</f>
        <v xml:space="preserve"> </v>
      </c>
      <c r="D72" s="320" t="str">
        <f>IF('Data Entry'!G72="Y",($C$4),"")</f>
        <v/>
      </c>
      <c r="E72" s="321" t="str">
        <f>IF('Data Entry'!G72="Y",($C$5*(1+$G$4)),"")</f>
        <v/>
      </c>
      <c r="F72" s="321" t="str">
        <f>IF('Data Entry'!G72="Y",($C$6*(1+$G$4)),"")</f>
        <v/>
      </c>
      <c r="G72" s="321" t="str">
        <f>IF('Data Entry'!G72="Y",($C$7*(1+$G$4)),"")</f>
        <v/>
      </c>
      <c r="H72" s="321" t="str">
        <f>IF('Data Entry'!G72="Y",($C$8*(1+$G$4)),"")</f>
        <v/>
      </c>
      <c r="I72" s="321" t="str">
        <f>IF('Data Entry'!G72="Y",($C$9*(1+$G$4)),"")</f>
        <v/>
      </c>
      <c r="J72" s="305"/>
      <c r="K72" s="305"/>
      <c r="L72" s="305"/>
      <c r="M72" s="305"/>
      <c r="N72" s="305"/>
      <c r="O72" s="305"/>
      <c r="P72" s="306"/>
      <c r="Q72" s="307"/>
      <c r="S72" s="85">
        <f t="shared" si="0"/>
        <v>0</v>
      </c>
    </row>
    <row r="73" spans="2:20" x14ac:dyDescent="0.2">
      <c r="B73" s="322" t="str">
        <f>IF(ISBLANK('Data Entry'!C73)," ", 'Data Entry'!C73)</f>
        <v xml:space="preserve"> </v>
      </c>
      <c r="C73" s="323" t="str">
        <f>IF(ISBLANK('Data Entry'!C73)," ", 'Data Entry'!$B$4)</f>
        <v xml:space="preserve"> </v>
      </c>
      <c r="D73" s="320" t="str">
        <f>IF('Data Entry'!G73="Y",($C$4),"")</f>
        <v/>
      </c>
      <c r="E73" s="321" t="str">
        <f>IF('Data Entry'!G73="Y",($C$5*(1+$G$4)),"")</f>
        <v/>
      </c>
      <c r="F73" s="321" t="str">
        <f>IF('Data Entry'!G73="Y",($C$6*(1+$G$4)),"")</f>
        <v/>
      </c>
      <c r="G73" s="321" t="str">
        <f>IF('Data Entry'!G73="Y",($C$7*(1+$G$4)),"")</f>
        <v/>
      </c>
      <c r="H73" s="321" t="str">
        <f>IF('Data Entry'!G73="Y",($C$8*(1+$G$4)),"")</f>
        <v/>
      </c>
      <c r="I73" s="321" t="str">
        <f>IF('Data Entry'!G73="Y",($C$9*(1+$G$4)),"")</f>
        <v/>
      </c>
      <c r="J73" s="311"/>
      <c r="K73" s="311"/>
      <c r="L73" s="311"/>
      <c r="M73" s="311"/>
      <c r="N73" s="311"/>
      <c r="O73" s="311"/>
      <c r="P73" s="312"/>
      <c r="Q73" s="313"/>
      <c r="S73" s="85">
        <f t="shared" si="0"/>
        <v>0</v>
      </c>
      <c r="T73"/>
    </row>
    <row r="74" spans="2:20" ht="5.25" customHeight="1" x14ac:dyDescent="0.2">
      <c r="B74" s="33"/>
      <c r="C74" s="86"/>
      <c r="D74" s="76"/>
      <c r="E74" s="77"/>
      <c r="F74" s="77"/>
      <c r="G74" s="77"/>
      <c r="H74" s="77"/>
      <c r="I74" s="77"/>
      <c r="J74" s="77"/>
      <c r="K74" s="77"/>
      <c r="L74" s="77"/>
      <c r="M74" s="77"/>
      <c r="N74" s="77"/>
      <c r="O74" s="77"/>
      <c r="P74" s="77"/>
      <c r="Q74" s="78"/>
      <c r="S74" s="79"/>
      <c r="T74"/>
    </row>
    <row r="75" spans="2:20" s="52" customFormat="1" x14ac:dyDescent="0.2">
      <c r="B75" s="315" t="s">
        <v>12</v>
      </c>
      <c r="C75" s="316"/>
      <c r="D75" s="317">
        <f t="shared" ref="D75:Q75" si="1">SUM(D17:D73)</f>
        <v>92</v>
      </c>
      <c r="E75" s="317">
        <f t="shared" si="1"/>
        <v>158.1</v>
      </c>
      <c r="F75" s="317">
        <f t="shared" si="1"/>
        <v>29.580000000000002</v>
      </c>
      <c r="G75" s="317">
        <f t="shared" si="1"/>
        <v>21.42</v>
      </c>
      <c r="H75" s="317">
        <f t="shared" si="1"/>
        <v>21.42</v>
      </c>
      <c r="I75" s="317">
        <f t="shared" si="1"/>
        <v>19.38</v>
      </c>
      <c r="J75" s="314">
        <f t="shared" si="1"/>
        <v>0</v>
      </c>
      <c r="K75" s="314">
        <f t="shared" si="1"/>
        <v>0</v>
      </c>
      <c r="L75" s="314">
        <f t="shared" si="1"/>
        <v>80</v>
      </c>
      <c r="M75" s="314">
        <f t="shared" si="1"/>
        <v>0</v>
      </c>
      <c r="N75" s="314">
        <f t="shared" si="1"/>
        <v>0</v>
      </c>
      <c r="O75" s="314">
        <f t="shared" si="1"/>
        <v>0</v>
      </c>
      <c r="P75" s="314">
        <f t="shared" si="1"/>
        <v>0</v>
      </c>
      <c r="Q75" s="314">
        <f t="shared" si="1"/>
        <v>0</v>
      </c>
      <c r="R75"/>
      <c r="S75" s="84">
        <f>SUM(S17:S73)</f>
        <v>421.90000000000009</v>
      </c>
    </row>
    <row r="76" spans="2:20" ht="4.5" customHeight="1" x14ac:dyDescent="0.2">
      <c r="S76" s="25"/>
      <c r="T76"/>
    </row>
    <row r="77" spans="2:20" x14ac:dyDescent="0.2">
      <c r="P77" s="92"/>
      <c r="Q77" s="263" t="s">
        <v>248</v>
      </c>
      <c r="S77" s="84">
        <f>S75*12</f>
        <v>5062.8000000000011</v>
      </c>
      <c r="T77"/>
    </row>
    <row r="78" spans="2:20" x14ac:dyDescent="0.2">
      <c r="S78" s="25"/>
      <c r="T78"/>
    </row>
    <row r="82" spans="17:20" x14ac:dyDescent="0.2">
      <c r="S82"/>
      <c r="T82"/>
    </row>
    <row r="83" spans="17:20" x14ac:dyDescent="0.2">
      <c r="S83"/>
      <c r="T83"/>
    </row>
    <row r="84" spans="17:20" x14ac:dyDescent="0.2">
      <c r="S84"/>
      <c r="T84"/>
    </row>
    <row r="85" spans="17:20" x14ac:dyDescent="0.2">
      <c r="S85"/>
      <c r="T85"/>
    </row>
    <row r="86" spans="17:20" x14ac:dyDescent="0.2">
      <c r="S86"/>
      <c r="T86"/>
    </row>
    <row r="87" spans="17:20" x14ac:dyDescent="0.2">
      <c r="S87"/>
      <c r="T87"/>
    </row>
    <row r="88" spans="17:20" x14ac:dyDescent="0.2">
      <c r="S88"/>
      <c r="T88"/>
    </row>
    <row r="89" spans="17:20" x14ac:dyDescent="0.2">
      <c r="S89"/>
      <c r="T89"/>
    </row>
    <row r="90" spans="17:20" x14ac:dyDescent="0.2">
      <c r="S90"/>
      <c r="T90"/>
    </row>
    <row r="91" spans="17:20" x14ac:dyDescent="0.2">
      <c r="S91"/>
      <c r="T91"/>
    </row>
    <row r="92" spans="17:20" x14ac:dyDescent="0.2">
      <c r="S92"/>
      <c r="T92"/>
    </row>
    <row r="93" spans="17:20" x14ac:dyDescent="0.2">
      <c r="S93"/>
      <c r="T93"/>
    </row>
    <row r="94" spans="17:20" x14ac:dyDescent="0.2">
      <c r="Q94" s="25"/>
      <c r="R94" t="e">
        <f>ROUND(+(Q94+#REF!)*($L$88),0)</f>
        <v>#REF!</v>
      </c>
    </row>
    <row r="95" spans="17:20" x14ac:dyDescent="0.2">
      <c r="Q95" s="25"/>
      <c r="R95" t="e">
        <f>ROUND(+(Q95+#REF!)*($L$88),0)</f>
        <v>#REF!</v>
      </c>
    </row>
    <row r="96" spans="17:20" x14ac:dyDescent="0.2">
      <c r="Q96" s="25"/>
      <c r="R96" t="e">
        <f>ROUND(+(Q96+#REF!)*($L$88),0)</f>
        <v>#REF!</v>
      </c>
    </row>
    <row r="97" spans="17:18" x14ac:dyDescent="0.2">
      <c r="Q97" s="25"/>
      <c r="R97" t="e">
        <f>ROUND(+(Q97+#REF!)*($L$88),0)</f>
        <v>#REF!</v>
      </c>
    </row>
    <row r="98" spans="17:18" x14ac:dyDescent="0.2">
      <c r="Q98" s="25"/>
      <c r="R98" t="e">
        <f>ROUND(+(Q98+#REF!)*($L$88),0)</f>
        <v>#REF!</v>
      </c>
    </row>
    <row r="99" spans="17:18" x14ac:dyDescent="0.2">
      <c r="Q99" s="25"/>
      <c r="R99" t="e">
        <f>ROUND(+(Q99+#REF!)*($L$88),0)</f>
        <v>#REF!</v>
      </c>
    </row>
    <row r="100" spans="17:18" x14ac:dyDescent="0.2">
      <c r="Q100" s="25"/>
      <c r="R100" t="e">
        <f>ROUND(+(Q100+#REF!)*($L$88),0)</f>
        <v>#REF!</v>
      </c>
    </row>
    <row r="101" spans="17:18" x14ac:dyDescent="0.2">
      <c r="Q101" s="25"/>
      <c r="R101" t="e">
        <f>ROUND(+(Q101+#REF!)*($L$88),0)</f>
        <v>#REF!</v>
      </c>
    </row>
    <row r="102" spans="17:18" x14ac:dyDescent="0.2">
      <c r="Q102" s="25"/>
      <c r="R102" t="e">
        <f>ROUND(+(Q102+#REF!)*($L$88),0)</f>
        <v>#REF!</v>
      </c>
    </row>
    <row r="103" spans="17:18" x14ac:dyDescent="0.2">
      <c r="Q103" s="25"/>
      <c r="R103" t="e">
        <f>ROUND(+(Q103+#REF!)*($L$88),0)</f>
        <v>#REF!</v>
      </c>
    </row>
    <row r="104" spans="17:18" x14ac:dyDescent="0.2">
      <c r="Q104" s="25"/>
      <c r="R104" t="e">
        <f>ROUND(+(Q104+#REF!)*($L$88),0)</f>
        <v>#REF!</v>
      </c>
    </row>
    <row r="105" spans="17:18" x14ac:dyDescent="0.2">
      <c r="Q105" s="25"/>
      <c r="R105" t="e">
        <f>ROUND(+(Q105+#REF!)*($L$88),0)</f>
        <v>#REF!</v>
      </c>
    </row>
    <row r="106" spans="17:18" x14ac:dyDescent="0.2">
      <c r="Q106" s="25"/>
      <c r="R106" t="e">
        <f>ROUND(+(Q106+#REF!)*($L$88),0)</f>
        <v>#REF!</v>
      </c>
    </row>
    <row r="107" spans="17:18" x14ac:dyDescent="0.2">
      <c r="Q107" s="25"/>
      <c r="R107" t="e">
        <f>ROUND(+(Q107+#REF!)*($L$88),0)</f>
        <v>#REF!</v>
      </c>
    </row>
    <row r="108" spans="17:18" x14ac:dyDescent="0.2">
      <c r="Q108" s="25"/>
      <c r="R108" t="e">
        <f>ROUND(+(Q108+#REF!)*($L$88),0)</f>
        <v>#REF!</v>
      </c>
    </row>
    <row r="109" spans="17:18" x14ac:dyDescent="0.2">
      <c r="Q109" s="25"/>
      <c r="R109" t="e">
        <f>ROUND(+(Q109+#REF!)*($L$88),0)</f>
        <v>#REF!</v>
      </c>
    </row>
    <row r="110" spans="17:18" x14ac:dyDescent="0.2">
      <c r="Q110" s="25"/>
      <c r="R110" t="e">
        <f>ROUND(+(Q110+#REF!)*($L$88),0)</f>
        <v>#REF!</v>
      </c>
    </row>
    <row r="111" spans="17:18" x14ac:dyDescent="0.2">
      <c r="Q111" s="25"/>
      <c r="R111" t="e">
        <f>ROUND(+(Q111+#REF!)*($L$88),0)</f>
        <v>#REF!</v>
      </c>
    </row>
    <row r="112" spans="17:18" x14ac:dyDescent="0.2">
      <c r="Q112" s="25"/>
      <c r="R112" t="e">
        <f>ROUND(+(Q112+#REF!)*($L$88),0)</f>
        <v>#REF!</v>
      </c>
    </row>
    <row r="113" spans="17:18" x14ac:dyDescent="0.2">
      <c r="Q113" s="25"/>
      <c r="R113" t="e">
        <f>ROUND(+(Q113+#REF!)*($L$88),0)</f>
        <v>#REF!</v>
      </c>
    </row>
    <row r="114" spans="17:18" x14ac:dyDescent="0.2">
      <c r="Q114" s="25"/>
      <c r="R114" t="e">
        <f>ROUND(+(Q114+#REF!)*($L$88),0)</f>
        <v>#REF!</v>
      </c>
    </row>
    <row r="115" spans="17:18" x14ac:dyDescent="0.2">
      <c r="Q115" s="25"/>
      <c r="R115" t="e">
        <f>ROUND(+(Q115+#REF!)*($L$88),0)</f>
        <v>#REF!</v>
      </c>
    </row>
    <row r="116" spans="17:18" x14ac:dyDescent="0.2">
      <c r="Q116" s="25"/>
      <c r="R116" t="e">
        <f>ROUND(+(Q116+#REF!)*($L$88),0)</f>
        <v>#REF!</v>
      </c>
    </row>
    <row r="117" spans="17:18" x14ac:dyDescent="0.2">
      <c r="Q117" s="25"/>
      <c r="R117" t="e">
        <f>ROUND(+(Q117+#REF!)*($L$88),0)</f>
        <v>#REF!</v>
      </c>
    </row>
    <row r="118" spans="17:18" x14ac:dyDescent="0.2">
      <c r="Q118" s="25"/>
      <c r="R118" t="e">
        <f>ROUND(+(Q118+#REF!)*($L$88),0)</f>
        <v>#REF!</v>
      </c>
    </row>
    <row r="119" spans="17:18" x14ac:dyDescent="0.2">
      <c r="Q119" s="25"/>
      <c r="R119" t="e">
        <f>ROUND(+(Q119+#REF!)*($L$88),0)</f>
        <v>#REF!</v>
      </c>
    </row>
    <row r="120" spans="17:18" x14ac:dyDescent="0.2">
      <c r="Q120" s="25"/>
      <c r="R120" t="e">
        <f>ROUND(+(Q120+#REF!)*($L$88),0)</f>
        <v>#REF!</v>
      </c>
    </row>
    <row r="121" spans="17:18" x14ac:dyDescent="0.2">
      <c r="Q121" s="25"/>
      <c r="R121" t="e">
        <f>ROUND(+(Q121+#REF!)*($L$88),0)</f>
        <v>#REF!</v>
      </c>
    </row>
    <row r="122" spans="17:18" x14ac:dyDescent="0.2">
      <c r="Q122" s="25"/>
      <c r="R122" t="e">
        <f>ROUND(+(Q122+#REF!)*($L$88),0)</f>
        <v>#REF!</v>
      </c>
    </row>
    <row r="123" spans="17:18" x14ac:dyDescent="0.2">
      <c r="Q123" s="25"/>
      <c r="R123" t="e">
        <f>ROUND(+(Q123+#REF!)*($L$88),0)</f>
        <v>#REF!</v>
      </c>
    </row>
    <row r="124" spans="17:18" x14ac:dyDescent="0.2">
      <c r="Q124" s="25"/>
      <c r="R124" t="e">
        <f>ROUND(+(Q124+#REF!)*($L$88),0)</f>
        <v>#REF!</v>
      </c>
    </row>
    <row r="125" spans="17:18" x14ac:dyDescent="0.2">
      <c r="Q125" s="25"/>
      <c r="R125" t="e">
        <f>ROUND(+(Q125+#REF!)*($L$88),0)</f>
        <v>#REF!</v>
      </c>
    </row>
    <row r="126" spans="17:18" x14ac:dyDescent="0.2">
      <c r="Q126" s="25"/>
      <c r="R126" t="e">
        <f>ROUND(+(Q126+#REF!)*($L$88),0)</f>
        <v>#REF!</v>
      </c>
    </row>
    <row r="127" spans="17:18" x14ac:dyDescent="0.2">
      <c r="Q127" s="25"/>
      <c r="R127" t="e">
        <f>ROUND(+(Q127+#REF!)*($L$88),0)</f>
        <v>#REF!</v>
      </c>
    </row>
    <row r="128" spans="17:18" x14ac:dyDescent="0.2">
      <c r="Q128" s="25"/>
      <c r="R128" t="e">
        <f>ROUND(+(Q128+#REF!)*($L$88),0)</f>
        <v>#REF!</v>
      </c>
    </row>
    <row r="129" spans="17:18" x14ac:dyDescent="0.2">
      <c r="Q129" s="25"/>
      <c r="R129" t="e">
        <f>ROUND(+(Q129+#REF!)*($L$88),0)</f>
        <v>#REF!</v>
      </c>
    </row>
    <row r="130" spans="17:18" x14ac:dyDescent="0.2">
      <c r="Q130" s="25"/>
      <c r="R130" t="e">
        <f>ROUND(+(Q130+#REF!)*($L$88),0)</f>
        <v>#REF!</v>
      </c>
    </row>
    <row r="131" spans="17:18" x14ac:dyDescent="0.2">
      <c r="Q131" s="25"/>
      <c r="R131" t="e">
        <f>ROUND(+(Q131+#REF!)*($L$88),0)</f>
        <v>#REF!</v>
      </c>
    </row>
    <row r="132" spans="17:18" x14ac:dyDescent="0.2">
      <c r="Q132" s="25"/>
      <c r="R132" t="e">
        <f>ROUND(+(Q132+#REF!)*($L$88),0)</f>
        <v>#REF!</v>
      </c>
    </row>
    <row r="133" spans="17:18" x14ac:dyDescent="0.2">
      <c r="Q133" s="25"/>
      <c r="R133" t="e">
        <f>ROUND(+(Q133+#REF!)*($L$88),0)</f>
        <v>#REF!</v>
      </c>
    </row>
    <row r="134" spans="17:18" x14ac:dyDescent="0.2">
      <c r="Q134" s="25"/>
      <c r="R134" t="e">
        <f>ROUND(+(Q134+#REF!)*($L$88),0)</f>
        <v>#REF!</v>
      </c>
    </row>
    <row r="135" spans="17:18" x14ac:dyDescent="0.2">
      <c r="Q135" s="25"/>
      <c r="R135" t="e">
        <f>ROUND(+(Q135+#REF!)*($L$88),0)</f>
        <v>#REF!</v>
      </c>
    </row>
  </sheetData>
  <phoneticPr fontId="0" type="noConversion"/>
  <pageMargins left="0.25" right="0.34" top="0.63" bottom="0.38" header="0.39" footer="0.21"/>
  <pageSetup scale="72" orientation="portrait" horizontalDpi="4294967292" verticalDpi="300" r:id="rId1"/>
  <headerFooter alignWithMargins="0">
    <oddHeader>&amp;A</oddHeader>
    <oddFooter>Page &amp;P</oddFooter>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Y40"/>
  <sheetViews>
    <sheetView showGridLines="0" tabSelected="1" topLeftCell="A7" workbookViewId="0">
      <selection activeCell="P11" sqref="P11"/>
    </sheetView>
  </sheetViews>
  <sheetFormatPr defaultRowHeight="12.75" x14ac:dyDescent="0.2"/>
  <cols>
    <col min="2" max="2" width="2" customWidth="1"/>
    <col min="3" max="3" width="11.28515625" customWidth="1"/>
    <col min="6" max="6" width="1.5703125" customWidth="1"/>
    <col min="7" max="7" width="9" customWidth="1"/>
    <col min="8" max="8" width="1.140625" customWidth="1"/>
    <col min="9" max="9" width="9" customWidth="1"/>
    <col min="10" max="10" width="1.28515625" customWidth="1"/>
    <col min="11" max="22" width="9.28515625" customWidth="1"/>
    <col min="23" max="23" width="10.28515625" customWidth="1"/>
  </cols>
  <sheetData>
    <row r="1" spans="1:25" x14ac:dyDescent="0.2">
      <c r="A1" s="16" t="s">
        <v>24</v>
      </c>
    </row>
    <row r="2" spans="1:25" x14ac:dyDescent="0.2">
      <c r="A2" s="16"/>
    </row>
    <row r="4" spans="1:25" x14ac:dyDescent="0.2">
      <c r="A4" s="16"/>
      <c r="C4" s="265" t="s">
        <v>250</v>
      </c>
      <c r="D4" s="269">
        <f>'Data Entry'!B4</f>
        <v>111721</v>
      </c>
    </row>
    <row r="5" spans="1:25" x14ac:dyDescent="0.2">
      <c r="C5" s="264" t="s">
        <v>205</v>
      </c>
      <c r="D5" s="269">
        <f>'Data Entry'!B9</f>
        <v>710</v>
      </c>
      <c r="F5" s="20"/>
      <c r="G5" s="20"/>
      <c r="H5" s="20"/>
      <c r="I5" s="20"/>
      <c r="J5" s="20"/>
      <c r="K5" s="20"/>
      <c r="L5" s="20"/>
      <c r="M5" s="20"/>
      <c r="N5" s="20"/>
      <c r="O5" s="20"/>
    </row>
    <row r="6" spans="1:25" x14ac:dyDescent="0.2">
      <c r="C6" s="264" t="s">
        <v>206</v>
      </c>
      <c r="D6" s="270">
        <f>'Data Entry'!G74</f>
        <v>4</v>
      </c>
      <c r="F6" s="20"/>
      <c r="G6" s="20"/>
      <c r="H6" s="20"/>
      <c r="I6" s="20"/>
      <c r="J6" s="20"/>
      <c r="K6" s="20"/>
      <c r="L6" s="20"/>
      <c r="M6" s="20"/>
      <c r="O6" s="19"/>
    </row>
    <row r="7" spans="1:25" x14ac:dyDescent="0.2">
      <c r="F7" s="20"/>
      <c r="G7" s="20"/>
      <c r="H7" s="20"/>
      <c r="I7" s="20"/>
      <c r="J7" s="20"/>
      <c r="K7" s="20"/>
      <c r="L7" s="20"/>
      <c r="M7" s="20"/>
    </row>
    <row r="8" spans="1:25" x14ac:dyDescent="0.2">
      <c r="A8" s="2" t="s">
        <v>249</v>
      </c>
      <c r="B8" s="14"/>
    </row>
    <row r="9" spans="1:25" x14ac:dyDescent="0.2">
      <c r="A9" s="116" t="s">
        <v>15</v>
      </c>
      <c r="B9" s="112"/>
      <c r="C9" s="112" t="s">
        <v>25</v>
      </c>
      <c r="D9" s="112"/>
      <c r="E9" s="112"/>
      <c r="F9" s="113"/>
      <c r="G9" s="116" t="s">
        <v>26</v>
      </c>
      <c r="H9" s="113"/>
      <c r="I9" s="113" t="s">
        <v>27</v>
      </c>
      <c r="J9" s="113"/>
      <c r="K9" s="115" t="s">
        <v>28</v>
      </c>
      <c r="L9" s="114" t="s">
        <v>29</v>
      </c>
      <c r="M9" s="115" t="s">
        <v>30</v>
      </c>
      <c r="N9" s="114" t="s">
        <v>31</v>
      </c>
      <c r="O9" s="115" t="s">
        <v>32</v>
      </c>
      <c r="P9" s="114" t="s">
        <v>33</v>
      </c>
      <c r="Q9" s="115" t="s">
        <v>34</v>
      </c>
      <c r="R9" s="114" t="s">
        <v>35</v>
      </c>
      <c r="S9" s="115" t="s">
        <v>36</v>
      </c>
      <c r="T9" s="114" t="s">
        <v>37</v>
      </c>
      <c r="U9" s="115" t="s">
        <v>38</v>
      </c>
      <c r="V9" s="114" t="s">
        <v>39</v>
      </c>
      <c r="W9" s="115" t="s">
        <v>40</v>
      </c>
      <c r="X9" s="15"/>
      <c r="Y9" s="15"/>
    </row>
    <row r="10" spans="1:25" x14ac:dyDescent="0.2">
      <c r="A10" s="103" t="s">
        <v>41</v>
      </c>
      <c r="B10" s="106"/>
      <c r="C10" s="95" t="s">
        <v>42</v>
      </c>
      <c r="D10" s="95"/>
      <c r="E10" s="95"/>
      <c r="F10" s="107"/>
      <c r="G10" s="281"/>
      <c r="H10" s="106"/>
      <c r="I10" s="96" t="s">
        <v>43</v>
      </c>
      <c r="J10" s="107"/>
      <c r="K10" s="282">
        <f>$G$10</f>
        <v>0</v>
      </c>
      <c r="L10" s="283">
        <f t="shared" ref="L10:V10" si="0">$G$10</f>
        <v>0</v>
      </c>
      <c r="M10" s="282">
        <f t="shared" si="0"/>
        <v>0</v>
      </c>
      <c r="N10" s="283">
        <f t="shared" si="0"/>
        <v>0</v>
      </c>
      <c r="O10" s="282">
        <f t="shared" si="0"/>
        <v>0</v>
      </c>
      <c r="P10" s="283">
        <f t="shared" si="0"/>
        <v>0</v>
      </c>
      <c r="Q10" s="282">
        <f t="shared" si="0"/>
        <v>0</v>
      </c>
      <c r="R10" s="283">
        <f t="shared" si="0"/>
        <v>0</v>
      </c>
      <c r="S10" s="282">
        <f t="shared" si="0"/>
        <v>0</v>
      </c>
      <c r="T10" s="283">
        <f t="shared" si="0"/>
        <v>0</v>
      </c>
      <c r="U10" s="282">
        <f t="shared" si="0"/>
        <v>0</v>
      </c>
      <c r="V10" s="284">
        <f t="shared" si="0"/>
        <v>0</v>
      </c>
      <c r="W10" s="12">
        <f>SUM(K10:V10)</f>
        <v>0</v>
      </c>
    </row>
    <row r="11" spans="1:25" x14ac:dyDescent="0.2">
      <c r="A11" s="104" t="s">
        <v>44</v>
      </c>
      <c r="B11" s="108"/>
      <c r="C11" s="97" t="s">
        <v>45</v>
      </c>
      <c r="D11" s="97"/>
      <c r="E11" s="97"/>
      <c r="F11" s="109"/>
      <c r="G11" s="277">
        <v>40</v>
      </c>
      <c r="H11" s="108"/>
      <c r="I11" s="98" t="s">
        <v>43</v>
      </c>
      <c r="J11" s="109"/>
      <c r="K11" s="278">
        <f>$G$11</f>
        <v>40</v>
      </c>
      <c r="L11" s="279">
        <f t="shared" ref="L11:V11" si="1">$G$11</f>
        <v>40</v>
      </c>
      <c r="M11" s="278">
        <f t="shared" si="1"/>
        <v>40</v>
      </c>
      <c r="N11" s="279">
        <f t="shared" si="1"/>
        <v>40</v>
      </c>
      <c r="O11" s="278">
        <f t="shared" si="1"/>
        <v>40</v>
      </c>
      <c r="P11" s="279">
        <f t="shared" si="1"/>
        <v>40</v>
      </c>
      <c r="Q11" s="278">
        <f t="shared" si="1"/>
        <v>40</v>
      </c>
      <c r="R11" s="279">
        <f t="shared" si="1"/>
        <v>40</v>
      </c>
      <c r="S11" s="278">
        <f t="shared" si="1"/>
        <v>40</v>
      </c>
      <c r="T11" s="279">
        <f t="shared" si="1"/>
        <v>40</v>
      </c>
      <c r="U11" s="278">
        <f t="shared" si="1"/>
        <v>40</v>
      </c>
      <c r="V11" s="280">
        <f t="shared" si="1"/>
        <v>40</v>
      </c>
      <c r="W11" s="12">
        <f t="shared" ref="W11:W28" si="2">SUM(K11:V11)</f>
        <v>480</v>
      </c>
    </row>
    <row r="12" spans="1:25" x14ac:dyDescent="0.2">
      <c r="A12" s="104" t="s">
        <v>46</v>
      </c>
      <c r="B12" s="108"/>
      <c r="C12" s="97" t="s">
        <v>47</v>
      </c>
      <c r="D12" s="97"/>
      <c r="E12" s="97"/>
      <c r="F12" s="109"/>
      <c r="G12" s="277">
        <v>80</v>
      </c>
      <c r="H12" s="108"/>
      <c r="I12" s="98" t="s">
        <v>43</v>
      </c>
      <c r="J12" s="109"/>
      <c r="K12" s="278">
        <f>$G$12</f>
        <v>80</v>
      </c>
      <c r="L12" s="279">
        <f t="shared" ref="L12:V12" si="3">$G$12</f>
        <v>80</v>
      </c>
      <c r="M12" s="278">
        <f t="shared" si="3"/>
        <v>80</v>
      </c>
      <c r="N12" s="279">
        <f t="shared" si="3"/>
        <v>80</v>
      </c>
      <c r="O12" s="278">
        <f t="shared" si="3"/>
        <v>80</v>
      </c>
      <c r="P12" s="279">
        <f t="shared" si="3"/>
        <v>80</v>
      </c>
      <c r="Q12" s="278">
        <f t="shared" si="3"/>
        <v>80</v>
      </c>
      <c r="R12" s="279">
        <f t="shared" si="3"/>
        <v>80</v>
      </c>
      <c r="S12" s="278">
        <f t="shared" si="3"/>
        <v>80</v>
      </c>
      <c r="T12" s="279">
        <f t="shared" si="3"/>
        <v>80</v>
      </c>
      <c r="U12" s="278">
        <f t="shared" si="3"/>
        <v>80</v>
      </c>
      <c r="V12" s="280">
        <f t="shared" si="3"/>
        <v>80</v>
      </c>
      <c r="W12" s="12">
        <f t="shared" si="2"/>
        <v>960</v>
      </c>
    </row>
    <row r="13" spans="1:25" x14ac:dyDescent="0.2">
      <c r="A13" s="104" t="s">
        <v>48</v>
      </c>
      <c r="B13" s="108"/>
      <c r="C13" s="97" t="s">
        <v>49</v>
      </c>
      <c r="D13" s="97"/>
      <c r="E13" s="97"/>
      <c r="F13" s="109"/>
      <c r="G13" s="277">
        <v>50</v>
      </c>
      <c r="H13" s="108"/>
      <c r="I13" s="98" t="s">
        <v>43</v>
      </c>
      <c r="J13" s="109"/>
      <c r="K13" s="278">
        <f>$G$13</f>
        <v>50</v>
      </c>
      <c r="L13" s="279">
        <f t="shared" ref="L13:V13" si="4">$G$13</f>
        <v>50</v>
      </c>
      <c r="M13" s="278">
        <f t="shared" si="4"/>
        <v>50</v>
      </c>
      <c r="N13" s="279">
        <f t="shared" si="4"/>
        <v>50</v>
      </c>
      <c r="O13" s="278">
        <f t="shared" si="4"/>
        <v>50</v>
      </c>
      <c r="P13" s="279">
        <f t="shared" si="4"/>
        <v>50</v>
      </c>
      <c r="Q13" s="278">
        <f t="shared" si="4"/>
        <v>50</v>
      </c>
      <c r="R13" s="279">
        <f t="shared" si="4"/>
        <v>50</v>
      </c>
      <c r="S13" s="278">
        <f t="shared" si="4"/>
        <v>50</v>
      </c>
      <c r="T13" s="279">
        <f t="shared" si="4"/>
        <v>50</v>
      </c>
      <c r="U13" s="278">
        <f t="shared" si="4"/>
        <v>50</v>
      </c>
      <c r="V13" s="280">
        <f t="shared" si="4"/>
        <v>50</v>
      </c>
      <c r="W13" s="12">
        <f t="shared" si="2"/>
        <v>600</v>
      </c>
    </row>
    <row r="14" spans="1:25" x14ac:dyDescent="0.2">
      <c r="A14" s="104" t="s">
        <v>50</v>
      </c>
      <c r="B14" s="108"/>
      <c r="C14" s="97" t="s">
        <v>51</v>
      </c>
      <c r="D14" s="97"/>
      <c r="E14" s="97"/>
      <c r="F14" s="109"/>
      <c r="G14" s="277">
        <v>50</v>
      </c>
      <c r="H14" s="108"/>
      <c r="I14" s="98" t="s">
        <v>43</v>
      </c>
      <c r="J14" s="109"/>
      <c r="K14" s="278">
        <f>$G$14</f>
        <v>50</v>
      </c>
      <c r="L14" s="279">
        <f t="shared" ref="L14:V14" si="5">$G$14</f>
        <v>50</v>
      </c>
      <c r="M14" s="278">
        <f t="shared" si="5"/>
        <v>50</v>
      </c>
      <c r="N14" s="279">
        <f t="shared" si="5"/>
        <v>50</v>
      </c>
      <c r="O14" s="278">
        <f t="shared" si="5"/>
        <v>50</v>
      </c>
      <c r="P14" s="279">
        <f t="shared" si="5"/>
        <v>50</v>
      </c>
      <c r="Q14" s="278">
        <f t="shared" si="5"/>
        <v>50</v>
      </c>
      <c r="R14" s="279">
        <f t="shared" si="5"/>
        <v>50</v>
      </c>
      <c r="S14" s="278">
        <f t="shared" si="5"/>
        <v>50</v>
      </c>
      <c r="T14" s="279">
        <f t="shared" si="5"/>
        <v>50</v>
      </c>
      <c r="U14" s="278">
        <f t="shared" si="5"/>
        <v>50</v>
      </c>
      <c r="V14" s="280">
        <f t="shared" si="5"/>
        <v>50</v>
      </c>
      <c r="W14" s="12">
        <f t="shared" si="2"/>
        <v>600</v>
      </c>
    </row>
    <row r="15" spans="1:25" x14ac:dyDescent="0.2">
      <c r="A15" s="104" t="s">
        <v>147</v>
      </c>
      <c r="B15" s="108"/>
      <c r="C15" s="97" t="s">
        <v>148</v>
      </c>
      <c r="D15" s="97"/>
      <c r="E15" s="97"/>
      <c r="F15" s="109"/>
      <c r="G15" s="277">
        <v>100</v>
      </c>
      <c r="H15" s="108"/>
      <c r="I15" s="98" t="s">
        <v>43</v>
      </c>
      <c r="J15" s="109"/>
      <c r="K15" s="278">
        <f>$G$15</f>
        <v>100</v>
      </c>
      <c r="L15" s="279">
        <f t="shared" ref="L15:V15" si="6">$G$15</f>
        <v>100</v>
      </c>
      <c r="M15" s="278">
        <f t="shared" si="6"/>
        <v>100</v>
      </c>
      <c r="N15" s="279">
        <f t="shared" si="6"/>
        <v>100</v>
      </c>
      <c r="O15" s="278">
        <f t="shared" si="6"/>
        <v>100</v>
      </c>
      <c r="P15" s="279">
        <f t="shared" si="6"/>
        <v>100</v>
      </c>
      <c r="Q15" s="278">
        <f t="shared" si="6"/>
        <v>100</v>
      </c>
      <c r="R15" s="279">
        <f t="shared" si="6"/>
        <v>100</v>
      </c>
      <c r="S15" s="278">
        <f t="shared" si="6"/>
        <v>100</v>
      </c>
      <c r="T15" s="279">
        <f t="shared" si="6"/>
        <v>100</v>
      </c>
      <c r="U15" s="278">
        <f t="shared" si="6"/>
        <v>100</v>
      </c>
      <c r="V15" s="280">
        <f t="shared" si="6"/>
        <v>100</v>
      </c>
      <c r="W15" s="12">
        <f t="shared" si="2"/>
        <v>1200</v>
      </c>
    </row>
    <row r="16" spans="1:25" x14ac:dyDescent="0.2">
      <c r="A16" s="104" t="s">
        <v>52</v>
      </c>
      <c r="B16" s="108"/>
      <c r="C16" s="97" t="s">
        <v>53</v>
      </c>
      <c r="D16" s="97"/>
      <c r="E16" s="97"/>
      <c r="F16" s="109"/>
      <c r="G16" s="110"/>
      <c r="H16" s="159"/>
      <c r="I16" s="160">
        <v>16.52</v>
      </c>
      <c r="J16" s="161"/>
      <c r="K16" s="348">
        <f>+$I16*$D$6</f>
        <v>66.08</v>
      </c>
      <c r="L16" s="271">
        <f t="shared" ref="L16:V16" si="7">+$I16*$D$6</f>
        <v>66.08</v>
      </c>
      <c r="M16" s="268">
        <f t="shared" si="7"/>
        <v>66.08</v>
      </c>
      <c r="N16" s="271">
        <f t="shared" si="7"/>
        <v>66.08</v>
      </c>
      <c r="O16" s="268">
        <f t="shared" si="7"/>
        <v>66.08</v>
      </c>
      <c r="P16" s="271">
        <f t="shared" si="7"/>
        <v>66.08</v>
      </c>
      <c r="Q16" s="268">
        <f t="shared" si="7"/>
        <v>66.08</v>
      </c>
      <c r="R16" s="271">
        <f t="shared" si="7"/>
        <v>66.08</v>
      </c>
      <c r="S16" s="268">
        <f t="shared" si="7"/>
        <v>66.08</v>
      </c>
      <c r="T16" s="271">
        <f t="shared" si="7"/>
        <v>66.08</v>
      </c>
      <c r="U16" s="268">
        <f t="shared" si="7"/>
        <v>66.08</v>
      </c>
      <c r="V16" s="272">
        <f t="shared" si="7"/>
        <v>66.08</v>
      </c>
      <c r="W16" s="12">
        <f t="shared" si="2"/>
        <v>792.96000000000015</v>
      </c>
    </row>
    <row r="17" spans="1:23" x14ac:dyDescent="0.2">
      <c r="A17" s="104" t="s">
        <v>54</v>
      </c>
      <c r="B17" s="108"/>
      <c r="C17" s="97" t="s">
        <v>55</v>
      </c>
      <c r="D17" s="97"/>
      <c r="E17" s="97"/>
      <c r="F17" s="109"/>
      <c r="G17" s="110"/>
      <c r="H17" s="159"/>
      <c r="I17" s="162">
        <f>0.46/12</f>
        <v>3.8333333333333337E-2</v>
      </c>
      <c r="J17" s="161"/>
      <c r="K17" s="268">
        <f>+I17*$D$5</f>
        <v>27.216666666666669</v>
      </c>
      <c r="L17" s="271">
        <f>+K17</f>
        <v>27.216666666666669</v>
      </c>
      <c r="M17" s="268">
        <f t="shared" ref="M17:V17" si="8">+L17</f>
        <v>27.216666666666669</v>
      </c>
      <c r="N17" s="271">
        <f t="shared" si="8"/>
        <v>27.216666666666669</v>
      </c>
      <c r="O17" s="268">
        <f t="shared" si="8"/>
        <v>27.216666666666669</v>
      </c>
      <c r="P17" s="271">
        <f t="shared" si="8"/>
        <v>27.216666666666669</v>
      </c>
      <c r="Q17" s="268">
        <f t="shared" si="8"/>
        <v>27.216666666666669</v>
      </c>
      <c r="R17" s="271">
        <f t="shared" si="8"/>
        <v>27.216666666666669</v>
      </c>
      <c r="S17" s="268">
        <f t="shared" si="8"/>
        <v>27.216666666666669</v>
      </c>
      <c r="T17" s="271">
        <f t="shared" si="8"/>
        <v>27.216666666666669</v>
      </c>
      <c r="U17" s="268">
        <f t="shared" si="8"/>
        <v>27.216666666666669</v>
      </c>
      <c r="V17" s="272">
        <f t="shared" si="8"/>
        <v>27.216666666666669</v>
      </c>
      <c r="W17" s="12">
        <f t="shared" si="2"/>
        <v>326.60000000000002</v>
      </c>
    </row>
    <row r="18" spans="1:23" x14ac:dyDescent="0.2">
      <c r="A18" s="104" t="s">
        <v>56</v>
      </c>
      <c r="B18" s="108"/>
      <c r="C18" s="97" t="s">
        <v>273</v>
      </c>
      <c r="D18" s="97"/>
      <c r="E18" s="97"/>
      <c r="F18" s="109"/>
      <c r="G18" s="349">
        <v>50</v>
      </c>
      <c r="H18" s="350"/>
      <c r="I18" s="351">
        <v>0</v>
      </c>
      <c r="J18" s="352"/>
      <c r="K18" s="349">
        <f>$G$18</f>
        <v>50</v>
      </c>
      <c r="L18" s="349">
        <f t="shared" ref="L18:V18" si="9">$G$18</f>
        <v>50</v>
      </c>
      <c r="M18" s="349">
        <f t="shared" si="9"/>
        <v>50</v>
      </c>
      <c r="N18" s="349">
        <f t="shared" si="9"/>
        <v>50</v>
      </c>
      <c r="O18" s="349">
        <f t="shared" si="9"/>
        <v>50</v>
      </c>
      <c r="P18" s="349">
        <f t="shared" si="9"/>
        <v>50</v>
      </c>
      <c r="Q18" s="349">
        <f t="shared" si="9"/>
        <v>50</v>
      </c>
      <c r="R18" s="349">
        <f t="shared" si="9"/>
        <v>50</v>
      </c>
      <c r="S18" s="349">
        <f t="shared" si="9"/>
        <v>50</v>
      </c>
      <c r="T18" s="349">
        <f t="shared" si="9"/>
        <v>50</v>
      </c>
      <c r="U18" s="349">
        <f t="shared" si="9"/>
        <v>50</v>
      </c>
      <c r="V18" s="349">
        <f t="shared" si="9"/>
        <v>50</v>
      </c>
      <c r="W18" s="12">
        <f t="shared" si="2"/>
        <v>600</v>
      </c>
    </row>
    <row r="19" spans="1:23" x14ac:dyDescent="0.2">
      <c r="A19" s="104" t="s">
        <v>57</v>
      </c>
      <c r="B19" s="108"/>
      <c r="C19" s="97" t="s">
        <v>58</v>
      </c>
      <c r="D19" s="97"/>
      <c r="E19" s="97"/>
      <c r="F19" s="109"/>
      <c r="G19" s="110"/>
      <c r="H19" s="159"/>
      <c r="I19" s="162">
        <f>0.79/12</f>
        <v>6.5833333333333341E-2</v>
      </c>
      <c r="J19" s="161"/>
      <c r="K19" s="268">
        <f>+I19*$D$5</f>
        <v>46.741666666666674</v>
      </c>
      <c r="L19" s="271">
        <f t="shared" ref="L19:V19" si="10">+K19</f>
        <v>46.741666666666674</v>
      </c>
      <c r="M19" s="268">
        <f t="shared" si="10"/>
        <v>46.741666666666674</v>
      </c>
      <c r="N19" s="271">
        <f t="shared" si="10"/>
        <v>46.741666666666674</v>
      </c>
      <c r="O19" s="268">
        <f t="shared" si="10"/>
        <v>46.741666666666674</v>
      </c>
      <c r="P19" s="271">
        <f t="shared" si="10"/>
        <v>46.741666666666674</v>
      </c>
      <c r="Q19" s="268">
        <f t="shared" si="10"/>
        <v>46.741666666666674</v>
      </c>
      <c r="R19" s="271">
        <f t="shared" si="10"/>
        <v>46.741666666666674</v>
      </c>
      <c r="S19" s="268">
        <f t="shared" si="10"/>
        <v>46.741666666666674</v>
      </c>
      <c r="T19" s="271">
        <f t="shared" si="10"/>
        <v>46.741666666666674</v>
      </c>
      <c r="U19" s="268">
        <f t="shared" si="10"/>
        <v>46.741666666666674</v>
      </c>
      <c r="V19" s="272">
        <f t="shared" si="10"/>
        <v>46.741666666666674</v>
      </c>
      <c r="W19" s="12">
        <f t="shared" si="2"/>
        <v>560.90000000000009</v>
      </c>
    </row>
    <row r="20" spans="1:23" x14ac:dyDescent="0.2">
      <c r="A20" s="104" t="s">
        <v>149</v>
      </c>
      <c r="B20" s="108"/>
      <c r="C20" s="97" t="s">
        <v>150</v>
      </c>
      <c r="D20" s="97"/>
      <c r="E20" s="97"/>
      <c r="F20" s="109"/>
      <c r="G20" s="277"/>
      <c r="H20" s="108"/>
      <c r="I20" s="99" t="s">
        <v>43</v>
      </c>
      <c r="J20" s="109"/>
      <c r="K20" s="278">
        <f>$G$20</f>
        <v>0</v>
      </c>
      <c r="L20" s="279">
        <f t="shared" ref="L20:V20" si="11">$G$20</f>
        <v>0</v>
      </c>
      <c r="M20" s="278">
        <f t="shared" si="11"/>
        <v>0</v>
      </c>
      <c r="N20" s="279">
        <f t="shared" si="11"/>
        <v>0</v>
      </c>
      <c r="O20" s="278">
        <f t="shared" si="11"/>
        <v>0</v>
      </c>
      <c r="P20" s="279">
        <f t="shared" si="11"/>
        <v>0</v>
      </c>
      <c r="Q20" s="278">
        <f t="shared" si="11"/>
        <v>0</v>
      </c>
      <c r="R20" s="279">
        <f t="shared" si="11"/>
        <v>0</v>
      </c>
      <c r="S20" s="278">
        <f t="shared" si="11"/>
        <v>0</v>
      </c>
      <c r="T20" s="279">
        <f t="shared" si="11"/>
        <v>0</v>
      </c>
      <c r="U20" s="278">
        <f t="shared" si="11"/>
        <v>0</v>
      </c>
      <c r="V20" s="280">
        <f t="shared" si="11"/>
        <v>0</v>
      </c>
      <c r="W20" s="12">
        <f t="shared" si="2"/>
        <v>0</v>
      </c>
    </row>
    <row r="21" spans="1:23" x14ac:dyDescent="0.2">
      <c r="A21" s="104" t="s">
        <v>59</v>
      </c>
      <c r="B21" s="108"/>
      <c r="C21" s="97" t="s">
        <v>274</v>
      </c>
      <c r="D21" s="97"/>
      <c r="E21" s="97"/>
      <c r="F21" s="109"/>
      <c r="G21" s="277">
        <v>4200</v>
      </c>
      <c r="H21" s="108"/>
      <c r="I21" s="99" t="s">
        <v>43</v>
      </c>
      <c r="J21" s="109"/>
      <c r="K21" s="278">
        <f>$G$21</f>
        <v>4200</v>
      </c>
      <c r="L21" s="279">
        <f t="shared" ref="L21:V21" si="12">$G$21</f>
        <v>4200</v>
      </c>
      <c r="M21" s="278">
        <f t="shared" si="12"/>
        <v>4200</v>
      </c>
      <c r="N21" s="279">
        <f t="shared" si="12"/>
        <v>4200</v>
      </c>
      <c r="O21" s="278">
        <f t="shared" si="12"/>
        <v>4200</v>
      </c>
      <c r="P21" s="279">
        <f t="shared" si="12"/>
        <v>4200</v>
      </c>
      <c r="Q21" s="278">
        <f t="shared" si="12"/>
        <v>4200</v>
      </c>
      <c r="R21" s="279">
        <f t="shared" si="12"/>
        <v>4200</v>
      </c>
      <c r="S21" s="278">
        <f t="shared" si="12"/>
        <v>4200</v>
      </c>
      <c r="T21" s="279">
        <f t="shared" si="12"/>
        <v>4200</v>
      </c>
      <c r="U21" s="278">
        <f t="shared" si="12"/>
        <v>4200</v>
      </c>
      <c r="V21" s="280">
        <f t="shared" si="12"/>
        <v>4200</v>
      </c>
      <c r="W21" s="12">
        <f t="shared" si="2"/>
        <v>50400</v>
      </c>
    </row>
    <row r="22" spans="1:23" x14ac:dyDescent="0.2">
      <c r="A22" s="104" t="s">
        <v>60</v>
      </c>
      <c r="B22" s="108"/>
      <c r="C22" s="97" t="s">
        <v>61</v>
      </c>
      <c r="D22" s="97"/>
      <c r="E22" s="97"/>
      <c r="F22" s="109"/>
      <c r="G22" s="277"/>
      <c r="H22" s="108"/>
      <c r="I22" s="99" t="s">
        <v>43</v>
      </c>
      <c r="J22" s="109"/>
      <c r="K22" s="278">
        <f>$G$22</f>
        <v>0</v>
      </c>
      <c r="L22" s="279">
        <f t="shared" ref="L22:V22" si="13">$G$22</f>
        <v>0</v>
      </c>
      <c r="M22" s="278">
        <f t="shared" si="13"/>
        <v>0</v>
      </c>
      <c r="N22" s="279">
        <f t="shared" si="13"/>
        <v>0</v>
      </c>
      <c r="O22" s="278">
        <f t="shared" si="13"/>
        <v>0</v>
      </c>
      <c r="P22" s="279">
        <f t="shared" si="13"/>
        <v>0</v>
      </c>
      <c r="Q22" s="278">
        <f t="shared" si="13"/>
        <v>0</v>
      </c>
      <c r="R22" s="279">
        <f t="shared" si="13"/>
        <v>0</v>
      </c>
      <c r="S22" s="278">
        <f t="shared" si="13"/>
        <v>0</v>
      </c>
      <c r="T22" s="279">
        <f t="shared" si="13"/>
        <v>0</v>
      </c>
      <c r="U22" s="278">
        <f t="shared" si="13"/>
        <v>0</v>
      </c>
      <c r="V22" s="280">
        <f t="shared" si="13"/>
        <v>0</v>
      </c>
      <c r="W22" s="12">
        <f t="shared" si="2"/>
        <v>0</v>
      </c>
    </row>
    <row r="23" spans="1:23" x14ac:dyDescent="0.2">
      <c r="A23" s="104" t="s">
        <v>62</v>
      </c>
      <c r="B23" s="108"/>
      <c r="C23" s="97" t="s">
        <v>63</v>
      </c>
      <c r="D23" s="97"/>
      <c r="E23" s="97"/>
      <c r="F23" s="109"/>
      <c r="G23" s="110"/>
      <c r="H23" s="159"/>
      <c r="I23" s="163">
        <f>0.3/12</f>
        <v>2.4999999999999998E-2</v>
      </c>
      <c r="J23" s="161"/>
      <c r="K23" s="268">
        <f>+I23*$D$5</f>
        <v>17.75</v>
      </c>
      <c r="L23" s="271">
        <f t="shared" ref="L23:V25" si="14">+K23</f>
        <v>17.75</v>
      </c>
      <c r="M23" s="268">
        <f t="shared" si="14"/>
        <v>17.75</v>
      </c>
      <c r="N23" s="271">
        <f t="shared" si="14"/>
        <v>17.75</v>
      </c>
      <c r="O23" s="268">
        <f t="shared" si="14"/>
        <v>17.75</v>
      </c>
      <c r="P23" s="271">
        <f t="shared" si="14"/>
        <v>17.75</v>
      </c>
      <c r="Q23" s="268">
        <f t="shared" si="14"/>
        <v>17.75</v>
      </c>
      <c r="R23" s="271">
        <f t="shared" si="14"/>
        <v>17.75</v>
      </c>
      <c r="S23" s="268">
        <f t="shared" si="14"/>
        <v>17.75</v>
      </c>
      <c r="T23" s="271">
        <f t="shared" si="14"/>
        <v>17.75</v>
      </c>
      <c r="U23" s="268">
        <f t="shared" si="14"/>
        <v>17.75</v>
      </c>
      <c r="V23" s="272">
        <f t="shared" si="14"/>
        <v>17.75</v>
      </c>
      <c r="W23" s="12">
        <f t="shared" si="2"/>
        <v>213</v>
      </c>
    </row>
    <row r="24" spans="1:23" x14ac:dyDescent="0.2">
      <c r="A24" s="104" t="s">
        <v>151</v>
      </c>
      <c r="B24" s="108"/>
      <c r="C24" s="97" t="s">
        <v>152</v>
      </c>
      <c r="D24" s="97"/>
      <c r="E24" s="97"/>
      <c r="F24" s="109"/>
      <c r="G24" s="277"/>
      <c r="H24" s="108"/>
      <c r="I24" s="100" t="s">
        <v>43</v>
      </c>
      <c r="J24" s="109"/>
      <c r="K24" s="278">
        <f>$G$24</f>
        <v>0</v>
      </c>
      <c r="L24" s="278">
        <f t="shared" ref="L24:V24" si="15">$G$24</f>
        <v>0</v>
      </c>
      <c r="M24" s="278">
        <f t="shared" si="15"/>
        <v>0</v>
      </c>
      <c r="N24" s="278">
        <f t="shared" si="15"/>
        <v>0</v>
      </c>
      <c r="O24" s="278">
        <f t="shared" si="15"/>
        <v>0</v>
      </c>
      <c r="P24" s="278">
        <f t="shared" si="15"/>
        <v>0</v>
      </c>
      <c r="Q24" s="278">
        <f t="shared" si="15"/>
        <v>0</v>
      </c>
      <c r="R24" s="278">
        <f t="shared" si="15"/>
        <v>0</v>
      </c>
      <c r="S24" s="278">
        <f t="shared" si="15"/>
        <v>0</v>
      </c>
      <c r="T24" s="278">
        <f t="shared" si="15"/>
        <v>0</v>
      </c>
      <c r="U24" s="278">
        <f t="shared" si="15"/>
        <v>0</v>
      </c>
      <c r="V24" s="278">
        <f t="shared" si="15"/>
        <v>0</v>
      </c>
      <c r="W24" s="12">
        <f t="shared" si="2"/>
        <v>0</v>
      </c>
    </row>
    <row r="25" spans="1:23" x14ac:dyDescent="0.2">
      <c r="A25" s="104" t="s">
        <v>64</v>
      </c>
      <c r="B25" s="108"/>
      <c r="C25" s="97" t="s">
        <v>65</v>
      </c>
      <c r="D25" s="97"/>
      <c r="E25" s="97"/>
      <c r="F25" s="109"/>
      <c r="G25" s="110"/>
      <c r="H25" s="159"/>
      <c r="I25" s="163">
        <f>0.5/12</f>
        <v>4.1666666666666664E-2</v>
      </c>
      <c r="J25" s="161"/>
      <c r="K25" s="268">
        <f>+I25*$D$5</f>
        <v>29.583333333333332</v>
      </c>
      <c r="L25" s="271">
        <f t="shared" si="14"/>
        <v>29.583333333333332</v>
      </c>
      <c r="M25" s="268">
        <f t="shared" si="14"/>
        <v>29.583333333333332</v>
      </c>
      <c r="N25" s="271">
        <f t="shared" si="14"/>
        <v>29.583333333333332</v>
      </c>
      <c r="O25" s="268">
        <f t="shared" si="14"/>
        <v>29.583333333333332</v>
      </c>
      <c r="P25" s="271">
        <f t="shared" si="14"/>
        <v>29.583333333333332</v>
      </c>
      <c r="Q25" s="268">
        <f t="shared" si="14"/>
        <v>29.583333333333332</v>
      </c>
      <c r="R25" s="271">
        <f t="shared" si="14"/>
        <v>29.583333333333332</v>
      </c>
      <c r="S25" s="268">
        <f t="shared" si="14"/>
        <v>29.583333333333332</v>
      </c>
      <c r="T25" s="271">
        <f t="shared" si="14"/>
        <v>29.583333333333332</v>
      </c>
      <c r="U25" s="268">
        <f t="shared" si="14"/>
        <v>29.583333333333332</v>
      </c>
      <c r="V25" s="272">
        <f t="shared" si="14"/>
        <v>29.583333333333332</v>
      </c>
      <c r="W25" s="12">
        <f t="shared" si="2"/>
        <v>354.99999999999994</v>
      </c>
    </row>
    <row r="26" spans="1:23" x14ac:dyDescent="0.2">
      <c r="A26" s="104" t="s">
        <v>66</v>
      </c>
      <c r="B26" s="108"/>
      <c r="C26" s="97" t="s">
        <v>67</v>
      </c>
      <c r="D26" s="97"/>
      <c r="E26" s="97"/>
      <c r="F26" s="109"/>
      <c r="G26" s="277">
        <v>50</v>
      </c>
      <c r="H26" s="108"/>
      <c r="I26" s="99" t="s">
        <v>43</v>
      </c>
      <c r="J26" s="109"/>
      <c r="K26" s="278">
        <f>$G$26</f>
        <v>50</v>
      </c>
      <c r="L26" s="279">
        <f t="shared" ref="L26:V26" si="16">$G$26</f>
        <v>50</v>
      </c>
      <c r="M26" s="278">
        <f t="shared" si="16"/>
        <v>50</v>
      </c>
      <c r="N26" s="279">
        <f t="shared" si="16"/>
        <v>50</v>
      </c>
      <c r="O26" s="278">
        <f t="shared" si="16"/>
        <v>50</v>
      </c>
      <c r="P26" s="279">
        <f t="shared" si="16"/>
        <v>50</v>
      </c>
      <c r="Q26" s="278">
        <f t="shared" si="16"/>
        <v>50</v>
      </c>
      <c r="R26" s="279">
        <f t="shared" si="16"/>
        <v>50</v>
      </c>
      <c r="S26" s="278">
        <f t="shared" si="16"/>
        <v>50</v>
      </c>
      <c r="T26" s="279">
        <f t="shared" si="16"/>
        <v>50</v>
      </c>
      <c r="U26" s="278">
        <f t="shared" si="16"/>
        <v>50</v>
      </c>
      <c r="V26" s="280">
        <f t="shared" si="16"/>
        <v>50</v>
      </c>
      <c r="W26" s="12">
        <f t="shared" si="2"/>
        <v>600</v>
      </c>
    </row>
    <row r="27" spans="1:23" x14ac:dyDescent="0.2">
      <c r="A27" s="104" t="s">
        <v>68</v>
      </c>
      <c r="B27" s="108"/>
      <c r="C27" s="97" t="s">
        <v>69</v>
      </c>
      <c r="D27" s="97"/>
      <c r="E27" s="97"/>
      <c r="F27" s="109"/>
      <c r="G27" s="277"/>
      <c r="H27" s="108"/>
      <c r="I27" s="99" t="s">
        <v>43</v>
      </c>
      <c r="J27" s="109"/>
      <c r="K27" s="278">
        <f>$G$27</f>
        <v>0</v>
      </c>
      <c r="L27" s="279">
        <f t="shared" ref="L27:V27" si="17">$G$27</f>
        <v>0</v>
      </c>
      <c r="M27" s="278">
        <f t="shared" si="17"/>
        <v>0</v>
      </c>
      <c r="N27" s="279">
        <f t="shared" si="17"/>
        <v>0</v>
      </c>
      <c r="O27" s="278">
        <f t="shared" si="17"/>
        <v>0</v>
      </c>
      <c r="P27" s="279">
        <f t="shared" si="17"/>
        <v>0</v>
      </c>
      <c r="Q27" s="278">
        <f t="shared" si="17"/>
        <v>0</v>
      </c>
      <c r="R27" s="279">
        <f t="shared" si="17"/>
        <v>0</v>
      </c>
      <c r="S27" s="278">
        <f t="shared" si="17"/>
        <v>0</v>
      </c>
      <c r="T27" s="279">
        <f t="shared" si="17"/>
        <v>0</v>
      </c>
      <c r="U27" s="278">
        <f t="shared" si="17"/>
        <v>0</v>
      </c>
      <c r="V27" s="280">
        <f t="shared" si="17"/>
        <v>0</v>
      </c>
      <c r="W27" s="12">
        <f t="shared" si="2"/>
        <v>0</v>
      </c>
    </row>
    <row r="28" spans="1:23" x14ac:dyDescent="0.2">
      <c r="A28" s="104" t="s">
        <v>70</v>
      </c>
      <c r="B28" s="108"/>
      <c r="C28" s="97" t="s">
        <v>71</v>
      </c>
      <c r="D28" s="97"/>
      <c r="E28" s="97"/>
      <c r="F28" s="109"/>
      <c r="G28" s="277"/>
      <c r="H28" s="108"/>
      <c r="I28" s="99" t="s">
        <v>43</v>
      </c>
      <c r="J28" s="109"/>
      <c r="K28" s="278">
        <f>$G$28</f>
        <v>0</v>
      </c>
      <c r="L28" s="279">
        <f t="shared" ref="L28:V28" si="18">$G$28</f>
        <v>0</v>
      </c>
      <c r="M28" s="278">
        <f t="shared" si="18"/>
        <v>0</v>
      </c>
      <c r="N28" s="279">
        <f t="shared" si="18"/>
        <v>0</v>
      </c>
      <c r="O28" s="278">
        <f t="shared" si="18"/>
        <v>0</v>
      </c>
      <c r="P28" s="279">
        <f t="shared" si="18"/>
        <v>0</v>
      </c>
      <c r="Q28" s="278">
        <f t="shared" si="18"/>
        <v>0</v>
      </c>
      <c r="R28" s="279">
        <f t="shared" si="18"/>
        <v>0</v>
      </c>
      <c r="S28" s="278">
        <f t="shared" si="18"/>
        <v>0</v>
      </c>
      <c r="T28" s="279">
        <f t="shared" si="18"/>
        <v>0</v>
      </c>
      <c r="U28" s="278">
        <f t="shared" si="18"/>
        <v>0</v>
      </c>
      <c r="V28" s="280">
        <f t="shared" si="18"/>
        <v>0</v>
      </c>
      <c r="W28" s="12">
        <f t="shared" si="2"/>
        <v>0</v>
      </c>
    </row>
    <row r="29" spans="1:23" x14ac:dyDescent="0.2">
      <c r="A29" s="104" t="s">
        <v>72</v>
      </c>
      <c r="B29" s="108"/>
      <c r="C29" s="97" t="s">
        <v>73</v>
      </c>
      <c r="D29" s="97"/>
      <c r="E29" s="97"/>
      <c r="F29" s="109"/>
      <c r="G29" s="110"/>
      <c r="H29" s="159"/>
      <c r="I29" s="163">
        <v>16.25</v>
      </c>
      <c r="J29" s="161"/>
      <c r="K29" s="348">
        <f>+I29*$D$6</f>
        <v>65</v>
      </c>
      <c r="L29" s="271">
        <f t="shared" ref="L29:V30" si="19">+K29</f>
        <v>65</v>
      </c>
      <c r="M29" s="268">
        <f t="shared" si="19"/>
        <v>65</v>
      </c>
      <c r="N29" s="271">
        <f t="shared" si="19"/>
        <v>65</v>
      </c>
      <c r="O29" s="268">
        <f t="shared" si="19"/>
        <v>65</v>
      </c>
      <c r="P29" s="271">
        <f t="shared" si="19"/>
        <v>65</v>
      </c>
      <c r="Q29" s="268">
        <f t="shared" si="19"/>
        <v>65</v>
      </c>
      <c r="R29" s="271">
        <f t="shared" si="19"/>
        <v>65</v>
      </c>
      <c r="S29" s="268">
        <f t="shared" si="19"/>
        <v>65</v>
      </c>
      <c r="T29" s="271">
        <f t="shared" si="19"/>
        <v>65</v>
      </c>
      <c r="U29" s="268">
        <f t="shared" si="19"/>
        <v>65</v>
      </c>
      <c r="V29" s="272">
        <f t="shared" si="19"/>
        <v>65</v>
      </c>
      <c r="W29" s="12">
        <f>SUM(K29:V29)</f>
        <v>780</v>
      </c>
    </row>
    <row r="30" spans="1:23" x14ac:dyDescent="0.2">
      <c r="A30" s="104" t="s">
        <v>74</v>
      </c>
      <c r="B30" s="108"/>
      <c r="C30" s="97" t="s">
        <v>75</v>
      </c>
      <c r="D30" s="97"/>
      <c r="E30" s="97"/>
      <c r="F30" s="109"/>
      <c r="G30" s="110"/>
      <c r="H30" s="159"/>
      <c r="I30" s="163">
        <f>25/12</f>
        <v>2.0833333333333335</v>
      </c>
      <c r="J30" s="161"/>
      <c r="K30" s="268">
        <f>+I30*$D$5</f>
        <v>1479.1666666666667</v>
      </c>
      <c r="L30" s="271">
        <f t="shared" si="19"/>
        <v>1479.1666666666667</v>
      </c>
      <c r="M30" s="268">
        <f t="shared" si="19"/>
        <v>1479.1666666666667</v>
      </c>
      <c r="N30" s="271">
        <f t="shared" si="19"/>
        <v>1479.1666666666667</v>
      </c>
      <c r="O30" s="268">
        <f t="shared" si="19"/>
        <v>1479.1666666666667</v>
      </c>
      <c r="P30" s="271">
        <f t="shared" si="19"/>
        <v>1479.1666666666667</v>
      </c>
      <c r="Q30" s="268">
        <f t="shared" si="19"/>
        <v>1479.1666666666667</v>
      </c>
      <c r="R30" s="271">
        <f t="shared" si="19"/>
        <v>1479.1666666666667</v>
      </c>
      <c r="S30" s="268">
        <f t="shared" si="19"/>
        <v>1479.1666666666667</v>
      </c>
      <c r="T30" s="271">
        <f t="shared" si="19"/>
        <v>1479.1666666666667</v>
      </c>
      <c r="U30" s="268">
        <f t="shared" si="19"/>
        <v>1479.1666666666667</v>
      </c>
      <c r="V30" s="272">
        <f t="shared" si="19"/>
        <v>1479.1666666666667</v>
      </c>
      <c r="W30" s="12">
        <f>SUM(K30:V30)</f>
        <v>17749.999999999996</v>
      </c>
    </row>
    <row r="31" spans="1:23" x14ac:dyDescent="0.2">
      <c r="A31" s="105" t="s">
        <v>76</v>
      </c>
      <c r="B31" s="90"/>
      <c r="C31" s="5" t="s">
        <v>77</v>
      </c>
      <c r="D31" s="5"/>
      <c r="E31" s="5"/>
      <c r="F31" s="91"/>
      <c r="G31" s="276">
        <v>57</v>
      </c>
      <c r="H31" s="90"/>
      <c r="I31" s="94" t="s">
        <v>43</v>
      </c>
      <c r="J31" s="91"/>
      <c r="K31" s="273">
        <f>$G$31</f>
        <v>57</v>
      </c>
      <c r="L31" s="274">
        <f t="shared" ref="L31:V31" si="20">$G$31</f>
        <v>57</v>
      </c>
      <c r="M31" s="273">
        <f t="shared" si="20"/>
        <v>57</v>
      </c>
      <c r="N31" s="274">
        <f t="shared" si="20"/>
        <v>57</v>
      </c>
      <c r="O31" s="273">
        <f t="shared" si="20"/>
        <v>57</v>
      </c>
      <c r="P31" s="274">
        <f t="shared" si="20"/>
        <v>57</v>
      </c>
      <c r="Q31" s="273">
        <f t="shared" si="20"/>
        <v>57</v>
      </c>
      <c r="R31" s="274">
        <f t="shared" si="20"/>
        <v>57</v>
      </c>
      <c r="S31" s="273">
        <f t="shared" si="20"/>
        <v>57</v>
      </c>
      <c r="T31" s="274">
        <f t="shared" si="20"/>
        <v>57</v>
      </c>
      <c r="U31" s="273">
        <f t="shared" si="20"/>
        <v>57</v>
      </c>
      <c r="V31" s="275">
        <f t="shared" si="20"/>
        <v>57</v>
      </c>
      <c r="W31" s="12">
        <f>SUM(K31:V31)</f>
        <v>684</v>
      </c>
    </row>
    <row r="32" spans="1:23" ht="3" customHeight="1" x14ac:dyDescent="0.2">
      <c r="A32" s="33"/>
      <c r="B32" s="34"/>
      <c r="C32" s="34"/>
      <c r="D32" s="34"/>
      <c r="E32" s="34"/>
      <c r="F32" s="34"/>
      <c r="G32" s="34"/>
      <c r="H32" s="34"/>
      <c r="I32" s="34"/>
      <c r="J32" s="34"/>
      <c r="K32" s="101"/>
      <c r="L32" s="101"/>
      <c r="M32" s="101"/>
      <c r="N32" s="101"/>
      <c r="O32" s="101"/>
      <c r="P32" s="101"/>
      <c r="Q32" s="101"/>
      <c r="R32" s="101"/>
      <c r="S32" s="101"/>
      <c r="T32" s="101"/>
      <c r="U32" s="101"/>
      <c r="V32" s="102"/>
      <c r="W32" s="111"/>
    </row>
    <row r="33" spans="1:23" x14ac:dyDescent="0.2">
      <c r="A33" s="92"/>
      <c r="B33" s="93"/>
      <c r="C33" s="151"/>
      <c r="D33" s="93"/>
      <c r="E33" s="93"/>
      <c r="F33" s="93"/>
      <c r="G33" s="93"/>
      <c r="H33" s="93"/>
      <c r="I33" s="93"/>
      <c r="J33" s="151" t="s">
        <v>40</v>
      </c>
      <c r="K33" s="12">
        <f>SUM(K10:K31)</f>
        <v>6408.538333333333</v>
      </c>
      <c r="L33" s="12">
        <f t="shared" ref="L33:V33" si="21">SUM(L10:L31)</f>
        <v>6408.538333333333</v>
      </c>
      <c r="M33" s="12">
        <f t="shared" si="21"/>
        <v>6408.538333333333</v>
      </c>
      <c r="N33" s="12">
        <f t="shared" si="21"/>
        <v>6408.538333333333</v>
      </c>
      <c r="O33" s="12">
        <f t="shared" si="21"/>
        <v>6408.538333333333</v>
      </c>
      <c r="P33" s="12">
        <f t="shared" si="21"/>
        <v>6408.538333333333</v>
      </c>
      <c r="Q33" s="12">
        <f t="shared" si="21"/>
        <v>6408.538333333333</v>
      </c>
      <c r="R33" s="12">
        <f t="shared" si="21"/>
        <v>6408.538333333333</v>
      </c>
      <c r="S33" s="12">
        <f t="shared" si="21"/>
        <v>6408.538333333333</v>
      </c>
      <c r="T33" s="12">
        <f t="shared" si="21"/>
        <v>6408.538333333333</v>
      </c>
      <c r="U33" s="12">
        <f t="shared" si="21"/>
        <v>6408.538333333333</v>
      </c>
      <c r="V33" s="12">
        <f t="shared" si="21"/>
        <v>6408.538333333333</v>
      </c>
      <c r="W33" s="12">
        <f>SUM(W10:W31)</f>
        <v>76902.459999999992</v>
      </c>
    </row>
    <row r="38" spans="1:23" x14ac:dyDescent="0.2">
      <c r="D38" s="20"/>
    </row>
    <row r="39" spans="1:23" x14ac:dyDescent="0.2">
      <c r="D39" s="20"/>
    </row>
    <row r="40" spans="1:23" x14ac:dyDescent="0.2">
      <c r="D40" s="20"/>
    </row>
  </sheetData>
  <phoneticPr fontId="0" type="noConversion"/>
  <pageMargins left="0.25" right="0.25" top="1" bottom="1" header="0.5" footer="0.5"/>
  <pageSetup scale="74" orientation="landscape" horizontalDpi="4294967292" verticalDpi="300" r:id="rId1"/>
  <headerFooter alignWithMargins="0">
    <oddHeader>&amp;A</oddHeader>
    <oddFooter>Page &amp;P</oddFooter>
  </headerFooter>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codeName="Sheet7">
    <pageSetUpPr fitToPage="1"/>
  </sheetPr>
  <dimension ref="A1:AA84"/>
  <sheetViews>
    <sheetView showGridLines="0" topLeftCell="A34" zoomScale="85" workbookViewId="0">
      <selection activeCell="W29" sqref="W29"/>
    </sheetView>
  </sheetViews>
  <sheetFormatPr defaultRowHeight="12.75" x14ac:dyDescent="0.2"/>
  <cols>
    <col min="1" max="1" width="9.28515625" bestFit="1" customWidth="1"/>
    <col min="2" max="2" width="34.28515625" customWidth="1"/>
    <col min="3" max="3" width="4" customWidth="1"/>
    <col min="4" max="4" width="0.85546875" customWidth="1"/>
    <col min="5" max="5" width="8.7109375" customWidth="1"/>
    <col min="6" max="6" width="0.42578125" customWidth="1"/>
    <col min="7" max="7" width="8.7109375" bestFit="1" customWidth="1"/>
    <col min="8" max="8" width="0.42578125" customWidth="1"/>
    <col min="9" max="9" width="10.7109375" customWidth="1"/>
    <col min="10" max="10" width="8.7109375" customWidth="1"/>
    <col min="11" max="11" width="8.7109375" style="7" bestFit="1" customWidth="1"/>
    <col min="12" max="21" width="8.7109375" style="7" hidden="1" customWidth="1"/>
    <col min="22" max="22" width="8.7109375" style="7" bestFit="1" customWidth="1"/>
    <col min="23" max="23" width="10.5703125" style="7" bestFit="1" customWidth="1"/>
    <col min="24" max="24" width="0.42578125" style="7" customWidth="1"/>
    <col min="25" max="25" width="9.85546875" style="7" customWidth="1"/>
    <col min="26" max="26" width="0.7109375" customWidth="1"/>
    <col min="27" max="27" width="9.7109375" customWidth="1"/>
  </cols>
  <sheetData>
    <row r="1" spans="1:27" x14ac:dyDescent="0.2">
      <c r="A1" s="343" t="s">
        <v>78</v>
      </c>
      <c r="B1" s="343"/>
      <c r="C1" s="331"/>
      <c r="D1" s="331"/>
      <c r="E1" s="331"/>
      <c r="F1" s="331"/>
      <c r="G1" s="331"/>
      <c r="H1" s="331"/>
      <c r="I1" s="332"/>
    </row>
    <row r="2" spans="1:27" ht="15.75" x14ac:dyDescent="0.25">
      <c r="B2" s="181" t="s">
        <v>203</v>
      </c>
    </row>
    <row r="3" spans="1:27" ht="4.5" customHeight="1" x14ac:dyDescent="0.2"/>
    <row r="4" spans="1:27" x14ac:dyDescent="0.2">
      <c r="A4" s="347">
        <f>'Data Entry'!B2</f>
        <v>366</v>
      </c>
      <c r="B4" s="257" t="s">
        <v>257</v>
      </c>
      <c r="D4" s="73"/>
      <c r="E4" s="73"/>
      <c r="F4" s="73"/>
      <c r="G4" s="21"/>
      <c r="H4" s="21"/>
      <c r="I4" s="21"/>
      <c r="J4" s="21"/>
    </row>
    <row r="5" spans="1:27" ht="3.75" customHeight="1" x14ac:dyDescent="0.2">
      <c r="E5" s="26"/>
      <c r="F5" s="26"/>
    </row>
    <row r="6" spans="1:27" x14ac:dyDescent="0.2">
      <c r="A6" s="342">
        <f>'Data Entry'!B4</f>
        <v>111721</v>
      </c>
      <c r="B6" s="257" t="s">
        <v>258</v>
      </c>
      <c r="D6" s="73"/>
      <c r="E6" s="73"/>
      <c r="F6" s="73"/>
      <c r="G6" s="21"/>
      <c r="H6" s="21"/>
      <c r="I6" s="21"/>
    </row>
    <row r="7" spans="1:27" ht="3" customHeight="1" x14ac:dyDescent="0.2">
      <c r="A7" s="344"/>
      <c r="B7" s="257"/>
      <c r="D7" s="73"/>
      <c r="E7" s="73"/>
      <c r="F7" s="73"/>
      <c r="G7" s="21"/>
      <c r="H7" s="21"/>
      <c r="I7" s="21"/>
    </row>
    <row r="8" spans="1:27" x14ac:dyDescent="0.2">
      <c r="A8" s="347">
        <f>'Data Entry'!B6</f>
        <v>749</v>
      </c>
      <c r="B8" s="257" t="s">
        <v>259</v>
      </c>
      <c r="D8" s="73"/>
      <c r="E8" s="73"/>
      <c r="F8" s="73"/>
      <c r="G8" s="21"/>
      <c r="H8" s="21"/>
      <c r="I8" s="21"/>
    </row>
    <row r="9" spans="1:27" ht="3" customHeight="1" x14ac:dyDescent="0.2">
      <c r="A9" s="8"/>
      <c r="C9" s="4"/>
      <c r="D9" s="4"/>
      <c r="F9" s="200"/>
    </row>
    <row r="10" spans="1:27" x14ac:dyDescent="0.2">
      <c r="A10" s="3" t="s">
        <v>217</v>
      </c>
      <c r="B10" s="237"/>
      <c r="C10" s="3">
        <v>4</v>
      </c>
      <c r="D10" s="21"/>
      <c r="E10" s="73"/>
      <c r="F10" s="73"/>
    </row>
    <row r="11" spans="1:27" x14ac:dyDescent="0.2">
      <c r="A11" s="3" t="s">
        <v>218</v>
      </c>
      <c r="B11" s="237"/>
      <c r="C11" s="269">
        <f>'Data Entry'!G74</f>
        <v>4</v>
      </c>
      <c r="D11" s="73"/>
      <c r="E11" s="206"/>
      <c r="F11" s="73"/>
    </row>
    <row r="12" spans="1:27" ht="6.75" customHeight="1" x14ac:dyDescent="0.2">
      <c r="D12" s="73"/>
      <c r="E12" s="206"/>
      <c r="F12" s="73"/>
    </row>
    <row r="13" spans="1:27" x14ac:dyDescent="0.2">
      <c r="A13" s="221" t="s">
        <v>213</v>
      </c>
      <c r="B13" s="118" t="s">
        <v>212</v>
      </c>
      <c r="C13" s="147"/>
      <c r="D13" s="58"/>
      <c r="E13" s="218">
        <v>2000</v>
      </c>
      <c r="F13" s="133"/>
      <c r="G13" s="30"/>
      <c r="H13" s="2"/>
      <c r="I13" s="30">
        <v>2000</v>
      </c>
      <c r="K13" s="230"/>
      <c r="L13" s="230"/>
      <c r="M13" s="230"/>
      <c r="N13" s="230"/>
      <c r="O13" s="230"/>
      <c r="P13" s="230"/>
      <c r="Q13" s="230"/>
      <c r="R13" s="230"/>
      <c r="S13" s="230"/>
      <c r="T13" s="230"/>
      <c r="U13" s="230"/>
      <c r="V13" s="230"/>
      <c r="W13" s="228">
        <v>2001</v>
      </c>
      <c r="Y13" s="240" t="s">
        <v>251</v>
      </c>
      <c r="Z13" s="201"/>
      <c r="AA13" s="240" t="s">
        <v>252</v>
      </c>
    </row>
    <row r="14" spans="1:27" s="2" customFormat="1" x14ac:dyDescent="0.2">
      <c r="A14" s="222" t="s">
        <v>214</v>
      </c>
      <c r="B14" s="219"/>
      <c r="C14" s="220"/>
      <c r="D14" s="59"/>
      <c r="E14" s="173" t="s">
        <v>208</v>
      </c>
      <c r="F14" s="207"/>
      <c r="G14" s="57" t="s">
        <v>209</v>
      </c>
      <c r="I14" s="57" t="s">
        <v>210</v>
      </c>
      <c r="K14" s="231" t="s">
        <v>28</v>
      </c>
      <c r="L14" s="231" t="s">
        <v>29</v>
      </c>
      <c r="M14" s="231" t="s">
        <v>30</v>
      </c>
      <c r="N14" s="231" t="s">
        <v>31</v>
      </c>
      <c r="O14" s="231" t="s">
        <v>32</v>
      </c>
      <c r="P14" s="231" t="s">
        <v>33</v>
      </c>
      <c r="Q14" s="231" t="s">
        <v>34</v>
      </c>
      <c r="R14" s="231" t="s">
        <v>35</v>
      </c>
      <c r="S14" s="231" t="s">
        <v>36</v>
      </c>
      <c r="T14" s="231" t="s">
        <v>37</v>
      </c>
      <c r="U14" s="231" t="s">
        <v>38</v>
      </c>
      <c r="V14" s="231" t="s">
        <v>39</v>
      </c>
      <c r="W14" s="229" t="s">
        <v>40</v>
      </c>
      <c r="X14" s="9"/>
      <c r="Y14" s="241" t="s">
        <v>79</v>
      </c>
      <c r="Z14" s="201"/>
      <c r="AA14" s="242" t="s">
        <v>79</v>
      </c>
    </row>
    <row r="15" spans="1:27" x14ac:dyDescent="0.2">
      <c r="A15" s="258" t="s">
        <v>272</v>
      </c>
      <c r="B15" s="108"/>
      <c r="C15" s="109"/>
      <c r="D15" s="58"/>
      <c r="E15" s="212"/>
      <c r="F15" s="209"/>
      <c r="G15" s="216"/>
      <c r="H15" s="193"/>
      <c r="I15" s="216">
        <f t="shared" ref="I15:I41" si="0">E15+G15</f>
        <v>0</v>
      </c>
      <c r="K15" s="216"/>
      <c r="L15" s="216"/>
      <c r="M15" s="216"/>
      <c r="N15" s="216"/>
      <c r="O15" s="216"/>
      <c r="P15" s="216"/>
      <c r="Q15" s="216"/>
      <c r="R15" s="216"/>
      <c r="S15" s="216"/>
      <c r="T15" s="216"/>
      <c r="U15" s="216"/>
      <c r="V15" s="216"/>
      <c r="W15" s="216"/>
      <c r="Y15" s="216"/>
      <c r="Z15" s="202"/>
      <c r="AA15" s="216"/>
    </row>
    <row r="16" spans="1:27" x14ac:dyDescent="0.2">
      <c r="A16" s="110">
        <v>52000500</v>
      </c>
      <c r="B16" s="108" t="s">
        <v>216</v>
      </c>
      <c r="C16" s="109"/>
      <c r="D16" s="58"/>
      <c r="E16" s="212">
        <v>356460</v>
      </c>
      <c r="F16" s="209"/>
      <c r="G16" s="216">
        <v>77825</v>
      </c>
      <c r="H16" s="193"/>
      <c r="I16" s="216">
        <f t="shared" si="0"/>
        <v>434285</v>
      </c>
      <c r="K16" s="268">
        <f>+'Proll Data'!$F73</f>
        <v>22826</v>
      </c>
      <c r="L16" s="268">
        <f>+'Proll Data'!$F73</f>
        <v>22826</v>
      </c>
      <c r="M16" s="268">
        <f>+'Proll Data'!$F73</f>
        <v>22826</v>
      </c>
      <c r="N16" s="268">
        <f>+'Proll Data'!$F73</f>
        <v>22826</v>
      </c>
      <c r="O16" s="268">
        <f>+'Proll Data'!$F73</f>
        <v>22826</v>
      </c>
      <c r="P16" s="268">
        <f>+'Proll Data'!$F73</f>
        <v>22826</v>
      </c>
      <c r="Q16" s="268">
        <f>+'Proll Data'!$F73</f>
        <v>22826</v>
      </c>
      <c r="R16" s="268">
        <f>+'Proll Data'!$F73</f>
        <v>22826</v>
      </c>
      <c r="S16" s="268">
        <f>+'Proll Data'!$F73</f>
        <v>22826</v>
      </c>
      <c r="T16" s="268">
        <f>+'Proll Data'!$F73</f>
        <v>22826</v>
      </c>
      <c r="U16" s="268">
        <f>+'Proll Data'!$F73</f>
        <v>22826</v>
      </c>
      <c r="V16" s="268">
        <f>+'Proll Data'!$F73</f>
        <v>22826</v>
      </c>
      <c r="W16" s="216">
        <f>SUM(K16:V16)</f>
        <v>273912</v>
      </c>
      <c r="Y16" s="243">
        <f t="shared" ref="Y16:Y23" si="1">W16-E16</f>
        <v>-82548</v>
      </c>
      <c r="Z16" s="232"/>
      <c r="AA16" s="243">
        <f t="shared" ref="AA16:AA41" si="2">W16-I16</f>
        <v>-160373</v>
      </c>
    </row>
    <row r="17" spans="1:27" x14ac:dyDescent="0.2">
      <c r="A17" s="110">
        <v>52002500</v>
      </c>
      <c r="B17" s="108" t="s">
        <v>221</v>
      </c>
      <c r="C17" s="109"/>
      <c r="D17" s="58"/>
      <c r="E17" s="212">
        <v>15012</v>
      </c>
      <c r="F17" s="209"/>
      <c r="G17" s="216">
        <v>-13000</v>
      </c>
      <c r="H17" s="193"/>
      <c r="I17" s="216">
        <f t="shared" si="0"/>
        <v>2012</v>
      </c>
      <c r="K17" s="216">
        <v>1250</v>
      </c>
      <c r="L17" s="216">
        <f>$K17</f>
        <v>1250</v>
      </c>
      <c r="M17" s="216">
        <f t="shared" ref="M17:V17" si="3">$K17</f>
        <v>1250</v>
      </c>
      <c r="N17" s="216">
        <f t="shared" si="3"/>
        <v>1250</v>
      </c>
      <c r="O17" s="216">
        <f t="shared" si="3"/>
        <v>1250</v>
      </c>
      <c r="P17" s="216">
        <f t="shared" si="3"/>
        <v>1250</v>
      </c>
      <c r="Q17" s="216">
        <f t="shared" si="3"/>
        <v>1250</v>
      </c>
      <c r="R17" s="216">
        <f t="shared" si="3"/>
        <v>1250</v>
      </c>
      <c r="S17" s="216">
        <f t="shared" si="3"/>
        <v>1250</v>
      </c>
      <c r="T17" s="216">
        <f t="shared" si="3"/>
        <v>1250</v>
      </c>
      <c r="U17" s="216">
        <f t="shared" si="3"/>
        <v>1250</v>
      </c>
      <c r="V17" s="216">
        <f t="shared" si="3"/>
        <v>1250</v>
      </c>
      <c r="W17" s="216">
        <f t="shared" ref="W17:W32" si="4">SUM(K17:V17)</f>
        <v>15000</v>
      </c>
      <c r="Y17" s="216">
        <f t="shared" si="1"/>
        <v>-12</v>
      </c>
      <c r="Z17" s="202"/>
      <c r="AA17" s="216">
        <f t="shared" si="2"/>
        <v>12988</v>
      </c>
    </row>
    <row r="18" spans="1:27" x14ac:dyDescent="0.2">
      <c r="A18" s="110">
        <v>52003000</v>
      </c>
      <c r="B18" s="108" t="s">
        <v>219</v>
      </c>
      <c r="C18" s="109"/>
      <c r="D18" s="58"/>
      <c r="E18" s="212">
        <v>0</v>
      </c>
      <c r="F18" s="209"/>
      <c r="G18" s="216"/>
      <c r="H18" s="193"/>
      <c r="I18" s="216">
        <f t="shared" si="0"/>
        <v>0</v>
      </c>
      <c r="K18" s="216">
        <v>0</v>
      </c>
      <c r="L18" s="216">
        <f t="shared" ref="L18:V41" si="5">$K18</f>
        <v>0</v>
      </c>
      <c r="M18" s="216">
        <f t="shared" si="5"/>
        <v>0</v>
      </c>
      <c r="N18" s="216">
        <f t="shared" si="5"/>
        <v>0</v>
      </c>
      <c r="O18" s="216">
        <f t="shared" si="5"/>
        <v>0</v>
      </c>
      <c r="P18" s="216">
        <f t="shared" si="5"/>
        <v>0</v>
      </c>
      <c r="Q18" s="216">
        <f t="shared" si="5"/>
        <v>0</v>
      </c>
      <c r="R18" s="216">
        <f t="shared" si="5"/>
        <v>0</v>
      </c>
      <c r="S18" s="216">
        <f t="shared" si="5"/>
        <v>0</v>
      </c>
      <c r="T18" s="216">
        <f t="shared" si="5"/>
        <v>0</v>
      </c>
      <c r="U18" s="216">
        <f t="shared" si="5"/>
        <v>0</v>
      </c>
      <c r="V18" s="216">
        <f t="shared" si="5"/>
        <v>0</v>
      </c>
      <c r="W18" s="216">
        <f t="shared" si="4"/>
        <v>0</v>
      </c>
      <c r="Y18" s="216">
        <f t="shared" si="1"/>
        <v>0</v>
      </c>
      <c r="Z18" s="202"/>
      <c r="AA18" s="216">
        <f t="shared" si="2"/>
        <v>0</v>
      </c>
    </row>
    <row r="19" spans="1:27" x14ac:dyDescent="0.2">
      <c r="A19" s="110">
        <v>52003500</v>
      </c>
      <c r="B19" s="108" t="s">
        <v>220</v>
      </c>
      <c r="C19" s="109"/>
      <c r="D19" s="58"/>
      <c r="E19" s="212">
        <v>9300</v>
      </c>
      <c r="F19" s="209"/>
      <c r="G19" s="216">
        <v>-5000</v>
      </c>
      <c r="H19" s="193"/>
      <c r="I19" s="216">
        <f t="shared" si="0"/>
        <v>4300</v>
      </c>
      <c r="K19" s="216">
        <v>775</v>
      </c>
      <c r="L19" s="216">
        <f t="shared" si="5"/>
        <v>775</v>
      </c>
      <c r="M19" s="216">
        <f t="shared" si="5"/>
        <v>775</v>
      </c>
      <c r="N19" s="216">
        <f t="shared" si="5"/>
        <v>775</v>
      </c>
      <c r="O19" s="216">
        <f t="shared" si="5"/>
        <v>775</v>
      </c>
      <c r="P19" s="216">
        <f t="shared" si="5"/>
        <v>775</v>
      </c>
      <c r="Q19" s="216">
        <f t="shared" si="5"/>
        <v>775</v>
      </c>
      <c r="R19" s="216">
        <f t="shared" si="5"/>
        <v>775</v>
      </c>
      <c r="S19" s="216">
        <f t="shared" si="5"/>
        <v>775</v>
      </c>
      <c r="T19" s="216">
        <f t="shared" si="5"/>
        <v>775</v>
      </c>
      <c r="U19" s="216">
        <f t="shared" si="5"/>
        <v>775</v>
      </c>
      <c r="V19" s="216">
        <f t="shared" si="5"/>
        <v>775</v>
      </c>
      <c r="W19" s="216">
        <f t="shared" si="4"/>
        <v>9300</v>
      </c>
      <c r="Y19" s="216">
        <f t="shared" si="1"/>
        <v>0</v>
      </c>
      <c r="Z19" s="202"/>
      <c r="AA19" s="216">
        <f t="shared" si="2"/>
        <v>5000</v>
      </c>
    </row>
    <row r="20" spans="1:27" x14ac:dyDescent="0.2">
      <c r="A20" s="110">
        <v>52002000</v>
      </c>
      <c r="B20" s="108" t="s">
        <v>242</v>
      </c>
      <c r="C20" s="109"/>
      <c r="D20" s="58"/>
      <c r="E20" s="212">
        <v>0</v>
      </c>
      <c r="F20" s="209"/>
      <c r="G20" s="216"/>
      <c r="H20" s="193"/>
      <c r="I20" s="216">
        <f t="shared" si="0"/>
        <v>0</v>
      </c>
      <c r="K20" s="216">
        <v>0</v>
      </c>
      <c r="L20" s="216">
        <f t="shared" si="5"/>
        <v>0</v>
      </c>
      <c r="M20" s="216">
        <f t="shared" si="5"/>
        <v>0</v>
      </c>
      <c r="N20" s="216">
        <f t="shared" si="5"/>
        <v>0</v>
      </c>
      <c r="O20" s="216">
        <f t="shared" si="5"/>
        <v>0</v>
      </c>
      <c r="P20" s="216">
        <f t="shared" si="5"/>
        <v>0</v>
      </c>
      <c r="Q20" s="216">
        <f t="shared" si="5"/>
        <v>0</v>
      </c>
      <c r="R20" s="216">
        <f t="shared" si="5"/>
        <v>0</v>
      </c>
      <c r="S20" s="216">
        <f t="shared" si="5"/>
        <v>0</v>
      </c>
      <c r="T20" s="216">
        <f t="shared" si="5"/>
        <v>0</v>
      </c>
      <c r="U20" s="216">
        <f t="shared" si="5"/>
        <v>0</v>
      </c>
      <c r="V20" s="216">
        <f t="shared" si="5"/>
        <v>0</v>
      </c>
      <c r="W20" s="216">
        <f t="shared" si="4"/>
        <v>0</v>
      </c>
      <c r="Y20" s="216">
        <f t="shared" si="1"/>
        <v>0</v>
      </c>
      <c r="Z20" s="202"/>
      <c r="AA20" s="216">
        <f t="shared" si="2"/>
        <v>0</v>
      </c>
    </row>
    <row r="21" spans="1:27" x14ac:dyDescent="0.2">
      <c r="A21" s="110">
        <v>52004000</v>
      </c>
      <c r="B21" s="108" t="s">
        <v>222</v>
      </c>
      <c r="C21" s="109"/>
      <c r="D21" s="58"/>
      <c r="E21" s="212">
        <v>0</v>
      </c>
      <c r="F21" s="209"/>
      <c r="G21" s="216"/>
      <c r="H21" s="193"/>
      <c r="I21" s="216">
        <f t="shared" si="0"/>
        <v>0</v>
      </c>
      <c r="K21" s="216">
        <v>0</v>
      </c>
      <c r="L21" s="216">
        <f t="shared" si="5"/>
        <v>0</v>
      </c>
      <c r="M21" s="216">
        <f t="shared" si="5"/>
        <v>0</v>
      </c>
      <c r="N21" s="216">
        <f t="shared" si="5"/>
        <v>0</v>
      </c>
      <c r="O21" s="216">
        <f t="shared" si="5"/>
        <v>0</v>
      </c>
      <c r="P21" s="216">
        <f t="shared" si="5"/>
        <v>0</v>
      </c>
      <c r="Q21" s="216">
        <f t="shared" si="5"/>
        <v>0</v>
      </c>
      <c r="R21" s="216">
        <f t="shared" si="5"/>
        <v>0</v>
      </c>
      <c r="S21" s="216">
        <f t="shared" si="5"/>
        <v>0</v>
      </c>
      <c r="T21" s="216">
        <f t="shared" si="5"/>
        <v>0</v>
      </c>
      <c r="U21" s="216">
        <f t="shared" si="5"/>
        <v>0</v>
      </c>
      <c r="V21" s="216">
        <f t="shared" si="5"/>
        <v>0</v>
      </c>
      <c r="W21" s="216">
        <f t="shared" si="4"/>
        <v>0</v>
      </c>
      <c r="Y21" s="216">
        <f t="shared" si="1"/>
        <v>0</v>
      </c>
      <c r="Z21" s="202"/>
      <c r="AA21" s="216">
        <f t="shared" si="2"/>
        <v>0</v>
      </c>
    </row>
    <row r="22" spans="1:27" x14ac:dyDescent="0.2">
      <c r="A22" s="110">
        <v>52004500</v>
      </c>
      <c r="B22" s="108" t="s">
        <v>223</v>
      </c>
      <c r="C22" s="109"/>
      <c r="D22" s="58"/>
      <c r="E22" s="212">
        <v>0</v>
      </c>
      <c r="F22" s="209"/>
      <c r="G22" s="216"/>
      <c r="H22" s="193"/>
      <c r="I22" s="216">
        <f t="shared" si="0"/>
        <v>0</v>
      </c>
      <c r="K22" s="216">
        <v>0</v>
      </c>
      <c r="L22" s="216">
        <f t="shared" si="5"/>
        <v>0</v>
      </c>
      <c r="M22" s="216">
        <f t="shared" si="5"/>
        <v>0</v>
      </c>
      <c r="N22" s="216">
        <f t="shared" si="5"/>
        <v>0</v>
      </c>
      <c r="O22" s="216">
        <f t="shared" si="5"/>
        <v>0</v>
      </c>
      <c r="P22" s="216">
        <f t="shared" si="5"/>
        <v>0</v>
      </c>
      <c r="Q22" s="216">
        <f t="shared" si="5"/>
        <v>0</v>
      </c>
      <c r="R22" s="216">
        <f t="shared" si="5"/>
        <v>0</v>
      </c>
      <c r="S22" s="216">
        <f t="shared" si="5"/>
        <v>0</v>
      </c>
      <c r="T22" s="216">
        <f t="shared" si="5"/>
        <v>0</v>
      </c>
      <c r="U22" s="216">
        <f t="shared" si="5"/>
        <v>0</v>
      </c>
      <c r="V22" s="216">
        <f t="shared" si="5"/>
        <v>0</v>
      </c>
      <c r="W22" s="216">
        <f t="shared" si="4"/>
        <v>0</v>
      </c>
      <c r="Y22" s="216">
        <f t="shared" si="1"/>
        <v>0</v>
      </c>
      <c r="Z22" s="202"/>
      <c r="AA22" s="216">
        <f t="shared" si="2"/>
        <v>0</v>
      </c>
    </row>
    <row r="23" spans="1:27" x14ac:dyDescent="0.2">
      <c r="A23" s="110">
        <v>53500500</v>
      </c>
      <c r="B23" s="108" t="s">
        <v>225</v>
      </c>
      <c r="C23" s="109"/>
      <c r="D23" s="58"/>
      <c r="E23" s="212">
        <v>0</v>
      </c>
      <c r="F23" s="209"/>
      <c r="G23" s="216"/>
      <c r="H23" s="193"/>
      <c r="I23" s="216">
        <f t="shared" si="0"/>
        <v>0</v>
      </c>
      <c r="K23" s="216">
        <v>0</v>
      </c>
      <c r="L23" s="216">
        <f t="shared" si="5"/>
        <v>0</v>
      </c>
      <c r="M23" s="216">
        <f t="shared" si="5"/>
        <v>0</v>
      </c>
      <c r="N23" s="216">
        <f t="shared" si="5"/>
        <v>0</v>
      </c>
      <c r="O23" s="216">
        <f t="shared" si="5"/>
        <v>0</v>
      </c>
      <c r="P23" s="216">
        <f t="shared" si="5"/>
        <v>0</v>
      </c>
      <c r="Q23" s="216">
        <f t="shared" si="5"/>
        <v>0</v>
      </c>
      <c r="R23" s="216">
        <f t="shared" si="5"/>
        <v>0</v>
      </c>
      <c r="S23" s="216">
        <f t="shared" si="5"/>
        <v>0</v>
      </c>
      <c r="T23" s="216">
        <f t="shared" si="5"/>
        <v>0</v>
      </c>
      <c r="U23" s="216">
        <f t="shared" si="5"/>
        <v>0</v>
      </c>
      <c r="V23" s="216">
        <f t="shared" si="5"/>
        <v>0</v>
      </c>
      <c r="W23" s="216">
        <f t="shared" si="4"/>
        <v>0</v>
      </c>
      <c r="Y23" s="216">
        <f t="shared" si="1"/>
        <v>0</v>
      </c>
      <c r="Z23" s="202"/>
      <c r="AA23" s="216">
        <f t="shared" si="2"/>
        <v>0</v>
      </c>
    </row>
    <row r="24" spans="1:27" x14ac:dyDescent="0.2">
      <c r="A24" s="110">
        <v>52504000</v>
      </c>
      <c r="B24" s="108" t="s">
        <v>227</v>
      </c>
      <c r="C24" s="109"/>
      <c r="D24" s="58"/>
      <c r="E24" s="212">
        <v>0</v>
      </c>
      <c r="F24" s="209"/>
      <c r="G24" s="216"/>
      <c r="H24" s="193"/>
      <c r="I24" s="216">
        <f t="shared" si="0"/>
        <v>0</v>
      </c>
      <c r="K24" s="216">
        <v>0</v>
      </c>
      <c r="L24" s="216">
        <f t="shared" si="5"/>
        <v>0</v>
      </c>
      <c r="M24" s="216">
        <f t="shared" si="5"/>
        <v>0</v>
      </c>
      <c r="N24" s="216">
        <f t="shared" si="5"/>
        <v>0</v>
      </c>
      <c r="O24" s="216">
        <f t="shared" si="5"/>
        <v>0</v>
      </c>
      <c r="P24" s="216">
        <f t="shared" si="5"/>
        <v>0</v>
      </c>
      <c r="Q24" s="216">
        <f t="shared" si="5"/>
        <v>0</v>
      </c>
      <c r="R24" s="216">
        <f t="shared" si="5"/>
        <v>0</v>
      </c>
      <c r="S24" s="216">
        <f t="shared" si="5"/>
        <v>0</v>
      </c>
      <c r="T24" s="216">
        <f t="shared" si="5"/>
        <v>0</v>
      </c>
      <c r="U24" s="216">
        <f t="shared" si="5"/>
        <v>0</v>
      </c>
      <c r="V24" s="216">
        <f t="shared" si="5"/>
        <v>0</v>
      </c>
      <c r="W24" s="216">
        <f>SUM(K24:V24)</f>
        <v>0</v>
      </c>
      <c r="Y24" s="216">
        <f>W24-E24</f>
        <v>0</v>
      </c>
      <c r="Z24" s="202"/>
      <c r="AA24" s="216">
        <f>W24-I24</f>
        <v>0</v>
      </c>
    </row>
    <row r="25" spans="1:27" x14ac:dyDescent="0.2">
      <c r="A25" s="110">
        <v>52504100</v>
      </c>
      <c r="B25" s="108" t="s">
        <v>226</v>
      </c>
      <c r="C25" s="109"/>
      <c r="D25" s="58"/>
      <c r="E25" s="212">
        <v>0</v>
      </c>
      <c r="F25" s="209"/>
      <c r="G25" s="216"/>
      <c r="H25" s="193"/>
      <c r="I25" s="216">
        <f t="shared" si="0"/>
        <v>0</v>
      </c>
      <c r="K25" s="216">
        <v>0</v>
      </c>
      <c r="L25" s="216">
        <f t="shared" si="5"/>
        <v>0</v>
      </c>
      <c r="M25" s="216">
        <f t="shared" si="5"/>
        <v>0</v>
      </c>
      <c r="N25" s="216">
        <f t="shared" si="5"/>
        <v>0</v>
      </c>
      <c r="O25" s="216">
        <f t="shared" si="5"/>
        <v>0</v>
      </c>
      <c r="P25" s="216">
        <f t="shared" si="5"/>
        <v>0</v>
      </c>
      <c r="Q25" s="216">
        <f t="shared" si="5"/>
        <v>0</v>
      </c>
      <c r="R25" s="216">
        <f t="shared" si="5"/>
        <v>0</v>
      </c>
      <c r="S25" s="216">
        <f t="shared" si="5"/>
        <v>0</v>
      </c>
      <c r="T25" s="216">
        <f t="shared" si="5"/>
        <v>0</v>
      </c>
      <c r="U25" s="216">
        <f t="shared" si="5"/>
        <v>0</v>
      </c>
      <c r="V25" s="216">
        <f t="shared" si="5"/>
        <v>0</v>
      </c>
      <c r="W25" s="216">
        <f t="shared" si="4"/>
        <v>0</v>
      </c>
      <c r="Y25" s="216">
        <f t="shared" ref="Y25:Y41" si="6">W25-E25</f>
        <v>0</v>
      </c>
      <c r="Z25" s="202"/>
      <c r="AA25" s="216">
        <f t="shared" si="2"/>
        <v>0</v>
      </c>
    </row>
    <row r="26" spans="1:27" x14ac:dyDescent="0.2">
      <c r="A26" s="110">
        <v>52508100</v>
      </c>
      <c r="B26" s="108" t="s">
        <v>228</v>
      </c>
      <c r="C26" s="109"/>
      <c r="D26" s="58"/>
      <c r="E26" s="212">
        <v>0</v>
      </c>
      <c r="F26" s="209"/>
      <c r="G26" s="216"/>
      <c r="H26" s="193"/>
      <c r="I26" s="216">
        <f t="shared" si="0"/>
        <v>0</v>
      </c>
      <c r="K26" s="216">
        <v>0</v>
      </c>
      <c r="L26" s="216">
        <f t="shared" si="5"/>
        <v>0</v>
      </c>
      <c r="M26" s="216">
        <f t="shared" si="5"/>
        <v>0</v>
      </c>
      <c r="N26" s="216">
        <f t="shared" si="5"/>
        <v>0</v>
      </c>
      <c r="O26" s="216">
        <f t="shared" si="5"/>
        <v>0</v>
      </c>
      <c r="P26" s="216">
        <f t="shared" si="5"/>
        <v>0</v>
      </c>
      <c r="Q26" s="216">
        <f t="shared" si="5"/>
        <v>0</v>
      </c>
      <c r="R26" s="216">
        <f t="shared" si="5"/>
        <v>0</v>
      </c>
      <c r="S26" s="216">
        <f t="shared" si="5"/>
        <v>0</v>
      </c>
      <c r="T26" s="216">
        <f t="shared" si="5"/>
        <v>0</v>
      </c>
      <c r="U26" s="216">
        <f t="shared" si="5"/>
        <v>0</v>
      </c>
      <c r="V26" s="216">
        <f t="shared" si="5"/>
        <v>0</v>
      </c>
      <c r="W26" s="216">
        <f t="shared" si="4"/>
        <v>0</v>
      </c>
      <c r="Y26" s="216">
        <f t="shared" si="6"/>
        <v>0</v>
      </c>
      <c r="Z26" s="202"/>
      <c r="AA26" s="216">
        <f t="shared" si="2"/>
        <v>0</v>
      </c>
    </row>
    <row r="27" spans="1:27" x14ac:dyDescent="0.2">
      <c r="A27" s="110">
        <v>53900000</v>
      </c>
      <c r="B27" s="108" t="s">
        <v>71</v>
      </c>
      <c r="C27" s="109"/>
      <c r="D27" s="58"/>
      <c r="E27" s="212">
        <v>2935</v>
      </c>
      <c r="F27" s="209"/>
      <c r="G27" s="216">
        <v>-2500</v>
      </c>
      <c r="H27" s="193"/>
      <c r="I27" s="216">
        <f t="shared" si="0"/>
        <v>435</v>
      </c>
      <c r="K27" s="216">
        <v>30</v>
      </c>
      <c r="L27" s="216">
        <f t="shared" si="5"/>
        <v>30</v>
      </c>
      <c r="M27" s="216">
        <f t="shared" si="5"/>
        <v>30</v>
      </c>
      <c r="N27" s="216">
        <f t="shared" si="5"/>
        <v>30</v>
      </c>
      <c r="O27" s="216">
        <f t="shared" si="5"/>
        <v>30</v>
      </c>
      <c r="P27" s="216">
        <f t="shared" si="5"/>
        <v>30</v>
      </c>
      <c r="Q27" s="216">
        <f t="shared" si="5"/>
        <v>30</v>
      </c>
      <c r="R27" s="216">
        <f t="shared" si="5"/>
        <v>30</v>
      </c>
      <c r="S27" s="216">
        <f t="shared" si="5"/>
        <v>30</v>
      </c>
      <c r="T27" s="216">
        <f t="shared" si="5"/>
        <v>30</v>
      </c>
      <c r="U27" s="216">
        <f t="shared" si="5"/>
        <v>30</v>
      </c>
      <c r="V27" s="216">
        <f t="shared" si="5"/>
        <v>30</v>
      </c>
      <c r="W27" s="216">
        <f t="shared" si="4"/>
        <v>360</v>
      </c>
      <c r="Y27" s="216">
        <f t="shared" si="6"/>
        <v>-2575</v>
      </c>
      <c r="Z27" s="202"/>
      <c r="AA27" s="216">
        <f t="shared" si="2"/>
        <v>-75</v>
      </c>
    </row>
    <row r="28" spans="1:27" x14ac:dyDescent="0.2">
      <c r="A28" s="110">
        <v>53600000</v>
      </c>
      <c r="B28" s="108" t="s">
        <v>229</v>
      </c>
      <c r="C28" s="109"/>
      <c r="D28" s="58"/>
      <c r="E28" s="212">
        <v>2304</v>
      </c>
      <c r="F28" s="209"/>
      <c r="G28" s="216"/>
      <c r="H28" s="193"/>
      <c r="I28" s="216">
        <f t="shared" si="0"/>
        <v>2304</v>
      </c>
      <c r="K28" s="216">
        <v>200</v>
      </c>
      <c r="L28" s="216">
        <f t="shared" si="5"/>
        <v>200</v>
      </c>
      <c r="M28" s="216">
        <f t="shared" si="5"/>
        <v>200</v>
      </c>
      <c r="N28" s="216">
        <f t="shared" si="5"/>
        <v>200</v>
      </c>
      <c r="O28" s="216">
        <f t="shared" si="5"/>
        <v>200</v>
      </c>
      <c r="P28" s="216">
        <f t="shared" si="5"/>
        <v>200</v>
      </c>
      <c r="Q28" s="216">
        <f t="shared" si="5"/>
        <v>200</v>
      </c>
      <c r="R28" s="216">
        <f t="shared" si="5"/>
        <v>200</v>
      </c>
      <c r="S28" s="216">
        <f t="shared" si="5"/>
        <v>200</v>
      </c>
      <c r="T28" s="216">
        <f t="shared" si="5"/>
        <v>200</v>
      </c>
      <c r="U28" s="216">
        <f t="shared" si="5"/>
        <v>200</v>
      </c>
      <c r="V28" s="216">
        <f t="shared" si="5"/>
        <v>200</v>
      </c>
      <c r="W28" s="216">
        <f t="shared" si="4"/>
        <v>2400</v>
      </c>
      <c r="Y28" s="216">
        <f t="shared" si="6"/>
        <v>96</v>
      </c>
      <c r="Z28" s="202"/>
      <c r="AA28" s="216">
        <f t="shared" si="2"/>
        <v>96</v>
      </c>
    </row>
    <row r="29" spans="1:27" x14ac:dyDescent="0.2">
      <c r="A29" s="110">
        <v>52503500</v>
      </c>
      <c r="B29" s="108" t="s">
        <v>230</v>
      </c>
      <c r="C29" s="109"/>
      <c r="D29" s="58"/>
      <c r="E29" s="212">
        <v>640</v>
      </c>
      <c r="F29" s="209"/>
      <c r="G29" s="216"/>
      <c r="H29" s="193"/>
      <c r="I29" s="216">
        <f t="shared" si="0"/>
        <v>640</v>
      </c>
      <c r="K29" s="216">
        <v>0</v>
      </c>
      <c r="L29" s="216">
        <f t="shared" si="5"/>
        <v>0</v>
      </c>
      <c r="M29" s="216">
        <f t="shared" si="5"/>
        <v>0</v>
      </c>
      <c r="N29" s="216">
        <f t="shared" si="5"/>
        <v>0</v>
      </c>
      <c r="O29" s="216">
        <f t="shared" si="5"/>
        <v>0</v>
      </c>
      <c r="P29" s="216">
        <f t="shared" si="5"/>
        <v>0</v>
      </c>
      <c r="Q29" s="216">
        <f t="shared" si="5"/>
        <v>0</v>
      </c>
      <c r="R29" s="216">
        <f t="shared" si="5"/>
        <v>0</v>
      </c>
      <c r="S29" s="216">
        <f t="shared" si="5"/>
        <v>0</v>
      </c>
      <c r="T29" s="216">
        <f t="shared" si="5"/>
        <v>0</v>
      </c>
      <c r="U29" s="216">
        <f t="shared" si="5"/>
        <v>0</v>
      </c>
      <c r="V29" s="216">
        <f t="shared" si="5"/>
        <v>0</v>
      </c>
      <c r="W29" s="216">
        <f t="shared" si="4"/>
        <v>0</v>
      </c>
      <c r="Y29" s="216">
        <f t="shared" si="6"/>
        <v>-640</v>
      </c>
      <c r="Z29" s="202"/>
      <c r="AA29" s="216">
        <f t="shared" si="2"/>
        <v>-640</v>
      </c>
    </row>
    <row r="30" spans="1:27" x14ac:dyDescent="0.2">
      <c r="A30" s="110">
        <v>52507000</v>
      </c>
      <c r="B30" s="108" t="s">
        <v>231</v>
      </c>
      <c r="C30" s="109"/>
      <c r="D30" s="58"/>
      <c r="E30" s="212">
        <v>0</v>
      </c>
      <c r="F30" s="209"/>
      <c r="G30" s="216"/>
      <c r="H30" s="193"/>
      <c r="I30" s="216">
        <f t="shared" si="0"/>
        <v>0</v>
      </c>
      <c r="K30" s="216">
        <v>0</v>
      </c>
      <c r="L30" s="216">
        <f t="shared" si="5"/>
        <v>0</v>
      </c>
      <c r="M30" s="216">
        <f t="shared" si="5"/>
        <v>0</v>
      </c>
      <c r="N30" s="216">
        <f t="shared" si="5"/>
        <v>0</v>
      </c>
      <c r="O30" s="216">
        <f t="shared" si="5"/>
        <v>0</v>
      </c>
      <c r="P30" s="216">
        <f t="shared" si="5"/>
        <v>0</v>
      </c>
      <c r="Q30" s="216">
        <f t="shared" si="5"/>
        <v>0</v>
      </c>
      <c r="R30" s="216">
        <f t="shared" si="5"/>
        <v>0</v>
      </c>
      <c r="S30" s="216">
        <f t="shared" si="5"/>
        <v>0</v>
      </c>
      <c r="T30" s="216">
        <f t="shared" si="5"/>
        <v>0</v>
      </c>
      <c r="U30" s="216">
        <f t="shared" si="5"/>
        <v>0</v>
      </c>
      <c r="V30" s="216">
        <f t="shared" si="5"/>
        <v>0</v>
      </c>
      <c r="W30" s="216">
        <f t="shared" si="4"/>
        <v>0</v>
      </c>
      <c r="Y30" s="216">
        <f t="shared" si="6"/>
        <v>0</v>
      </c>
      <c r="Z30" s="202"/>
      <c r="AA30" s="216">
        <f t="shared" si="2"/>
        <v>0</v>
      </c>
    </row>
    <row r="31" spans="1:27" x14ac:dyDescent="0.2">
      <c r="A31" s="110">
        <v>52507400</v>
      </c>
      <c r="B31" s="108" t="s">
        <v>232</v>
      </c>
      <c r="C31" s="109"/>
      <c r="D31" s="58"/>
      <c r="E31" s="212">
        <v>0</v>
      </c>
      <c r="F31" s="209"/>
      <c r="G31" s="216"/>
      <c r="H31" s="193"/>
      <c r="I31" s="216">
        <f t="shared" si="0"/>
        <v>0</v>
      </c>
      <c r="K31" s="216">
        <v>0</v>
      </c>
      <c r="L31" s="216">
        <f t="shared" si="5"/>
        <v>0</v>
      </c>
      <c r="M31" s="216">
        <f t="shared" si="5"/>
        <v>0</v>
      </c>
      <c r="N31" s="216">
        <f t="shared" si="5"/>
        <v>0</v>
      </c>
      <c r="O31" s="216">
        <f t="shared" si="5"/>
        <v>0</v>
      </c>
      <c r="P31" s="216">
        <f t="shared" si="5"/>
        <v>0</v>
      </c>
      <c r="Q31" s="216">
        <f t="shared" si="5"/>
        <v>0</v>
      </c>
      <c r="R31" s="216">
        <f t="shared" si="5"/>
        <v>0</v>
      </c>
      <c r="S31" s="216">
        <f t="shared" si="5"/>
        <v>0</v>
      </c>
      <c r="T31" s="216">
        <f t="shared" si="5"/>
        <v>0</v>
      </c>
      <c r="U31" s="216">
        <f t="shared" si="5"/>
        <v>0</v>
      </c>
      <c r="V31" s="216">
        <f t="shared" si="5"/>
        <v>0</v>
      </c>
      <c r="W31" s="216">
        <f t="shared" si="4"/>
        <v>0</v>
      </c>
      <c r="Y31" s="216">
        <f t="shared" si="6"/>
        <v>0</v>
      </c>
      <c r="Z31" s="202"/>
      <c r="AA31" s="216">
        <f t="shared" si="2"/>
        <v>0</v>
      </c>
    </row>
    <row r="32" spans="1:27" x14ac:dyDescent="0.2">
      <c r="A32" s="110">
        <v>52507500</v>
      </c>
      <c r="B32" s="108" t="s">
        <v>234</v>
      </c>
      <c r="C32" s="109"/>
      <c r="D32" s="58"/>
      <c r="E32" s="212">
        <v>0</v>
      </c>
      <c r="F32" s="209"/>
      <c r="G32" s="216"/>
      <c r="H32" s="193"/>
      <c r="I32" s="216">
        <f t="shared" si="0"/>
        <v>0</v>
      </c>
      <c r="K32" s="216">
        <v>0</v>
      </c>
      <c r="L32" s="216">
        <f t="shared" si="5"/>
        <v>0</v>
      </c>
      <c r="M32" s="216">
        <f t="shared" si="5"/>
        <v>0</v>
      </c>
      <c r="N32" s="216">
        <f t="shared" si="5"/>
        <v>0</v>
      </c>
      <c r="O32" s="216">
        <f t="shared" si="5"/>
        <v>0</v>
      </c>
      <c r="P32" s="216">
        <f t="shared" si="5"/>
        <v>0</v>
      </c>
      <c r="Q32" s="216">
        <f t="shared" si="5"/>
        <v>0</v>
      </c>
      <c r="R32" s="216">
        <f t="shared" si="5"/>
        <v>0</v>
      </c>
      <c r="S32" s="216">
        <f t="shared" si="5"/>
        <v>0</v>
      </c>
      <c r="T32" s="216">
        <f t="shared" si="5"/>
        <v>0</v>
      </c>
      <c r="U32" s="216">
        <f t="shared" si="5"/>
        <v>0</v>
      </c>
      <c r="V32" s="216">
        <f t="shared" si="5"/>
        <v>0</v>
      </c>
      <c r="W32" s="216">
        <f t="shared" si="4"/>
        <v>0</v>
      </c>
      <c r="Y32" s="216">
        <f t="shared" si="6"/>
        <v>0</v>
      </c>
      <c r="Z32" s="202"/>
      <c r="AA32" s="216">
        <f t="shared" si="2"/>
        <v>0</v>
      </c>
    </row>
    <row r="33" spans="1:27" x14ac:dyDescent="0.2">
      <c r="A33" s="110">
        <v>52508000</v>
      </c>
      <c r="B33" s="108" t="s">
        <v>233</v>
      </c>
      <c r="C33" s="109"/>
      <c r="D33" s="58"/>
      <c r="E33" s="212">
        <v>33100</v>
      </c>
      <c r="F33" s="209"/>
      <c r="G33" s="216">
        <v>30000</v>
      </c>
      <c r="H33" s="193"/>
      <c r="I33" s="216">
        <f t="shared" si="0"/>
        <v>63100</v>
      </c>
      <c r="K33" s="216">
        <v>5000</v>
      </c>
      <c r="L33" s="216">
        <f t="shared" si="5"/>
        <v>5000</v>
      </c>
      <c r="M33" s="216">
        <f t="shared" si="5"/>
        <v>5000</v>
      </c>
      <c r="N33" s="216">
        <f t="shared" si="5"/>
        <v>5000</v>
      </c>
      <c r="O33" s="216">
        <f t="shared" si="5"/>
        <v>5000</v>
      </c>
      <c r="P33" s="216">
        <f t="shared" si="5"/>
        <v>5000</v>
      </c>
      <c r="Q33" s="216">
        <f t="shared" si="5"/>
        <v>5000</v>
      </c>
      <c r="R33" s="216">
        <f t="shared" si="5"/>
        <v>5000</v>
      </c>
      <c r="S33" s="216">
        <f t="shared" si="5"/>
        <v>5000</v>
      </c>
      <c r="T33" s="216">
        <f t="shared" si="5"/>
        <v>5000</v>
      </c>
      <c r="U33" s="216">
        <f t="shared" si="5"/>
        <v>5000</v>
      </c>
      <c r="V33" s="216">
        <f t="shared" si="5"/>
        <v>5000</v>
      </c>
      <c r="W33" s="216">
        <f t="shared" ref="W33:W40" si="7">SUM(K33:V33)</f>
        <v>60000</v>
      </c>
      <c r="Y33" s="216">
        <f t="shared" si="6"/>
        <v>26900</v>
      </c>
      <c r="Z33" s="202"/>
      <c r="AA33" s="216">
        <f t="shared" si="2"/>
        <v>-3100</v>
      </c>
    </row>
    <row r="34" spans="1:27" x14ac:dyDescent="0.2">
      <c r="A34" s="110">
        <v>52504500</v>
      </c>
      <c r="B34" s="108" t="s">
        <v>235</v>
      </c>
      <c r="C34" s="109"/>
      <c r="D34" s="58"/>
      <c r="E34" s="212">
        <v>1800</v>
      </c>
      <c r="F34" s="209"/>
      <c r="G34" s="216"/>
      <c r="H34" s="193"/>
      <c r="I34" s="216">
        <f t="shared" si="0"/>
        <v>1800</v>
      </c>
      <c r="K34" s="216">
        <v>0</v>
      </c>
      <c r="L34" s="216">
        <f t="shared" si="5"/>
        <v>0</v>
      </c>
      <c r="M34" s="216">
        <f t="shared" si="5"/>
        <v>0</v>
      </c>
      <c r="N34" s="216">
        <f t="shared" si="5"/>
        <v>0</v>
      </c>
      <c r="O34" s="216">
        <f t="shared" si="5"/>
        <v>0</v>
      </c>
      <c r="P34" s="216">
        <f t="shared" si="5"/>
        <v>0</v>
      </c>
      <c r="Q34" s="216">
        <f t="shared" si="5"/>
        <v>0</v>
      </c>
      <c r="R34" s="216">
        <f t="shared" si="5"/>
        <v>0</v>
      </c>
      <c r="S34" s="216">
        <f t="shared" si="5"/>
        <v>0</v>
      </c>
      <c r="T34" s="216">
        <f t="shared" si="5"/>
        <v>0</v>
      </c>
      <c r="U34" s="216">
        <f t="shared" si="5"/>
        <v>0</v>
      </c>
      <c r="V34" s="216">
        <f t="shared" si="5"/>
        <v>0</v>
      </c>
      <c r="W34" s="216">
        <f t="shared" si="7"/>
        <v>0</v>
      </c>
      <c r="Y34" s="216">
        <f t="shared" si="6"/>
        <v>-1800</v>
      </c>
      <c r="Z34" s="202"/>
      <c r="AA34" s="216">
        <f t="shared" si="2"/>
        <v>-1800</v>
      </c>
    </row>
    <row r="35" spans="1:27" x14ac:dyDescent="0.2">
      <c r="A35" s="110">
        <v>53800000</v>
      </c>
      <c r="B35" s="108" t="s">
        <v>236</v>
      </c>
      <c r="C35" s="109"/>
      <c r="D35" s="58"/>
      <c r="E35" s="212">
        <v>0</v>
      </c>
      <c r="F35" s="209"/>
      <c r="G35" s="216"/>
      <c r="H35" s="193"/>
      <c r="I35" s="216">
        <f t="shared" si="0"/>
        <v>0</v>
      </c>
      <c r="K35" s="216">
        <v>0</v>
      </c>
      <c r="L35" s="216">
        <f t="shared" si="5"/>
        <v>0</v>
      </c>
      <c r="M35" s="216">
        <f t="shared" si="5"/>
        <v>0</v>
      </c>
      <c r="N35" s="216">
        <f t="shared" si="5"/>
        <v>0</v>
      </c>
      <c r="O35" s="216">
        <f t="shared" si="5"/>
        <v>0</v>
      </c>
      <c r="P35" s="216">
        <f t="shared" si="5"/>
        <v>0</v>
      </c>
      <c r="Q35" s="216">
        <f t="shared" si="5"/>
        <v>0</v>
      </c>
      <c r="R35" s="216">
        <f t="shared" si="5"/>
        <v>0</v>
      </c>
      <c r="S35" s="216">
        <f t="shared" si="5"/>
        <v>0</v>
      </c>
      <c r="T35" s="216">
        <f t="shared" si="5"/>
        <v>0</v>
      </c>
      <c r="U35" s="216">
        <f t="shared" si="5"/>
        <v>0</v>
      </c>
      <c r="V35" s="216">
        <f t="shared" si="5"/>
        <v>0</v>
      </c>
      <c r="W35" s="216">
        <f t="shared" si="7"/>
        <v>0</v>
      </c>
      <c r="Y35" s="216">
        <f t="shared" si="6"/>
        <v>0</v>
      </c>
      <c r="Z35" s="202"/>
      <c r="AA35" s="216">
        <f t="shared" si="2"/>
        <v>0</v>
      </c>
    </row>
    <row r="36" spans="1:27" x14ac:dyDescent="0.2">
      <c r="A36" s="110">
        <v>52500500</v>
      </c>
      <c r="B36" s="108" t="s">
        <v>237</v>
      </c>
      <c r="C36" s="109"/>
      <c r="D36" s="58"/>
      <c r="E36" s="212">
        <v>0</v>
      </c>
      <c r="F36" s="209"/>
      <c r="G36" s="216"/>
      <c r="H36" s="193"/>
      <c r="I36" s="216">
        <f t="shared" si="0"/>
        <v>0</v>
      </c>
      <c r="K36" s="216">
        <v>0</v>
      </c>
      <c r="L36" s="216">
        <f t="shared" si="5"/>
        <v>0</v>
      </c>
      <c r="M36" s="216">
        <f t="shared" si="5"/>
        <v>0</v>
      </c>
      <c r="N36" s="216">
        <f t="shared" si="5"/>
        <v>0</v>
      </c>
      <c r="O36" s="216">
        <f t="shared" si="5"/>
        <v>0</v>
      </c>
      <c r="P36" s="216">
        <f t="shared" si="5"/>
        <v>0</v>
      </c>
      <c r="Q36" s="216">
        <f t="shared" si="5"/>
        <v>0</v>
      </c>
      <c r="R36" s="216">
        <f t="shared" si="5"/>
        <v>0</v>
      </c>
      <c r="S36" s="216">
        <f t="shared" si="5"/>
        <v>0</v>
      </c>
      <c r="T36" s="216">
        <f t="shared" si="5"/>
        <v>0</v>
      </c>
      <c r="U36" s="216">
        <f t="shared" si="5"/>
        <v>0</v>
      </c>
      <c r="V36" s="216">
        <f t="shared" si="5"/>
        <v>0</v>
      </c>
      <c r="W36" s="216">
        <f t="shared" si="7"/>
        <v>0</v>
      </c>
      <c r="Y36" s="216">
        <f t="shared" si="6"/>
        <v>0</v>
      </c>
      <c r="Z36" s="202"/>
      <c r="AA36" s="216">
        <f t="shared" si="2"/>
        <v>0</v>
      </c>
    </row>
    <row r="37" spans="1:27" x14ac:dyDescent="0.2">
      <c r="A37" s="110">
        <v>52505500</v>
      </c>
      <c r="B37" s="108" t="s">
        <v>238</v>
      </c>
      <c r="C37" s="109"/>
      <c r="D37" s="58"/>
      <c r="E37" s="212">
        <v>0</v>
      </c>
      <c r="F37" s="209"/>
      <c r="G37" s="216"/>
      <c r="H37" s="193"/>
      <c r="I37" s="216">
        <f t="shared" si="0"/>
        <v>0</v>
      </c>
      <c r="K37" s="216">
        <v>0</v>
      </c>
      <c r="L37" s="216">
        <f t="shared" si="5"/>
        <v>0</v>
      </c>
      <c r="M37" s="216">
        <f t="shared" si="5"/>
        <v>0</v>
      </c>
      <c r="N37" s="216">
        <f t="shared" si="5"/>
        <v>0</v>
      </c>
      <c r="O37" s="216">
        <f t="shared" si="5"/>
        <v>0</v>
      </c>
      <c r="P37" s="216">
        <f t="shared" si="5"/>
        <v>0</v>
      </c>
      <c r="Q37" s="216">
        <f t="shared" si="5"/>
        <v>0</v>
      </c>
      <c r="R37" s="216">
        <f t="shared" si="5"/>
        <v>0</v>
      </c>
      <c r="S37" s="216">
        <f t="shared" si="5"/>
        <v>0</v>
      </c>
      <c r="T37" s="216">
        <f t="shared" si="5"/>
        <v>0</v>
      </c>
      <c r="U37" s="216">
        <f t="shared" si="5"/>
        <v>0</v>
      </c>
      <c r="V37" s="216">
        <f t="shared" si="5"/>
        <v>0</v>
      </c>
      <c r="W37" s="216">
        <f t="shared" si="7"/>
        <v>0</v>
      </c>
      <c r="Y37" s="216">
        <f t="shared" si="6"/>
        <v>0</v>
      </c>
      <c r="Z37" s="202"/>
      <c r="AA37" s="216">
        <f t="shared" si="2"/>
        <v>0</v>
      </c>
    </row>
    <row r="38" spans="1:27" x14ac:dyDescent="0.2">
      <c r="A38" s="110">
        <v>54000000</v>
      </c>
      <c r="B38" s="108" t="s">
        <v>255</v>
      </c>
      <c r="C38" s="109"/>
      <c r="D38" s="58"/>
      <c r="E38" s="212">
        <v>0</v>
      </c>
      <c r="F38" s="209"/>
      <c r="G38" s="216"/>
      <c r="H38" s="193"/>
      <c r="I38" s="216">
        <f>E38+G38</f>
        <v>0</v>
      </c>
      <c r="K38" s="216">
        <v>0</v>
      </c>
      <c r="L38" s="216">
        <f t="shared" si="5"/>
        <v>0</v>
      </c>
      <c r="M38" s="216">
        <f t="shared" si="5"/>
        <v>0</v>
      </c>
      <c r="N38" s="216">
        <f t="shared" si="5"/>
        <v>0</v>
      </c>
      <c r="O38" s="216">
        <f t="shared" si="5"/>
        <v>0</v>
      </c>
      <c r="P38" s="216">
        <f t="shared" si="5"/>
        <v>0</v>
      </c>
      <c r="Q38" s="216">
        <f t="shared" si="5"/>
        <v>0</v>
      </c>
      <c r="R38" s="216">
        <f t="shared" si="5"/>
        <v>0</v>
      </c>
      <c r="S38" s="216">
        <f t="shared" si="5"/>
        <v>0</v>
      </c>
      <c r="T38" s="216">
        <f t="shared" si="5"/>
        <v>0</v>
      </c>
      <c r="U38" s="216">
        <f t="shared" si="5"/>
        <v>0</v>
      </c>
      <c r="V38" s="216">
        <f t="shared" si="5"/>
        <v>0</v>
      </c>
      <c r="W38" s="216">
        <f t="shared" si="7"/>
        <v>0</v>
      </c>
      <c r="Y38" s="216">
        <f>W38-E38</f>
        <v>0</v>
      </c>
      <c r="Z38" s="202"/>
      <c r="AA38" s="216">
        <f>W38-I38</f>
        <v>0</v>
      </c>
    </row>
    <row r="39" spans="1:27" x14ac:dyDescent="0.2">
      <c r="A39" s="110">
        <v>54005000</v>
      </c>
      <c r="B39" s="108" t="s">
        <v>224</v>
      </c>
      <c r="C39" s="109"/>
      <c r="D39" s="58"/>
      <c r="E39" s="212">
        <v>0</v>
      </c>
      <c r="F39" s="209"/>
      <c r="G39" s="216"/>
      <c r="H39" s="193"/>
      <c r="I39" s="216">
        <f>E39+G39</f>
        <v>0</v>
      </c>
      <c r="K39" s="216">
        <v>0</v>
      </c>
      <c r="L39" s="216">
        <f t="shared" si="5"/>
        <v>0</v>
      </c>
      <c r="M39" s="216">
        <f t="shared" si="5"/>
        <v>0</v>
      </c>
      <c r="N39" s="216">
        <f t="shared" si="5"/>
        <v>0</v>
      </c>
      <c r="O39" s="216">
        <f t="shared" si="5"/>
        <v>0</v>
      </c>
      <c r="P39" s="216">
        <f t="shared" si="5"/>
        <v>0</v>
      </c>
      <c r="Q39" s="216">
        <f t="shared" si="5"/>
        <v>0</v>
      </c>
      <c r="R39" s="216">
        <f t="shared" si="5"/>
        <v>0</v>
      </c>
      <c r="S39" s="216">
        <f t="shared" si="5"/>
        <v>0</v>
      </c>
      <c r="T39" s="216">
        <f t="shared" si="5"/>
        <v>0</v>
      </c>
      <c r="U39" s="216">
        <f t="shared" si="5"/>
        <v>0</v>
      </c>
      <c r="V39" s="216">
        <f t="shared" si="5"/>
        <v>0</v>
      </c>
      <c r="W39" s="216">
        <f t="shared" si="7"/>
        <v>0</v>
      </c>
      <c r="Y39" s="216">
        <f>W39-E39</f>
        <v>0</v>
      </c>
      <c r="Z39" s="202"/>
      <c r="AA39" s="216">
        <f>W39-I39</f>
        <v>0</v>
      </c>
    </row>
    <row r="40" spans="1:27" x14ac:dyDescent="0.2">
      <c r="A40" s="110"/>
      <c r="B40" s="108" t="s">
        <v>103</v>
      </c>
      <c r="C40" s="109"/>
      <c r="D40" s="58"/>
      <c r="E40" s="212">
        <v>0</v>
      </c>
      <c r="F40" s="209"/>
      <c r="G40" s="216"/>
      <c r="H40" s="193"/>
      <c r="I40" s="216">
        <f>E40+G40</f>
        <v>0</v>
      </c>
      <c r="K40" s="216">
        <v>0</v>
      </c>
      <c r="L40" s="216">
        <f t="shared" si="5"/>
        <v>0</v>
      </c>
      <c r="M40" s="216">
        <f t="shared" si="5"/>
        <v>0</v>
      </c>
      <c r="N40" s="216">
        <f t="shared" si="5"/>
        <v>0</v>
      </c>
      <c r="O40" s="216">
        <f t="shared" si="5"/>
        <v>0</v>
      </c>
      <c r="P40" s="216">
        <f t="shared" si="5"/>
        <v>0</v>
      </c>
      <c r="Q40" s="216">
        <f t="shared" si="5"/>
        <v>0</v>
      </c>
      <c r="R40" s="216">
        <f t="shared" si="5"/>
        <v>0</v>
      </c>
      <c r="S40" s="216">
        <f t="shared" si="5"/>
        <v>0</v>
      </c>
      <c r="T40" s="216">
        <f t="shared" si="5"/>
        <v>0</v>
      </c>
      <c r="U40" s="216">
        <f t="shared" si="5"/>
        <v>0</v>
      </c>
      <c r="V40" s="216">
        <f t="shared" si="5"/>
        <v>0</v>
      </c>
      <c r="W40" s="216">
        <f t="shared" si="7"/>
        <v>0</v>
      </c>
      <c r="Y40" s="216">
        <f>W40-E40</f>
        <v>0</v>
      </c>
      <c r="Z40" s="202"/>
      <c r="AA40" s="216">
        <f>W40-I40</f>
        <v>0</v>
      </c>
    </row>
    <row r="41" spans="1:27" x14ac:dyDescent="0.2">
      <c r="A41" s="110"/>
      <c r="B41" s="108" t="s">
        <v>103</v>
      </c>
      <c r="C41" s="109"/>
      <c r="D41" s="58"/>
      <c r="E41" s="213">
        <v>0</v>
      </c>
      <c r="F41" s="209"/>
      <c r="G41" s="217"/>
      <c r="H41" s="193"/>
      <c r="I41" s="217">
        <f t="shared" si="0"/>
        <v>0</v>
      </c>
      <c r="K41" s="217">
        <v>0</v>
      </c>
      <c r="L41" s="216">
        <f t="shared" si="5"/>
        <v>0</v>
      </c>
      <c r="M41" s="216">
        <f t="shared" si="5"/>
        <v>0</v>
      </c>
      <c r="N41" s="216">
        <f t="shared" ref="N41:V41" si="8">$K41</f>
        <v>0</v>
      </c>
      <c r="O41" s="216">
        <f t="shared" si="8"/>
        <v>0</v>
      </c>
      <c r="P41" s="216">
        <f t="shared" si="8"/>
        <v>0</v>
      </c>
      <c r="Q41" s="216">
        <f t="shared" si="8"/>
        <v>0</v>
      </c>
      <c r="R41" s="216">
        <f t="shared" si="8"/>
        <v>0</v>
      </c>
      <c r="S41" s="216">
        <f t="shared" si="8"/>
        <v>0</v>
      </c>
      <c r="T41" s="216">
        <f t="shared" si="8"/>
        <v>0</v>
      </c>
      <c r="U41" s="216">
        <f t="shared" si="8"/>
        <v>0</v>
      </c>
      <c r="V41" s="216">
        <f t="shared" si="8"/>
        <v>0</v>
      </c>
      <c r="W41" s="217">
        <f t="shared" ref="W41:W47" si="9">SUM(K41:V41)</f>
        <v>0</v>
      </c>
      <c r="X41" s="193"/>
      <c r="Y41" s="217">
        <f t="shared" si="6"/>
        <v>0</v>
      </c>
      <c r="Z41" s="202"/>
      <c r="AA41" s="217">
        <f t="shared" si="2"/>
        <v>0</v>
      </c>
    </row>
    <row r="42" spans="1:27" s="52" customFormat="1" x14ac:dyDescent="0.2">
      <c r="A42" s="258"/>
      <c r="B42" s="223" t="s">
        <v>81</v>
      </c>
      <c r="C42" s="224"/>
      <c r="D42" s="227"/>
      <c r="E42" s="214">
        <f>SUM(E16:E41)</f>
        <v>421551</v>
      </c>
      <c r="F42" s="210"/>
      <c r="G42" s="214">
        <f>SUM(G16:G41)</f>
        <v>87325</v>
      </c>
      <c r="H42" s="194"/>
      <c r="I42" s="214">
        <f>SUM(I16:I41)</f>
        <v>508876</v>
      </c>
      <c r="K42" s="233">
        <f t="shared" ref="K42:W42" si="10">SUM(K16:K41)</f>
        <v>30081</v>
      </c>
      <c r="L42" s="233">
        <f t="shared" si="10"/>
        <v>30081</v>
      </c>
      <c r="M42" s="233">
        <f t="shared" si="10"/>
        <v>30081</v>
      </c>
      <c r="N42" s="233">
        <f t="shared" si="10"/>
        <v>30081</v>
      </c>
      <c r="O42" s="233">
        <f t="shared" si="10"/>
        <v>30081</v>
      </c>
      <c r="P42" s="233">
        <f t="shared" si="10"/>
        <v>30081</v>
      </c>
      <c r="Q42" s="233">
        <f t="shared" si="10"/>
        <v>30081</v>
      </c>
      <c r="R42" s="233">
        <f t="shared" si="10"/>
        <v>30081</v>
      </c>
      <c r="S42" s="233">
        <f t="shared" si="10"/>
        <v>30081</v>
      </c>
      <c r="T42" s="233">
        <f t="shared" si="10"/>
        <v>30081</v>
      </c>
      <c r="U42" s="233">
        <f t="shared" si="10"/>
        <v>30081</v>
      </c>
      <c r="V42" s="233">
        <f t="shared" si="10"/>
        <v>30081</v>
      </c>
      <c r="W42" s="233">
        <f t="shared" si="10"/>
        <v>360972</v>
      </c>
      <c r="X42" s="194"/>
      <c r="Y42" s="233">
        <f>SUM(Y16:Y41)</f>
        <v>-60579</v>
      </c>
      <c r="Z42" s="204"/>
      <c r="AA42" s="233">
        <f>SUM(AA16:AA41)</f>
        <v>-147904</v>
      </c>
    </row>
    <row r="43" spans="1:27" x14ac:dyDescent="0.2">
      <c r="A43" s="110">
        <v>52001000</v>
      </c>
      <c r="B43" s="108" t="s">
        <v>17</v>
      </c>
      <c r="C43" s="109"/>
      <c r="D43" s="58"/>
      <c r="E43" s="212">
        <v>43261</v>
      </c>
      <c r="F43" s="209"/>
      <c r="G43" s="216"/>
      <c r="H43" s="193"/>
      <c r="I43" s="216">
        <f>E43+G43</f>
        <v>43261</v>
      </c>
      <c r="K43" s="268">
        <f>ROUND(+'Proll Data'!$H73/12,0)</f>
        <v>2519</v>
      </c>
      <c r="L43" s="268">
        <f>+'Proll Data'!$H73/12</f>
        <v>2518.5</v>
      </c>
      <c r="M43" s="268">
        <f>+'Proll Data'!$H73/12</f>
        <v>2518.5</v>
      </c>
      <c r="N43" s="268">
        <f>+'Proll Data'!$H73/12</f>
        <v>2518.5</v>
      </c>
      <c r="O43" s="268">
        <f>+'Proll Data'!$H73/12</f>
        <v>2518.5</v>
      </c>
      <c r="P43" s="268">
        <f>+'Proll Data'!$H73/12</f>
        <v>2518.5</v>
      </c>
      <c r="Q43" s="268">
        <f>+'Proll Data'!$H73/12</f>
        <v>2518.5</v>
      </c>
      <c r="R43" s="268">
        <f>+'Proll Data'!$H73/12</f>
        <v>2518.5</v>
      </c>
      <c r="S43" s="268">
        <f>+'Proll Data'!$H73/12</f>
        <v>2518.5</v>
      </c>
      <c r="T43" s="268">
        <f>+'Proll Data'!$H73/12</f>
        <v>2518.5</v>
      </c>
      <c r="U43" s="268">
        <f>+'Proll Data'!$H73/12</f>
        <v>2518.5</v>
      </c>
      <c r="V43" s="268">
        <f>+'Proll Data'!$H73/12</f>
        <v>2518.5</v>
      </c>
      <c r="W43" s="216">
        <f t="shared" si="9"/>
        <v>30222.5</v>
      </c>
      <c r="Y43" s="243">
        <f>W43-E43</f>
        <v>-13038.5</v>
      </c>
      <c r="Z43" s="232"/>
      <c r="AA43" s="243">
        <f>W43-I43</f>
        <v>-13038.5</v>
      </c>
    </row>
    <row r="44" spans="1:27" x14ac:dyDescent="0.2">
      <c r="A44" s="110">
        <v>59003000</v>
      </c>
      <c r="B44" s="108" t="s">
        <v>239</v>
      </c>
      <c r="C44" s="109"/>
      <c r="D44" s="58"/>
      <c r="E44" s="213">
        <v>28134</v>
      </c>
      <c r="F44" s="209"/>
      <c r="G44" s="217"/>
      <c r="H44" s="193"/>
      <c r="I44" s="217">
        <f>E44+G44</f>
        <v>28134</v>
      </c>
      <c r="K44" s="267">
        <f>+'Proll Data'!$I73/12</f>
        <v>1844.6899999999998</v>
      </c>
      <c r="L44" s="267">
        <f>+'Proll Data'!$I73/12+SUMIF('Proll Data'!M16:M71,"&gt;0",'Proll Data'!M16:M71)</f>
        <v>3117.0499999999993</v>
      </c>
      <c r="M44" s="267">
        <f>+'Proll Data'!$I73/12</f>
        <v>1844.6899999999998</v>
      </c>
      <c r="N44" s="267">
        <f>+'Proll Data'!$I73/12</f>
        <v>1844.6899999999998</v>
      </c>
      <c r="O44" s="267">
        <f>+'Proll Data'!$I73/12</f>
        <v>1844.6899999999998</v>
      </c>
      <c r="P44" s="267">
        <f>+'Proll Data'!$I73/12</f>
        <v>1844.6899999999998</v>
      </c>
      <c r="Q44" s="267">
        <f>+'Proll Data'!$I73/12</f>
        <v>1844.6899999999998</v>
      </c>
      <c r="R44" s="267">
        <f>+'Proll Data'!$I73/12</f>
        <v>1844.6899999999998</v>
      </c>
      <c r="S44" s="267">
        <f>+'Proll Data'!$I73/12</f>
        <v>1844.6899999999998</v>
      </c>
      <c r="T44" s="267">
        <f>+'Proll Data'!$I73/12</f>
        <v>1844.6899999999998</v>
      </c>
      <c r="U44" s="267">
        <f>+'Proll Data'!$I73/12</f>
        <v>1844.6899999999998</v>
      </c>
      <c r="V44" s="267">
        <f>+'Proll Data'!$I73/12</f>
        <v>1844.6899999999998</v>
      </c>
      <c r="W44" s="217">
        <f t="shared" si="9"/>
        <v>23408.639999999996</v>
      </c>
      <c r="X44" s="193"/>
      <c r="Y44" s="244">
        <f>W44-E44</f>
        <v>-4725.3600000000042</v>
      </c>
      <c r="Z44" s="232"/>
      <c r="AA44" s="244">
        <f>W44-I44</f>
        <v>-4725.3600000000042</v>
      </c>
    </row>
    <row r="45" spans="1:27" s="52" customFormat="1" x14ac:dyDescent="0.2">
      <c r="A45" s="258"/>
      <c r="B45" s="223" t="s">
        <v>81</v>
      </c>
      <c r="C45" s="224"/>
      <c r="D45" s="227"/>
      <c r="E45" s="214">
        <f>+E44+E43</f>
        <v>71395</v>
      </c>
      <c r="F45" s="210"/>
      <c r="G45" s="214">
        <f>+G44+G43</f>
        <v>0</v>
      </c>
      <c r="H45" s="194"/>
      <c r="I45" s="214">
        <f>+I44+I43</f>
        <v>71395</v>
      </c>
      <c r="K45" s="233">
        <f t="shared" ref="K45:V45" si="11">+K44+K43</f>
        <v>4363.6899999999996</v>
      </c>
      <c r="L45" s="233">
        <f t="shared" si="11"/>
        <v>5635.5499999999993</v>
      </c>
      <c r="M45" s="233">
        <f t="shared" si="11"/>
        <v>4363.1899999999996</v>
      </c>
      <c r="N45" s="233">
        <f t="shared" si="11"/>
        <v>4363.1899999999996</v>
      </c>
      <c r="O45" s="233">
        <f t="shared" si="11"/>
        <v>4363.1899999999996</v>
      </c>
      <c r="P45" s="233">
        <f t="shared" si="11"/>
        <v>4363.1899999999996</v>
      </c>
      <c r="Q45" s="233">
        <f t="shared" si="11"/>
        <v>4363.1899999999996</v>
      </c>
      <c r="R45" s="233">
        <f t="shared" si="11"/>
        <v>4363.1899999999996</v>
      </c>
      <c r="S45" s="233">
        <f t="shared" si="11"/>
        <v>4363.1899999999996</v>
      </c>
      <c r="T45" s="233">
        <f t="shared" si="11"/>
        <v>4363.1899999999996</v>
      </c>
      <c r="U45" s="233">
        <f t="shared" si="11"/>
        <v>4363.1899999999996</v>
      </c>
      <c r="V45" s="233">
        <f t="shared" si="11"/>
        <v>4363.1899999999996</v>
      </c>
      <c r="W45" s="214">
        <f t="shared" si="9"/>
        <v>53631.14</v>
      </c>
      <c r="X45" s="164"/>
      <c r="Y45" s="245">
        <f>SUM(Y43:Y44)</f>
        <v>-17763.860000000004</v>
      </c>
      <c r="Z45" s="246"/>
      <c r="AA45" s="245">
        <f>SUM(AA43:AA44)</f>
        <v>-17763.860000000004</v>
      </c>
    </row>
    <row r="46" spans="1:27" x14ac:dyDescent="0.2">
      <c r="A46" s="110">
        <v>52503000</v>
      </c>
      <c r="B46" s="108" t="s">
        <v>261</v>
      </c>
      <c r="C46" s="109"/>
      <c r="D46" s="58"/>
      <c r="E46" s="212">
        <v>0</v>
      </c>
      <c r="F46" s="209"/>
      <c r="G46" s="216"/>
      <c r="H46" s="193"/>
      <c r="I46" s="216">
        <f>E46+G46</f>
        <v>0</v>
      </c>
      <c r="K46" s="216">
        <v>0</v>
      </c>
      <c r="L46" s="216">
        <v>0</v>
      </c>
      <c r="M46" s="216">
        <v>0</v>
      </c>
      <c r="N46" s="216">
        <v>0</v>
      </c>
      <c r="O46" s="216">
        <v>0</v>
      </c>
      <c r="P46" s="216">
        <v>0</v>
      </c>
      <c r="Q46" s="216">
        <v>0</v>
      </c>
      <c r="R46" s="216">
        <v>0</v>
      </c>
      <c r="S46" s="216">
        <v>0</v>
      </c>
      <c r="T46" s="216">
        <v>0</v>
      </c>
      <c r="U46" s="216">
        <v>0</v>
      </c>
      <c r="V46" s="216">
        <v>0</v>
      </c>
      <c r="W46" s="216">
        <f t="shared" si="9"/>
        <v>0</v>
      </c>
      <c r="Y46" s="243">
        <f>W46-E46</f>
        <v>0</v>
      </c>
      <c r="Z46" s="232"/>
      <c r="AA46" s="243">
        <f>W46-I46</f>
        <v>0</v>
      </c>
    </row>
    <row r="47" spans="1:27" x14ac:dyDescent="0.2">
      <c r="A47" s="110"/>
      <c r="B47" s="108" t="s">
        <v>103</v>
      </c>
      <c r="C47" s="109"/>
      <c r="D47" s="58"/>
      <c r="E47" s="212">
        <v>0</v>
      </c>
      <c r="F47" s="209"/>
      <c r="G47" s="216"/>
      <c r="H47" s="193"/>
      <c r="I47" s="216">
        <f>E47+G47</f>
        <v>0</v>
      </c>
      <c r="K47" s="216">
        <v>0</v>
      </c>
      <c r="L47" s="216">
        <v>0</v>
      </c>
      <c r="M47" s="216">
        <v>0</v>
      </c>
      <c r="N47" s="216">
        <v>0</v>
      </c>
      <c r="O47" s="216">
        <v>0</v>
      </c>
      <c r="P47" s="216">
        <v>0</v>
      </c>
      <c r="Q47" s="216">
        <v>0</v>
      </c>
      <c r="R47" s="216">
        <v>0</v>
      </c>
      <c r="S47" s="216">
        <v>0</v>
      </c>
      <c r="T47" s="216">
        <v>0</v>
      </c>
      <c r="U47" s="216">
        <v>0</v>
      </c>
      <c r="V47" s="216">
        <v>0</v>
      </c>
      <c r="W47" s="216">
        <f t="shared" si="9"/>
        <v>0</v>
      </c>
      <c r="Y47" s="243">
        <f>W47-E47</f>
        <v>0</v>
      </c>
      <c r="Z47" s="232"/>
      <c r="AA47" s="243">
        <f>W47-I47</f>
        <v>0</v>
      </c>
    </row>
    <row r="48" spans="1:27" x14ac:dyDescent="0.2">
      <c r="A48" s="110">
        <v>52502500</v>
      </c>
      <c r="B48" s="108" t="s">
        <v>240</v>
      </c>
      <c r="C48" s="109"/>
      <c r="D48" s="58"/>
      <c r="E48" s="212">
        <v>78784</v>
      </c>
      <c r="F48" s="209"/>
      <c r="G48" s="216"/>
      <c r="H48" s="193"/>
      <c r="I48" s="216">
        <f>E48+G48</f>
        <v>78784</v>
      </c>
      <c r="K48" s="268">
        <f>+EPSC!K33</f>
        <v>6408.538333333333</v>
      </c>
      <c r="L48" s="268">
        <f>+EPSC!L33</f>
        <v>6408.538333333333</v>
      </c>
      <c r="M48" s="268">
        <f>+EPSC!M33</f>
        <v>6408.538333333333</v>
      </c>
      <c r="N48" s="268">
        <f>+EPSC!N33</f>
        <v>6408.538333333333</v>
      </c>
      <c r="O48" s="268">
        <f>+EPSC!O33</f>
        <v>6408.538333333333</v>
      </c>
      <c r="P48" s="268">
        <f>+EPSC!P33</f>
        <v>6408.538333333333</v>
      </c>
      <c r="Q48" s="268">
        <f>+EPSC!Q33</f>
        <v>6408.538333333333</v>
      </c>
      <c r="R48" s="268">
        <f>+EPSC!R33</f>
        <v>6408.538333333333</v>
      </c>
      <c r="S48" s="268">
        <f>+EPSC!S33</f>
        <v>6408.538333333333</v>
      </c>
      <c r="T48" s="268">
        <f>+EPSC!T33</f>
        <v>6408.538333333333</v>
      </c>
      <c r="U48" s="268">
        <f>+EPSC!U33</f>
        <v>6408.538333333333</v>
      </c>
      <c r="V48" s="268">
        <f>+EPSC!V33</f>
        <v>6408.538333333333</v>
      </c>
      <c r="W48" s="216">
        <f>SUM(K48:V48)</f>
        <v>76902.459999999977</v>
      </c>
      <c r="Y48" s="243">
        <f>W48-E48</f>
        <v>-1881.5400000000227</v>
      </c>
      <c r="Z48" s="232"/>
      <c r="AA48" s="243">
        <f>W48-I48</f>
        <v>-1881.5400000000227</v>
      </c>
    </row>
    <row r="49" spans="1:27" x14ac:dyDescent="0.2">
      <c r="A49" s="110">
        <v>52502000</v>
      </c>
      <c r="B49" s="108" t="s">
        <v>241</v>
      </c>
      <c r="C49" s="109"/>
      <c r="D49" s="58"/>
      <c r="E49" s="213">
        <v>9746</v>
      </c>
      <c r="F49" s="209"/>
      <c r="G49" s="217"/>
      <c r="H49" s="193"/>
      <c r="I49" s="216">
        <f>E49+G49</f>
        <v>9746</v>
      </c>
      <c r="K49" s="267">
        <f>EIS!$S$75</f>
        <v>421.90000000000009</v>
      </c>
      <c r="L49" s="267">
        <f>EIS!$S$75</f>
        <v>421.90000000000009</v>
      </c>
      <c r="M49" s="267">
        <f>EIS!$S$75</f>
        <v>421.90000000000009</v>
      </c>
      <c r="N49" s="267">
        <f>EIS!$S$75</f>
        <v>421.90000000000009</v>
      </c>
      <c r="O49" s="267">
        <f>EIS!$S$75</f>
        <v>421.90000000000009</v>
      </c>
      <c r="P49" s="267">
        <f>EIS!$S$75</f>
        <v>421.90000000000009</v>
      </c>
      <c r="Q49" s="267">
        <f>EIS!$S$75</f>
        <v>421.90000000000009</v>
      </c>
      <c r="R49" s="267">
        <f>EIS!$S$75</f>
        <v>421.90000000000009</v>
      </c>
      <c r="S49" s="267">
        <f>EIS!$S$75</f>
        <v>421.90000000000009</v>
      </c>
      <c r="T49" s="267">
        <f>EIS!$S$75</f>
        <v>421.90000000000009</v>
      </c>
      <c r="U49" s="267">
        <f>EIS!$S$75</f>
        <v>421.90000000000009</v>
      </c>
      <c r="V49" s="267">
        <f>EIS!$S$75</f>
        <v>421.90000000000009</v>
      </c>
      <c r="W49" s="217">
        <f>SUM(K49:V49)</f>
        <v>5062.8000000000011</v>
      </c>
      <c r="Y49" s="244">
        <f>W49-E49</f>
        <v>-4683.1999999999989</v>
      </c>
      <c r="Z49" s="232"/>
      <c r="AA49" s="244">
        <f>W49-I49</f>
        <v>-4683.1999999999989</v>
      </c>
    </row>
    <row r="50" spans="1:27" s="52" customFormat="1" x14ac:dyDescent="0.2">
      <c r="A50" s="258"/>
      <c r="B50" s="223" t="s">
        <v>81</v>
      </c>
      <c r="C50" s="224"/>
      <c r="D50" s="227"/>
      <c r="E50" s="215">
        <f>SUM(E46:E49)</f>
        <v>88530</v>
      </c>
      <c r="F50" s="210"/>
      <c r="G50" s="215">
        <f>SUM(G46:G49)</f>
        <v>0</v>
      </c>
      <c r="H50" s="194"/>
      <c r="I50" s="215">
        <f>SUM(I46:I49)</f>
        <v>88530</v>
      </c>
      <c r="K50" s="215">
        <f t="shared" ref="K50:V50" si="12">SUM(K46:K49)</f>
        <v>6830.4383333333335</v>
      </c>
      <c r="L50" s="215">
        <f t="shared" si="12"/>
        <v>6830.4383333333335</v>
      </c>
      <c r="M50" s="215">
        <f t="shared" si="12"/>
        <v>6830.4383333333335</v>
      </c>
      <c r="N50" s="215">
        <f t="shared" si="12"/>
        <v>6830.4383333333335</v>
      </c>
      <c r="O50" s="215">
        <f t="shared" si="12"/>
        <v>6830.4383333333335</v>
      </c>
      <c r="P50" s="215">
        <f t="shared" si="12"/>
        <v>6830.4383333333335</v>
      </c>
      <c r="Q50" s="215">
        <f t="shared" si="12"/>
        <v>6830.4383333333335</v>
      </c>
      <c r="R50" s="215">
        <f t="shared" si="12"/>
        <v>6830.4383333333335</v>
      </c>
      <c r="S50" s="215">
        <f t="shared" si="12"/>
        <v>6830.4383333333335</v>
      </c>
      <c r="T50" s="215">
        <f t="shared" si="12"/>
        <v>6830.4383333333335</v>
      </c>
      <c r="U50" s="215">
        <f t="shared" si="12"/>
        <v>6830.4383333333335</v>
      </c>
      <c r="V50" s="215">
        <f t="shared" si="12"/>
        <v>6830.4383333333335</v>
      </c>
      <c r="W50" s="215">
        <f t="shared" ref="W50:W57" si="13">SUM(K50:V50)</f>
        <v>81965.260000000009</v>
      </c>
      <c r="X50" s="194"/>
      <c r="Y50" s="215">
        <f>SUM(Y46:Y49)</f>
        <v>-6564.7400000000216</v>
      </c>
      <c r="Z50" s="204"/>
      <c r="AA50" s="215">
        <f>SUM(AA46:AA49)</f>
        <v>-6564.7400000000216</v>
      </c>
    </row>
    <row r="51" spans="1:27" x14ac:dyDescent="0.2">
      <c r="A51" s="248" t="s">
        <v>82</v>
      </c>
      <c r="B51" s="248"/>
      <c r="C51" s="109"/>
      <c r="D51" s="58"/>
      <c r="E51" s="215">
        <f>+E50+E45+E42</f>
        <v>581476</v>
      </c>
      <c r="F51" s="210"/>
      <c r="G51" s="215">
        <f>+G50+G45+G42</f>
        <v>87325</v>
      </c>
      <c r="H51" s="194"/>
      <c r="I51" s="215">
        <f>+I50+I45+I42</f>
        <v>668801</v>
      </c>
      <c r="K51" s="215">
        <f t="shared" ref="K51:V51" si="14">+K50+K45+K42</f>
        <v>41275.128333333334</v>
      </c>
      <c r="L51" s="215">
        <f t="shared" si="14"/>
        <v>42546.988333333335</v>
      </c>
      <c r="M51" s="215">
        <f t="shared" si="14"/>
        <v>41274.628333333334</v>
      </c>
      <c r="N51" s="215">
        <f t="shared" si="14"/>
        <v>41274.628333333334</v>
      </c>
      <c r="O51" s="215">
        <f t="shared" si="14"/>
        <v>41274.628333333334</v>
      </c>
      <c r="P51" s="215">
        <f t="shared" si="14"/>
        <v>41274.628333333334</v>
      </c>
      <c r="Q51" s="215">
        <f t="shared" si="14"/>
        <v>41274.628333333334</v>
      </c>
      <c r="R51" s="215">
        <f t="shared" si="14"/>
        <v>41274.628333333334</v>
      </c>
      <c r="S51" s="215">
        <f t="shared" si="14"/>
        <v>41274.628333333334</v>
      </c>
      <c r="T51" s="215">
        <f t="shared" si="14"/>
        <v>41274.628333333334</v>
      </c>
      <c r="U51" s="215">
        <f t="shared" si="14"/>
        <v>41274.628333333334</v>
      </c>
      <c r="V51" s="215">
        <f t="shared" si="14"/>
        <v>41274.628333333334</v>
      </c>
      <c r="W51" s="215">
        <f t="shared" si="13"/>
        <v>496568.40000000008</v>
      </c>
      <c r="Y51" s="215">
        <f>W51-E51</f>
        <v>-84907.599999999919</v>
      </c>
      <c r="Z51" s="204"/>
      <c r="AA51" s="215">
        <f>W51-I51</f>
        <v>-172232.59999999992</v>
      </c>
    </row>
    <row r="52" spans="1:27" x14ac:dyDescent="0.2">
      <c r="A52" s="258" t="s">
        <v>271</v>
      </c>
      <c r="B52" s="108"/>
      <c r="C52" s="109"/>
      <c r="D52" s="58"/>
      <c r="E52" s="259"/>
      <c r="F52" s="209"/>
      <c r="G52" s="260"/>
      <c r="H52" s="193"/>
      <c r="I52" s="260"/>
      <c r="K52" s="260"/>
      <c r="L52" s="260"/>
      <c r="M52" s="260"/>
      <c r="N52" s="260"/>
      <c r="O52" s="260"/>
      <c r="P52" s="260"/>
      <c r="Q52" s="260"/>
      <c r="R52" s="260"/>
      <c r="S52" s="260"/>
      <c r="T52" s="260"/>
      <c r="U52" s="260"/>
      <c r="V52" s="260"/>
      <c r="W52" s="260"/>
      <c r="Y52" s="260"/>
      <c r="Z52" s="202"/>
      <c r="AA52" s="260"/>
    </row>
    <row r="53" spans="1:27" x14ac:dyDescent="0.2">
      <c r="A53" s="110">
        <v>80020054</v>
      </c>
      <c r="B53" s="108" t="s">
        <v>83</v>
      </c>
      <c r="C53" s="109"/>
      <c r="D53" s="58"/>
      <c r="E53" s="212">
        <v>-34152</v>
      </c>
      <c r="F53" s="209"/>
      <c r="G53" s="216"/>
      <c r="H53" s="193"/>
      <c r="I53" s="216">
        <f>E53+G53</f>
        <v>-34152</v>
      </c>
      <c r="K53" s="216">
        <v>0</v>
      </c>
      <c r="L53" s="216">
        <v>0</v>
      </c>
      <c r="M53" s="216">
        <v>0</v>
      </c>
      <c r="N53" s="216">
        <v>0</v>
      </c>
      <c r="O53" s="216">
        <v>0</v>
      </c>
      <c r="P53" s="216">
        <v>0</v>
      </c>
      <c r="Q53" s="216">
        <v>0</v>
      </c>
      <c r="R53" s="216">
        <v>0</v>
      </c>
      <c r="S53" s="216">
        <v>0</v>
      </c>
      <c r="T53" s="216">
        <v>0</v>
      </c>
      <c r="U53" s="216">
        <v>0</v>
      </c>
      <c r="V53" s="216">
        <v>0</v>
      </c>
      <c r="W53" s="216">
        <f t="shared" si="13"/>
        <v>0</v>
      </c>
      <c r="Y53" s="216">
        <f>W53-E53</f>
        <v>34152</v>
      </c>
      <c r="Z53" s="202"/>
      <c r="AA53" s="216">
        <f>W53-I53</f>
        <v>34152</v>
      </c>
    </row>
    <row r="54" spans="1:27" x14ac:dyDescent="0.2">
      <c r="A54" s="110">
        <v>80020056</v>
      </c>
      <c r="B54" s="108" t="s">
        <v>84</v>
      </c>
      <c r="C54" s="109"/>
      <c r="D54" s="58"/>
      <c r="E54" s="212">
        <v>-3265</v>
      </c>
      <c r="F54" s="209"/>
      <c r="G54" s="216"/>
      <c r="H54" s="193"/>
      <c r="I54" s="216">
        <f>E54+G54</f>
        <v>-3265</v>
      </c>
      <c r="K54" s="216">
        <v>0</v>
      </c>
      <c r="L54" s="216">
        <v>0</v>
      </c>
      <c r="M54" s="216">
        <v>0</v>
      </c>
      <c r="N54" s="216">
        <v>0</v>
      </c>
      <c r="O54" s="216">
        <v>0</v>
      </c>
      <c r="P54" s="216">
        <v>0</v>
      </c>
      <c r="Q54" s="216">
        <v>0</v>
      </c>
      <c r="R54" s="216">
        <v>0</v>
      </c>
      <c r="S54" s="216">
        <v>0</v>
      </c>
      <c r="T54" s="216">
        <v>0</v>
      </c>
      <c r="U54" s="216">
        <v>0</v>
      </c>
      <c r="V54" s="216">
        <v>0</v>
      </c>
      <c r="W54" s="216">
        <f t="shared" si="13"/>
        <v>0</v>
      </c>
      <c r="Y54" s="216">
        <f>W54-E54</f>
        <v>3265</v>
      </c>
      <c r="Z54" s="202"/>
      <c r="AA54" s="216">
        <f>W54-I54</f>
        <v>3265</v>
      </c>
    </row>
    <row r="55" spans="1:27" x14ac:dyDescent="0.2">
      <c r="A55" s="110">
        <v>80020055</v>
      </c>
      <c r="B55" s="108" t="s">
        <v>85</v>
      </c>
      <c r="C55" s="109"/>
      <c r="D55" s="58"/>
      <c r="E55" s="212">
        <v>-2400</v>
      </c>
      <c r="F55" s="209"/>
      <c r="G55" s="216"/>
      <c r="H55" s="193"/>
      <c r="I55" s="216">
        <f>E55+G55</f>
        <v>-2400</v>
      </c>
      <c r="K55" s="216">
        <v>0</v>
      </c>
      <c r="L55" s="216">
        <v>0</v>
      </c>
      <c r="M55" s="216">
        <v>0</v>
      </c>
      <c r="N55" s="216">
        <v>0</v>
      </c>
      <c r="O55" s="216">
        <v>0</v>
      </c>
      <c r="P55" s="216">
        <v>0</v>
      </c>
      <c r="Q55" s="216">
        <v>0</v>
      </c>
      <c r="R55" s="216">
        <v>0</v>
      </c>
      <c r="S55" s="216">
        <v>0</v>
      </c>
      <c r="T55" s="216">
        <v>0</v>
      </c>
      <c r="U55" s="216">
        <v>0</v>
      </c>
      <c r="V55" s="216">
        <v>0</v>
      </c>
      <c r="W55" s="216">
        <f t="shared" si="13"/>
        <v>0</v>
      </c>
      <c r="Y55" s="216">
        <f>W55-E55</f>
        <v>2400</v>
      </c>
      <c r="Z55" s="202"/>
      <c r="AA55" s="216">
        <f>W55-I55</f>
        <v>2400</v>
      </c>
    </row>
    <row r="56" spans="1:27" x14ac:dyDescent="0.2">
      <c r="A56" s="110">
        <v>80020046</v>
      </c>
      <c r="B56" s="108" t="s">
        <v>86</v>
      </c>
      <c r="C56" s="109"/>
      <c r="D56" s="58"/>
      <c r="E56" s="213">
        <v>0</v>
      </c>
      <c r="F56" s="209"/>
      <c r="G56" s="217"/>
      <c r="H56" s="193"/>
      <c r="I56" s="216">
        <f>E56+G56</f>
        <v>0</v>
      </c>
      <c r="K56" s="217">
        <v>0</v>
      </c>
      <c r="L56" s="217">
        <v>0</v>
      </c>
      <c r="M56" s="217">
        <v>0</v>
      </c>
      <c r="N56" s="217">
        <v>0</v>
      </c>
      <c r="O56" s="217">
        <v>0</v>
      </c>
      <c r="P56" s="217">
        <v>0</v>
      </c>
      <c r="Q56" s="217">
        <v>0</v>
      </c>
      <c r="R56" s="217">
        <v>0</v>
      </c>
      <c r="S56" s="217">
        <v>0</v>
      </c>
      <c r="T56" s="217">
        <v>0</v>
      </c>
      <c r="U56" s="217">
        <v>0</v>
      </c>
      <c r="V56" s="217">
        <v>0</v>
      </c>
      <c r="W56" s="217">
        <f t="shared" si="13"/>
        <v>0</v>
      </c>
      <c r="Y56" s="217">
        <f>W56-E56</f>
        <v>0</v>
      </c>
      <c r="Z56" s="202"/>
      <c r="AA56" s="217">
        <f>W56-I56</f>
        <v>0</v>
      </c>
    </row>
    <row r="57" spans="1:27" s="52" customFormat="1" ht="13.5" thickBot="1" x14ac:dyDescent="0.25">
      <c r="A57" s="258"/>
      <c r="B57" s="223" t="s">
        <v>81</v>
      </c>
      <c r="C57" s="224"/>
      <c r="D57" s="227"/>
      <c r="E57" s="261">
        <f>SUM(E53:E56)</f>
        <v>-39817</v>
      </c>
      <c r="F57" s="210"/>
      <c r="G57" s="261">
        <f>SUM(G53:G56)</f>
        <v>0</v>
      </c>
      <c r="H57" s="194"/>
      <c r="I57" s="261">
        <f>SUM(I53:I56)</f>
        <v>-39817</v>
      </c>
      <c r="K57" s="261">
        <f t="shared" ref="K57:V57" si="15">SUM(K53:K56)</f>
        <v>0</v>
      </c>
      <c r="L57" s="261">
        <f t="shared" si="15"/>
        <v>0</v>
      </c>
      <c r="M57" s="261">
        <f t="shared" si="15"/>
        <v>0</v>
      </c>
      <c r="N57" s="261">
        <f t="shared" si="15"/>
        <v>0</v>
      </c>
      <c r="O57" s="261">
        <f t="shared" si="15"/>
        <v>0</v>
      </c>
      <c r="P57" s="261">
        <f t="shared" si="15"/>
        <v>0</v>
      </c>
      <c r="Q57" s="261">
        <f t="shared" si="15"/>
        <v>0</v>
      </c>
      <c r="R57" s="261">
        <f t="shared" si="15"/>
        <v>0</v>
      </c>
      <c r="S57" s="261">
        <f t="shared" si="15"/>
        <v>0</v>
      </c>
      <c r="T57" s="261">
        <f t="shared" si="15"/>
        <v>0</v>
      </c>
      <c r="U57" s="261">
        <f t="shared" si="15"/>
        <v>0</v>
      </c>
      <c r="V57" s="261">
        <f t="shared" si="15"/>
        <v>0</v>
      </c>
      <c r="W57" s="261">
        <f t="shared" si="13"/>
        <v>0</v>
      </c>
      <c r="X57" s="164"/>
      <c r="Y57" s="261">
        <f>SUM(Y53:Y56)</f>
        <v>39817</v>
      </c>
      <c r="Z57" s="204"/>
      <c r="AA57" s="261">
        <f>W57-I57</f>
        <v>39817</v>
      </c>
    </row>
    <row r="58" spans="1:27" s="52" customFormat="1" ht="13.5" thickBot="1" x14ac:dyDescent="0.25">
      <c r="A58" s="225" t="s">
        <v>87</v>
      </c>
      <c r="B58" s="225"/>
      <c r="C58" s="226"/>
      <c r="D58" s="227"/>
      <c r="E58" s="262">
        <f>+E51+E57</f>
        <v>541659</v>
      </c>
      <c r="F58" s="211"/>
      <c r="G58" s="262">
        <f>+G51+G57</f>
        <v>87325</v>
      </c>
      <c r="H58" s="194"/>
      <c r="I58" s="262">
        <f>+I51+I57</f>
        <v>628984</v>
      </c>
      <c r="K58" s="262">
        <f>+K51+K57</f>
        <v>41275.128333333334</v>
      </c>
      <c r="L58" s="262">
        <f t="shared" ref="L58:Y58" si="16">+L51+L57</f>
        <v>42546.988333333335</v>
      </c>
      <c r="M58" s="262">
        <f t="shared" si="16"/>
        <v>41274.628333333334</v>
      </c>
      <c r="N58" s="262">
        <f t="shared" si="16"/>
        <v>41274.628333333334</v>
      </c>
      <c r="O58" s="262">
        <f t="shared" si="16"/>
        <v>41274.628333333334</v>
      </c>
      <c r="P58" s="262">
        <f t="shared" si="16"/>
        <v>41274.628333333334</v>
      </c>
      <c r="Q58" s="262">
        <f t="shared" si="16"/>
        <v>41274.628333333334</v>
      </c>
      <c r="R58" s="262">
        <f t="shared" si="16"/>
        <v>41274.628333333334</v>
      </c>
      <c r="S58" s="262">
        <f t="shared" si="16"/>
        <v>41274.628333333334</v>
      </c>
      <c r="T58" s="262">
        <f t="shared" si="16"/>
        <v>41274.628333333334</v>
      </c>
      <c r="U58" s="262">
        <f t="shared" si="16"/>
        <v>41274.628333333334</v>
      </c>
      <c r="V58" s="262">
        <f t="shared" si="16"/>
        <v>41274.628333333334</v>
      </c>
      <c r="W58" s="262">
        <f t="shared" si="16"/>
        <v>496568.40000000008</v>
      </c>
      <c r="X58" s="164"/>
      <c r="Y58" s="262">
        <f t="shared" si="16"/>
        <v>-45090.599999999919</v>
      </c>
      <c r="Z58" s="205"/>
      <c r="AA58" s="262">
        <f>+AA51+AA57</f>
        <v>-132415.59999999992</v>
      </c>
    </row>
    <row r="59" spans="1:27" x14ac:dyDescent="0.2">
      <c r="E59" s="208"/>
      <c r="F59" s="208"/>
      <c r="G59" s="7"/>
      <c r="H59" s="7"/>
      <c r="I59" s="7"/>
      <c r="Y59" s="202"/>
      <c r="Z59" s="202"/>
      <c r="AA59" s="203"/>
    </row>
    <row r="60" spans="1:27" x14ac:dyDescent="0.2">
      <c r="B60" s="16"/>
      <c r="E60" s="208"/>
      <c r="F60" s="208"/>
      <c r="G60" s="7"/>
      <c r="H60" s="7"/>
      <c r="I60" s="7"/>
      <c r="Y60" s="202"/>
      <c r="Z60" s="202"/>
      <c r="AA60" s="203"/>
    </row>
    <row r="61" spans="1:27" x14ac:dyDescent="0.2">
      <c r="B61" s="18"/>
      <c r="E61" s="208"/>
      <c r="F61" s="208"/>
      <c r="G61" s="7"/>
      <c r="H61" s="7"/>
      <c r="I61" s="7"/>
      <c r="Y61" s="202"/>
      <c r="Z61" s="202"/>
      <c r="AA61" s="203"/>
    </row>
    <row r="62" spans="1:27" x14ac:dyDescent="0.2">
      <c r="E62" s="208"/>
      <c r="F62" s="208"/>
      <c r="J62" t="s">
        <v>211</v>
      </c>
      <c r="Y62" s="202"/>
      <c r="Z62" s="202"/>
      <c r="AA62" s="203"/>
    </row>
    <row r="63" spans="1:27" x14ac:dyDescent="0.2">
      <c r="E63" s="208"/>
      <c r="F63" s="208"/>
      <c r="J63" t="s">
        <v>80</v>
      </c>
      <c r="Y63" s="202"/>
      <c r="Z63" s="202"/>
      <c r="AA63" s="203"/>
    </row>
    <row r="64" spans="1:27" x14ac:dyDescent="0.2">
      <c r="B64" s="32" t="s">
        <v>88</v>
      </c>
      <c r="C64" s="32"/>
      <c r="E64" s="236">
        <v>0</v>
      </c>
      <c r="F64" s="209"/>
      <c r="G64" s="236"/>
      <c r="I64" s="236">
        <f t="shared" ref="I64:I82" si="17">E64+G64</f>
        <v>0</v>
      </c>
      <c r="J64" s="249">
        <v>0</v>
      </c>
      <c r="K64" s="238">
        <f t="shared" ref="K64:K82" si="18">IF($J64=0,0,K$58*$J64)</f>
        <v>0</v>
      </c>
      <c r="L64" s="238">
        <f t="shared" ref="L64:V79" si="19">IF($J64=0,0,L$58*$J64)</f>
        <v>0</v>
      </c>
      <c r="M64" s="238">
        <f t="shared" si="19"/>
        <v>0</v>
      </c>
      <c r="N64" s="238">
        <f t="shared" si="19"/>
        <v>0</v>
      </c>
      <c r="O64" s="238">
        <f t="shared" si="19"/>
        <v>0</v>
      </c>
      <c r="P64" s="238">
        <f t="shared" si="19"/>
        <v>0</v>
      </c>
      <c r="Q64" s="238">
        <f t="shared" si="19"/>
        <v>0</v>
      </c>
      <c r="R64" s="238">
        <f t="shared" si="19"/>
        <v>0</v>
      </c>
      <c r="S64" s="238">
        <f t="shared" si="19"/>
        <v>0</v>
      </c>
      <c r="T64" s="238">
        <f t="shared" si="19"/>
        <v>0</v>
      </c>
      <c r="U64" s="238">
        <f t="shared" si="19"/>
        <v>0</v>
      </c>
      <c r="V64" s="238">
        <f t="shared" si="19"/>
        <v>0</v>
      </c>
      <c r="W64" s="238">
        <f t="shared" ref="W64:W75" si="20">SUM(K64:V64)</f>
        <v>0</v>
      </c>
      <c r="Y64" s="238">
        <f t="shared" ref="Y64:Y82" si="21">$W64-E64</f>
        <v>0</v>
      </c>
      <c r="Z64" s="202"/>
      <c r="AA64" s="238">
        <f t="shared" ref="AA64:AA82" si="22">$W64-I64</f>
        <v>0</v>
      </c>
    </row>
    <row r="65" spans="2:27" x14ac:dyDescent="0.2">
      <c r="B65" s="58" t="s">
        <v>89</v>
      </c>
      <c r="C65" s="58">
        <v>903</v>
      </c>
      <c r="E65" s="212">
        <v>0</v>
      </c>
      <c r="F65" s="209"/>
      <c r="G65" s="212">
        <f>((E65/$E$58)*$G$58)</f>
        <v>0</v>
      </c>
      <c r="I65" s="212">
        <f t="shared" si="17"/>
        <v>0</v>
      </c>
      <c r="J65" s="250">
        <v>0</v>
      </c>
      <c r="K65" s="216">
        <f t="shared" si="18"/>
        <v>0</v>
      </c>
      <c r="L65" s="216">
        <f t="shared" si="19"/>
        <v>0</v>
      </c>
      <c r="M65" s="216">
        <f t="shared" si="19"/>
        <v>0</v>
      </c>
      <c r="N65" s="216">
        <f t="shared" si="19"/>
        <v>0</v>
      </c>
      <c r="O65" s="216">
        <f t="shared" si="19"/>
        <v>0</v>
      </c>
      <c r="P65" s="216">
        <f t="shared" si="19"/>
        <v>0</v>
      </c>
      <c r="Q65" s="216">
        <f t="shared" si="19"/>
        <v>0</v>
      </c>
      <c r="R65" s="216">
        <f t="shared" si="19"/>
        <v>0</v>
      </c>
      <c r="S65" s="216">
        <f t="shared" si="19"/>
        <v>0</v>
      </c>
      <c r="T65" s="216">
        <f t="shared" si="19"/>
        <v>0</v>
      </c>
      <c r="U65" s="216">
        <f t="shared" si="19"/>
        <v>0</v>
      </c>
      <c r="V65" s="216">
        <f t="shared" si="19"/>
        <v>0</v>
      </c>
      <c r="W65" s="216">
        <f t="shared" si="20"/>
        <v>0</v>
      </c>
      <c r="Y65" s="216">
        <f t="shared" si="21"/>
        <v>0</v>
      </c>
      <c r="Z65" s="202"/>
      <c r="AA65" s="216">
        <f t="shared" si="22"/>
        <v>0</v>
      </c>
    </row>
    <row r="66" spans="2:27" x14ac:dyDescent="0.2">
      <c r="B66" s="58" t="s">
        <v>260</v>
      </c>
      <c r="C66" s="58">
        <v>901</v>
      </c>
      <c r="E66" s="212">
        <v>0</v>
      </c>
      <c r="F66" s="209"/>
      <c r="G66" s="212">
        <f t="shared" ref="G66:G81" si="23">((E66/$E$58)*$G$58)</f>
        <v>0</v>
      </c>
      <c r="I66" s="212">
        <f>E66+G66</f>
        <v>0</v>
      </c>
      <c r="J66" s="250">
        <v>0</v>
      </c>
      <c r="K66" s="216">
        <f t="shared" si="18"/>
        <v>0</v>
      </c>
      <c r="L66" s="216">
        <f t="shared" si="19"/>
        <v>0</v>
      </c>
      <c r="M66" s="216">
        <f t="shared" si="19"/>
        <v>0</v>
      </c>
      <c r="N66" s="216">
        <f t="shared" si="19"/>
        <v>0</v>
      </c>
      <c r="O66" s="216">
        <f t="shared" si="19"/>
        <v>0</v>
      </c>
      <c r="P66" s="216">
        <f t="shared" si="19"/>
        <v>0</v>
      </c>
      <c r="Q66" s="216">
        <f t="shared" si="19"/>
        <v>0</v>
      </c>
      <c r="R66" s="216">
        <f t="shared" si="19"/>
        <v>0</v>
      </c>
      <c r="S66" s="216">
        <f t="shared" si="19"/>
        <v>0</v>
      </c>
      <c r="T66" s="216">
        <f t="shared" si="19"/>
        <v>0</v>
      </c>
      <c r="U66" s="216">
        <f t="shared" si="19"/>
        <v>0</v>
      </c>
      <c r="V66" s="216">
        <f t="shared" si="19"/>
        <v>0</v>
      </c>
      <c r="W66" s="216">
        <f>SUM(K66:V66)</f>
        <v>0</v>
      </c>
      <c r="Y66" s="216">
        <f>$W66-E66</f>
        <v>0</v>
      </c>
      <c r="Z66" s="202"/>
      <c r="AA66" s="216">
        <f>$W66-I66</f>
        <v>0</v>
      </c>
    </row>
    <row r="67" spans="2:27" x14ac:dyDescent="0.2">
      <c r="B67" s="58" t="s">
        <v>98</v>
      </c>
      <c r="C67" s="58">
        <v>904</v>
      </c>
      <c r="E67" s="212">
        <v>0</v>
      </c>
      <c r="F67" s="209"/>
      <c r="G67" s="212">
        <f t="shared" si="23"/>
        <v>0</v>
      </c>
      <c r="I67" s="212">
        <f t="shared" si="17"/>
        <v>0</v>
      </c>
      <c r="J67" s="250">
        <v>0</v>
      </c>
      <c r="K67" s="216">
        <f t="shared" si="18"/>
        <v>0</v>
      </c>
      <c r="L67" s="216">
        <f t="shared" si="19"/>
        <v>0</v>
      </c>
      <c r="M67" s="216">
        <f t="shared" si="19"/>
        <v>0</v>
      </c>
      <c r="N67" s="216">
        <f t="shared" si="19"/>
        <v>0</v>
      </c>
      <c r="O67" s="216">
        <f t="shared" si="19"/>
        <v>0</v>
      </c>
      <c r="P67" s="216">
        <f t="shared" si="19"/>
        <v>0</v>
      </c>
      <c r="Q67" s="216">
        <f t="shared" si="19"/>
        <v>0</v>
      </c>
      <c r="R67" s="216">
        <f t="shared" si="19"/>
        <v>0</v>
      </c>
      <c r="S67" s="216">
        <f t="shared" si="19"/>
        <v>0</v>
      </c>
      <c r="T67" s="216">
        <f t="shared" si="19"/>
        <v>0</v>
      </c>
      <c r="U67" s="216">
        <f t="shared" si="19"/>
        <v>0</v>
      </c>
      <c r="V67" s="216">
        <f t="shared" si="19"/>
        <v>0</v>
      </c>
      <c r="W67" s="216">
        <f t="shared" si="20"/>
        <v>0</v>
      </c>
      <c r="Y67" s="216">
        <f t="shared" si="21"/>
        <v>0</v>
      </c>
      <c r="Z67" s="202"/>
      <c r="AA67" s="216">
        <f t="shared" si="22"/>
        <v>0</v>
      </c>
    </row>
    <row r="68" spans="2:27" x14ac:dyDescent="0.2">
      <c r="B68" s="58" t="s">
        <v>90</v>
      </c>
      <c r="C68" s="58">
        <v>912</v>
      </c>
      <c r="E68" s="212">
        <v>60864</v>
      </c>
      <c r="F68" s="209"/>
      <c r="G68" s="212">
        <f t="shared" si="23"/>
        <v>9812.3520517521174</v>
      </c>
      <c r="I68" s="212">
        <f t="shared" si="17"/>
        <v>70676.352051752125</v>
      </c>
      <c r="J68" s="250">
        <v>0.1145</v>
      </c>
      <c r="K68" s="216">
        <f t="shared" si="18"/>
        <v>4726.0021941666673</v>
      </c>
      <c r="L68" s="216">
        <f t="shared" si="19"/>
        <v>4871.6301641666669</v>
      </c>
      <c r="M68" s="216">
        <f t="shared" si="19"/>
        <v>4725.9449441666666</v>
      </c>
      <c r="N68" s="216">
        <f t="shared" si="19"/>
        <v>4725.9449441666666</v>
      </c>
      <c r="O68" s="216">
        <f t="shared" si="19"/>
        <v>4725.9449441666666</v>
      </c>
      <c r="P68" s="216">
        <f t="shared" si="19"/>
        <v>4725.9449441666666</v>
      </c>
      <c r="Q68" s="216">
        <f t="shared" si="19"/>
        <v>4725.9449441666666</v>
      </c>
      <c r="R68" s="216">
        <f t="shared" si="19"/>
        <v>4725.9449441666666</v>
      </c>
      <c r="S68" s="216">
        <f t="shared" si="19"/>
        <v>4725.9449441666666</v>
      </c>
      <c r="T68" s="216">
        <f t="shared" si="19"/>
        <v>4725.9449441666666</v>
      </c>
      <c r="U68" s="216">
        <f t="shared" si="19"/>
        <v>4725.9449441666666</v>
      </c>
      <c r="V68" s="216">
        <f t="shared" si="19"/>
        <v>4725.9449441666666</v>
      </c>
      <c r="W68" s="216">
        <f t="shared" si="20"/>
        <v>56857.081799999993</v>
      </c>
      <c r="Y68" s="216">
        <f t="shared" si="21"/>
        <v>-4006.9182000000073</v>
      </c>
      <c r="Z68" s="202"/>
      <c r="AA68" s="216">
        <f t="shared" si="22"/>
        <v>-13819.270251752132</v>
      </c>
    </row>
    <row r="69" spans="2:27" x14ac:dyDescent="0.2">
      <c r="B69" s="58" t="s">
        <v>91</v>
      </c>
      <c r="C69" s="58">
        <v>913</v>
      </c>
      <c r="E69" s="212">
        <v>95459</v>
      </c>
      <c r="F69" s="209"/>
      <c r="G69" s="212">
        <f t="shared" si="23"/>
        <v>15389.677223123774</v>
      </c>
      <c r="I69" s="212">
        <f t="shared" si="17"/>
        <v>110848.67722312377</v>
      </c>
      <c r="J69" s="250">
        <v>0.17949999999999999</v>
      </c>
      <c r="K69" s="216">
        <f t="shared" si="18"/>
        <v>7408.8855358333331</v>
      </c>
      <c r="L69" s="216">
        <f t="shared" si="19"/>
        <v>7637.1844058333336</v>
      </c>
      <c r="M69" s="216">
        <f t="shared" si="19"/>
        <v>7408.795785833333</v>
      </c>
      <c r="N69" s="216">
        <f t="shared" si="19"/>
        <v>7408.795785833333</v>
      </c>
      <c r="O69" s="216">
        <f t="shared" si="19"/>
        <v>7408.795785833333</v>
      </c>
      <c r="P69" s="216">
        <f t="shared" si="19"/>
        <v>7408.795785833333</v>
      </c>
      <c r="Q69" s="216">
        <f t="shared" si="19"/>
        <v>7408.795785833333</v>
      </c>
      <c r="R69" s="216">
        <f t="shared" si="19"/>
        <v>7408.795785833333</v>
      </c>
      <c r="S69" s="216">
        <f t="shared" si="19"/>
        <v>7408.795785833333</v>
      </c>
      <c r="T69" s="216">
        <f t="shared" si="19"/>
        <v>7408.795785833333</v>
      </c>
      <c r="U69" s="216">
        <f t="shared" si="19"/>
        <v>7408.795785833333</v>
      </c>
      <c r="V69" s="216">
        <f t="shared" si="19"/>
        <v>7408.795785833333</v>
      </c>
      <c r="W69" s="216">
        <f t="shared" si="20"/>
        <v>89134.027800000011</v>
      </c>
      <c r="Y69" s="216">
        <f t="shared" si="21"/>
        <v>-6324.9721999999892</v>
      </c>
      <c r="Z69" s="202"/>
      <c r="AA69" s="216">
        <f t="shared" si="22"/>
        <v>-21714.649423123759</v>
      </c>
    </row>
    <row r="70" spans="2:27" x14ac:dyDescent="0.2">
      <c r="B70" s="58" t="s">
        <v>92</v>
      </c>
      <c r="C70" s="58">
        <v>915</v>
      </c>
      <c r="E70" s="212">
        <v>0</v>
      </c>
      <c r="F70" s="209"/>
      <c r="G70" s="212">
        <f t="shared" si="23"/>
        <v>0</v>
      </c>
      <c r="I70" s="212">
        <f t="shared" si="17"/>
        <v>0</v>
      </c>
      <c r="J70" s="250">
        <v>0</v>
      </c>
      <c r="K70" s="216">
        <f t="shared" si="18"/>
        <v>0</v>
      </c>
      <c r="L70" s="216">
        <f t="shared" si="19"/>
        <v>0</v>
      </c>
      <c r="M70" s="216">
        <f t="shared" si="19"/>
        <v>0</v>
      </c>
      <c r="N70" s="216">
        <f t="shared" si="19"/>
        <v>0</v>
      </c>
      <c r="O70" s="216">
        <f t="shared" si="19"/>
        <v>0</v>
      </c>
      <c r="P70" s="216">
        <f t="shared" si="19"/>
        <v>0</v>
      </c>
      <c r="Q70" s="216">
        <f t="shared" si="19"/>
        <v>0</v>
      </c>
      <c r="R70" s="216">
        <f t="shared" si="19"/>
        <v>0</v>
      </c>
      <c r="S70" s="216">
        <f t="shared" si="19"/>
        <v>0</v>
      </c>
      <c r="T70" s="216">
        <f t="shared" si="19"/>
        <v>0</v>
      </c>
      <c r="U70" s="216">
        <f t="shared" si="19"/>
        <v>0</v>
      </c>
      <c r="V70" s="216">
        <f t="shared" si="19"/>
        <v>0</v>
      </c>
      <c r="W70" s="216">
        <f t="shared" si="20"/>
        <v>0</v>
      </c>
      <c r="Y70" s="216">
        <f t="shared" si="21"/>
        <v>0</v>
      </c>
      <c r="Z70" s="202"/>
      <c r="AA70" s="216">
        <f t="shared" si="22"/>
        <v>0</v>
      </c>
    </row>
    <row r="71" spans="2:27" x14ac:dyDescent="0.2">
      <c r="B71" s="58" t="s">
        <v>102</v>
      </c>
      <c r="C71" s="58">
        <v>924</v>
      </c>
      <c r="E71" s="212">
        <v>0</v>
      </c>
      <c r="F71" s="209"/>
      <c r="G71" s="212">
        <f t="shared" si="23"/>
        <v>0</v>
      </c>
      <c r="I71" s="212">
        <f t="shared" si="17"/>
        <v>0</v>
      </c>
      <c r="J71" s="250">
        <v>0</v>
      </c>
      <c r="K71" s="216">
        <f t="shared" si="18"/>
        <v>0</v>
      </c>
      <c r="L71" s="216">
        <f t="shared" si="19"/>
        <v>0</v>
      </c>
      <c r="M71" s="216">
        <f t="shared" si="19"/>
        <v>0</v>
      </c>
      <c r="N71" s="216">
        <f t="shared" si="19"/>
        <v>0</v>
      </c>
      <c r="O71" s="216">
        <f t="shared" si="19"/>
        <v>0</v>
      </c>
      <c r="P71" s="216">
        <f t="shared" si="19"/>
        <v>0</v>
      </c>
      <c r="Q71" s="216">
        <f t="shared" si="19"/>
        <v>0</v>
      </c>
      <c r="R71" s="216">
        <f t="shared" si="19"/>
        <v>0</v>
      </c>
      <c r="S71" s="216">
        <f t="shared" si="19"/>
        <v>0</v>
      </c>
      <c r="T71" s="216">
        <f t="shared" si="19"/>
        <v>0</v>
      </c>
      <c r="U71" s="216">
        <f t="shared" si="19"/>
        <v>0</v>
      </c>
      <c r="V71" s="216">
        <f t="shared" si="19"/>
        <v>0</v>
      </c>
      <c r="W71" s="216">
        <f t="shared" si="20"/>
        <v>0</v>
      </c>
      <c r="Y71" s="216">
        <f t="shared" si="21"/>
        <v>0</v>
      </c>
      <c r="Z71" s="202"/>
      <c r="AA71" s="216">
        <f t="shared" si="22"/>
        <v>0</v>
      </c>
    </row>
    <row r="72" spans="2:27" x14ac:dyDescent="0.2">
      <c r="B72" s="58" t="s">
        <v>94</v>
      </c>
      <c r="C72" s="58">
        <v>927</v>
      </c>
      <c r="E72" s="212">
        <v>48805</v>
      </c>
      <c r="F72" s="209"/>
      <c r="G72" s="212">
        <f t="shared" si="23"/>
        <v>7868.2282118454605</v>
      </c>
      <c r="I72" s="212">
        <f t="shared" si="17"/>
        <v>56673.22821184546</v>
      </c>
      <c r="J72" s="250">
        <v>9.1800000000000007E-2</v>
      </c>
      <c r="K72" s="216">
        <f t="shared" si="18"/>
        <v>3789.0567810000002</v>
      </c>
      <c r="L72" s="216">
        <f t="shared" si="19"/>
        <v>3905.8135290000005</v>
      </c>
      <c r="M72" s="216">
        <f t="shared" si="19"/>
        <v>3789.0108810000002</v>
      </c>
      <c r="N72" s="216">
        <f t="shared" si="19"/>
        <v>3789.0108810000002</v>
      </c>
      <c r="O72" s="216">
        <f t="shared" si="19"/>
        <v>3789.0108810000002</v>
      </c>
      <c r="P72" s="216">
        <f t="shared" si="19"/>
        <v>3789.0108810000002</v>
      </c>
      <c r="Q72" s="216">
        <f t="shared" si="19"/>
        <v>3789.0108810000002</v>
      </c>
      <c r="R72" s="216">
        <f t="shared" si="19"/>
        <v>3789.0108810000002</v>
      </c>
      <c r="S72" s="216">
        <f t="shared" si="19"/>
        <v>3789.0108810000002</v>
      </c>
      <c r="T72" s="216">
        <f t="shared" si="19"/>
        <v>3789.0108810000002</v>
      </c>
      <c r="U72" s="216">
        <f t="shared" si="19"/>
        <v>3789.0108810000002</v>
      </c>
      <c r="V72" s="216">
        <f t="shared" si="19"/>
        <v>3789.0108810000002</v>
      </c>
      <c r="W72" s="216">
        <f t="shared" si="20"/>
        <v>45584.979120000011</v>
      </c>
      <c r="Y72" s="216">
        <f t="shared" si="21"/>
        <v>-3220.0208799999891</v>
      </c>
      <c r="Z72" s="202"/>
      <c r="AA72" s="216">
        <f t="shared" si="22"/>
        <v>-11088.24909184545</v>
      </c>
    </row>
    <row r="73" spans="2:27" x14ac:dyDescent="0.2">
      <c r="B73" s="58" t="s">
        <v>95</v>
      </c>
      <c r="C73" s="58">
        <v>930</v>
      </c>
      <c r="E73" s="212">
        <v>259836</v>
      </c>
      <c r="F73" s="209"/>
      <c r="G73" s="212">
        <f t="shared" si="23"/>
        <v>41890.153583712257</v>
      </c>
      <c r="I73" s="212">
        <f t="shared" si="17"/>
        <v>301726.15358371224</v>
      </c>
      <c r="J73" s="250">
        <v>0.48909999999999998</v>
      </c>
      <c r="K73" s="216">
        <f t="shared" si="18"/>
        <v>20187.665267833334</v>
      </c>
      <c r="L73" s="216">
        <f t="shared" si="19"/>
        <v>20809.731993833335</v>
      </c>
      <c r="M73" s="216">
        <f t="shared" si="19"/>
        <v>20187.420717833334</v>
      </c>
      <c r="N73" s="216">
        <f t="shared" si="19"/>
        <v>20187.420717833334</v>
      </c>
      <c r="O73" s="216">
        <f t="shared" si="19"/>
        <v>20187.420717833334</v>
      </c>
      <c r="P73" s="216">
        <f t="shared" si="19"/>
        <v>20187.420717833334</v>
      </c>
      <c r="Q73" s="216">
        <f t="shared" si="19"/>
        <v>20187.420717833334</v>
      </c>
      <c r="R73" s="216">
        <f t="shared" si="19"/>
        <v>20187.420717833334</v>
      </c>
      <c r="S73" s="216">
        <f t="shared" si="19"/>
        <v>20187.420717833334</v>
      </c>
      <c r="T73" s="216">
        <f t="shared" si="19"/>
        <v>20187.420717833334</v>
      </c>
      <c r="U73" s="216">
        <f t="shared" si="19"/>
        <v>20187.420717833334</v>
      </c>
      <c r="V73" s="216">
        <f t="shared" si="19"/>
        <v>20187.420717833334</v>
      </c>
      <c r="W73" s="216">
        <f t="shared" si="20"/>
        <v>242871.60444</v>
      </c>
      <c r="Y73" s="216">
        <f t="shared" si="21"/>
        <v>-16964.395560000004</v>
      </c>
      <c r="Z73" s="202"/>
      <c r="AA73" s="216">
        <f t="shared" si="22"/>
        <v>-58854.54914371224</v>
      </c>
    </row>
    <row r="74" spans="2:27" x14ac:dyDescent="0.2">
      <c r="B74" s="58" t="s">
        <v>96</v>
      </c>
      <c r="C74" s="58">
        <v>936</v>
      </c>
      <c r="E74" s="212">
        <v>0</v>
      </c>
      <c r="F74" s="209"/>
      <c r="G74" s="212">
        <f t="shared" si="23"/>
        <v>0</v>
      </c>
      <c r="I74" s="212">
        <f t="shared" si="17"/>
        <v>0</v>
      </c>
      <c r="J74" s="250">
        <v>0</v>
      </c>
      <c r="K74" s="216">
        <f t="shared" si="18"/>
        <v>0</v>
      </c>
      <c r="L74" s="216">
        <f t="shared" si="19"/>
        <v>0</v>
      </c>
      <c r="M74" s="216">
        <f t="shared" si="19"/>
        <v>0</v>
      </c>
      <c r="N74" s="216">
        <f t="shared" si="19"/>
        <v>0</v>
      </c>
      <c r="O74" s="216">
        <f t="shared" si="19"/>
        <v>0</v>
      </c>
      <c r="P74" s="216">
        <f t="shared" si="19"/>
        <v>0</v>
      </c>
      <c r="Q74" s="216">
        <f t="shared" si="19"/>
        <v>0</v>
      </c>
      <c r="R74" s="216">
        <f t="shared" si="19"/>
        <v>0</v>
      </c>
      <c r="S74" s="216">
        <f t="shared" si="19"/>
        <v>0</v>
      </c>
      <c r="T74" s="216">
        <f t="shared" si="19"/>
        <v>0</v>
      </c>
      <c r="U74" s="216">
        <f t="shared" si="19"/>
        <v>0</v>
      </c>
      <c r="V74" s="216">
        <f t="shared" si="19"/>
        <v>0</v>
      </c>
      <c r="W74" s="216">
        <f t="shared" si="20"/>
        <v>0</v>
      </c>
      <c r="Y74" s="216">
        <f t="shared" si="21"/>
        <v>0</v>
      </c>
      <c r="Z74" s="202"/>
      <c r="AA74" s="216">
        <f t="shared" si="22"/>
        <v>0</v>
      </c>
    </row>
    <row r="75" spans="2:27" x14ac:dyDescent="0.2">
      <c r="B75" s="58" t="s">
        <v>97</v>
      </c>
      <c r="C75" s="58">
        <v>942</v>
      </c>
      <c r="E75" s="212">
        <v>0</v>
      </c>
      <c r="F75" s="209"/>
      <c r="G75" s="212">
        <f t="shared" si="23"/>
        <v>0</v>
      </c>
      <c r="I75" s="212">
        <f t="shared" si="17"/>
        <v>0</v>
      </c>
      <c r="J75" s="250">
        <v>3.5000000000000003E-2</v>
      </c>
      <c r="K75" s="216">
        <f t="shared" si="18"/>
        <v>1444.6294916666668</v>
      </c>
      <c r="L75" s="216">
        <f t="shared" si="19"/>
        <v>1489.1445916666669</v>
      </c>
      <c r="M75" s="216">
        <f t="shared" si="19"/>
        <v>1444.6119916666669</v>
      </c>
      <c r="N75" s="216">
        <f t="shared" si="19"/>
        <v>1444.6119916666669</v>
      </c>
      <c r="O75" s="216">
        <f t="shared" si="19"/>
        <v>1444.6119916666669</v>
      </c>
      <c r="P75" s="216">
        <f t="shared" si="19"/>
        <v>1444.6119916666669</v>
      </c>
      <c r="Q75" s="216">
        <f t="shared" si="19"/>
        <v>1444.6119916666669</v>
      </c>
      <c r="R75" s="216">
        <f t="shared" si="19"/>
        <v>1444.6119916666669</v>
      </c>
      <c r="S75" s="216">
        <f t="shared" si="19"/>
        <v>1444.6119916666669</v>
      </c>
      <c r="T75" s="216">
        <f t="shared" si="19"/>
        <v>1444.6119916666669</v>
      </c>
      <c r="U75" s="216">
        <f t="shared" si="19"/>
        <v>1444.6119916666669</v>
      </c>
      <c r="V75" s="216">
        <f t="shared" si="19"/>
        <v>1444.6119916666669</v>
      </c>
      <c r="W75" s="216">
        <f t="shared" si="20"/>
        <v>17379.894</v>
      </c>
      <c r="Y75" s="216">
        <f t="shared" si="21"/>
        <v>17379.894</v>
      </c>
      <c r="Z75" s="202"/>
      <c r="AA75" s="216">
        <f t="shared" si="22"/>
        <v>17379.894</v>
      </c>
    </row>
    <row r="76" spans="2:27" x14ac:dyDescent="0.2">
      <c r="B76" s="58" t="s">
        <v>99</v>
      </c>
      <c r="C76" s="58">
        <v>951</v>
      </c>
      <c r="E76" s="212">
        <v>0</v>
      </c>
      <c r="F76" s="209"/>
      <c r="G76" s="212">
        <f t="shared" si="23"/>
        <v>0</v>
      </c>
      <c r="I76" s="212">
        <f t="shared" si="17"/>
        <v>0</v>
      </c>
      <c r="J76" s="250">
        <v>4.0099999999999997E-2</v>
      </c>
      <c r="K76" s="216">
        <f t="shared" si="18"/>
        <v>1655.1326461666665</v>
      </c>
      <c r="L76" s="216">
        <f t="shared" si="19"/>
        <v>1706.1342321666666</v>
      </c>
      <c r="M76" s="216">
        <f t="shared" si="19"/>
        <v>1655.1125961666667</v>
      </c>
      <c r="N76" s="216">
        <f t="shared" si="19"/>
        <v>1655.1125961666667</v>
      </c>
      <c r="O76" s="216">
        <f t="shared" si="19"/>
        <v>1655.1125961666667</v>
      </c>
      <c r="P76" s="216">
        <f t="shared" si="19"/>
        <v>1655.1125961666667</v>
      </c>
      <c r="Q76" s="216">
        <f t="shared" si="19"/>
        <v>1655.1125961666667</v>
      </c>
      <c r="R76" s="216">
        <f t="shared" si="19"/>
        <v>1655.1125961666667</v>
      </c>
      <c r="S76" s="216">
        <f t="shared" si="19"/>
        <v>1655.1125961666667</v>
      </c>
      <c r="T76" s="216">
        <f t="shared" si="19"/>
        <v>1655.1125961666667</v>
      </c>
      <c r="U76" s="216">
        <f t="shared" si="19"/>
        <v>1655.1125961666667</v>
      </c>
      <c r="V76" s="216">
        <f t="shared" si="19"/>
        <v>1655.1125961666667</v>
      </c>
      <c r="W76" s="216">
        <f t="shared" ref="W76:W82" si="24">SUM(K76:V76)</f>
        <v>19912.392839999993</v>
      </c>
      <c r="Y76" s="216">
        <f t="shared" si="21"/>
        <v>19912.392839999993</v>
      </c>
      <c r="Z76" s="202"/>
      <c r="AA76" s="216">
        <f t="shared" si="22"/>
        <v>19912.392839999993</v>
      </c>
    </row>
    <row r="77" spans="2:27" x14ac:dyDescent="0.2">
      <c r="B77" s="58" t="s">
        <v>93</v>
      </c>
      <c r="C77" s="58">
        <v>954</v>
      </c>
      <c r="E77" s="212">
        <v>0</v>
      </c>
      <c r="F77" s="209"/>
      <c r="G77" s="212">
        <f t="shared" si="23"/>
        <v>0</v>
      </c>
      <c r="I77" s="212">
        <f t="shared" si="17"/>
        <v>0</v>
      </c>
      <c r="J77" s="250">
        <v>0</v>
      </c>
      <c r="K77" s="216">
        <f t="shared" si="18"/>
        <v>0</v>
      </c>
      <c r="L77" s="216">
        <f t="shared" si="19"/>
        <v>0</v>
      </c>
      <c r="M77" s="216">
        <f t="shared" si="19"/>
        <v>0</v>
      </c>
      <c r="N77" s="216">
        <f t="shared" si="19"/>
        <v>0</v>
      </c>
      <c r="O77" s="216">
        <f t="shared" si="19"/>
        <v>0</v>
      </c>
      <c r="P77" s="216">
        <f t="shared" si="19"/>
        <v>0</v>
      </c>
      <c r="Q77" s="216">
        <f t="shared" si="19"/>
        <v>0</v>
      </c>
      <c r="R77" s="216">
        <f t="shared" si="19"/>
        <v>0</v>
      </c>
      <c r="S77" s="216">
        <f t="shared" si="19"/>
        <v>0</v>
      </c>
      <c r="T77" s="216">
        <f t="shared" si="19"/>
        <v>0</v>
      </c>
      <c r="U77" s="216">
        <f t="shared" si="19"/>
        <v>0</v>
      </c>
      <c r="V77" s="216">
        <f t="shared" si="19"/>
        <v>0</v>
      </c>
      <c r="W77" s="216">
        <f t="shared" si="24"/>
        <v>0</v>
      </c>
      <c r="Y77" s="216">
        <f t="shared" si="21"/>
        <v>0</v>
      </c>
      <c r="Z77" s="202"/>
      <c r="AA77" s="216">
        <f t="shared" si="22"/>
        <v>0</v>
      </c>
    </row>
    <row r="78" spans="2:27" x14ac:dyDescent="0.2">
      <c r="B78" s="58" t="s">
        <v>262</v>
      </c>
      <c r="C78" s="58">
        <v>984</v>
      </c>
      <c r="E78" s="212">
        <v>0</v>
      </c>
      <c r="F78" s="209"/>
      <c r="G78" s="212">
        <f t="shared" si="23"/>
        <v>0</v>
      </c>
      <c r="I78" s="212">
        <f t="shared" si="17"/>
        <v>0</v>
      </c>
      <c r="J78" s="250">
        <v>0</v>
      </c>
      <c r="K78" s="216">
        <f t="shared" si="18"/>
        <v>0</v>
      </c>
      <c r="L78" s="216">
        <f t="shared" si="19"/>
        <v>0</v>
      </c>
      <c r="M78" s="216">
        <f t="shared" si="19"/>
        <v>0</v>
      </c>
      <c r="N78" s="216">
        <f t="shared" si="19"/>
        <v>0</v>
      </c>
      <c r="O78" s="216">
        <f t="shared" si="19"/>
        <v>0</v>
      </c>
      <c r="P78" s="216">
        <f t="shared" si="19"/>
        <v>0</v>
      </c>
      <c r="Q78" s="216">
        <f t="shared" si="19"/>
        <v>0</v>
      </c>
      <c r="R78" s="216">
        <f t="shared" si="19"/>
        <v>0</v>
      </c>
      <c r="S78" s="216">
        <f t="shared" si="19"/>
        <v>0</v>
      </c>
      <c r="T78" s="216">
        <f t="shared" si="19"/>
        <v>0</v>
      </c>
      <c r="U78" s="216">
        <f t="shared" si="19"/>
        <v>0</v>
      </c>
      <c r="V78" s="216">
        <f t="shared" si="19"/>
        <v>0</v>
      </c>
      <c r="W78" s="216">
        <f t="shared" si="24"/>
        <v>0</v>
      </c>
      <c r="Y78" s="216">
        <f t="shared" si="21"/>
        <v>0</v>
      </c>
      <c r="Z78" s="202"/>
      <c r="AA78" s="216">
        <f t="shared" si="22"/>
        <v>0</v>
      </c>
    </row>
    <row r="79" spans="2:27" x14ac:dyDescent="0.2">
      <c r="B79" s="58" t="s">
        <v>100</v>
      </c>
      <c r="C79" s="58">
        <v>981</v>
      </c>
      <c r="E79" s="212">
        <v>10193</v>
      </c>
      <c r="F79" s="209"/>
      <c r="G79" s="212">
        <f t="shared" si="23"/>
        <v>1643.291674282159</v>
      </c>
      <c r="I79" s="212">
        <f t="shared" si="17"/>
        <v>11836.291674282158</v>
      </c>
      <c r="J79" s="250">
        <v>0</v>
      </c>
      <c r="K79" s="216">
        <f t="shared" si="18"/>
        <v>0</v>
      </c>
      <c r="L79" s="216">
        <f t="shared" si="19"/>
        <v>0</v>
      </c>
      <c r="M79" s="216">
        <f t="shared" si="19"/>
        <v>0</v>
      </c>
      <c r="N79" s="216">
        <f t="shared" si="19"/>
        <v>0</v>
      </c>
      <c r="O79" s="216">
        <f t="shared" si="19"/>
        <v>0</v>
      </c>
      <c r="P79" s="216">
        <f t="shared" si="19"/>
        <v>0</v>
      </c>
      <c r="Q79" s="216">
        <f t="shared" si="19"/>
        <v>0</v>
      </c>
      <c r="R79" s="216">
        <f t="shared" si="19"/>
        <v>0</v>
      </c>
      <c r="S79" s="216">
        <f t="shared" si="19"/>
        <v>0</v>
      </c>
      <c r="T79" s="216">
        <f t="shared" si="19"/>
        <v>0</v>
      </c>
      <c r="U79" s="216">
        <f t="shared" si="19"/>
        <v>0</v>
      </c>
      <c r="V79" s="216">
        <f t="shared" si="19"/>
        <v>0</v>
      </c>
      <c r="W79" s="216">
        <f t="shared" si="24"/>
        <v>0</v>
      </c>
      <c r="Y79" s="216">
        <f t="shared" si="21"/>
        <v>-10193</v>
      </c>
      <c r="Z79" s="202"/>
      <c r="AA79" s="216">
        <f t="shared" si="22"/>
        <v>-11836.291674282158</v>
      </c>
    </row>
    <row r="80" spans="2:27" x14ac:dyDescent="0.2">
      <c r="B80" s="58" t="s">
        <v>101</v>
      </c>
      <c r="C80" s="58">
        <v>983</v>
      </c>
      <c r="E80" s="212">
        <v>66502</v>
      </c>
      <c r="F80" s="209"/>
      <c r="G80" s="212">
        <f t="shared" si="23"/>
        <v>10721.297255284228</v>
      </c>
      <c r="I80" s="212">
        <f t="shared" si="17"/>
        <v>77223.297255284226</v>
      </c>
      <c r="J80" s="250">
        <v>0.05</v>
      </c>
      <c r="K80" s="216">
        <f t="shared" si="18"/>
        <v>2063.7564166666666</v>
      </c>
      <c r="L80" s="216">
        <f t="shared" ref="L80:V82" si="25">IF($J80=0,0,L$58*$J80)</f>
        <v>2127.3494166666669</v>
      </c>
      <c r="M80" s="216">
        <f t="shared" si="25"/>
        <v>2063.731416666667</v>
      </c>
      <c r="N80" s="216">
        <f t="shared" si="25"/>
        <v>2063.731416666667</v>
      </c>
      <c r="O80" s="216">
        <f t="shared" si="25"/>
        <v>2063.731416666667</v>
      </c>
      <c r="P80" s="216">
        <f t="shared" si="25"/>
        <v>2063.731416666667</v>
      </c>
      <c r="Q80" s="216">
        <f t="shared" si="25"/>
        <v>2063.731416666667</v>
      </c>
      <c r="R80" s="216">
        <f t="shared" si="25"/>
        <v>2063.731416666667</v>
      </c>
      <c r="S80" s="216">
        <f t="shared" si="25"/>
        <v>2063.731416666667</v>
      </c>
      <c r="T80" s="216">
        <f t="shared" si="25"/>
        <v>2063.731416666667</v>
      </c>
      <c r="U80" s="216">
        <f t="shared" si="25"/>
        <v>2063.731416666667</v>
      </c>
      <c r="V80" s="216">
        <f t="shared" si="25"/>
        <v>2063.731416666667</v>
      </c>
      <c r="W80" s="216">
        <f t="shared" si="24"/>
        <v>24828.42</v>
      </c>
      <c r="Y80" s="216">
        <f t="shared" si="21"/>
        <v>-41673.58</v>
      </c>
      <c r="Z80" s="202"/>
      <c r="AA80" s="216">
        <f t="shared" si="22"/>
        <v>-52394.877255284227</v>
      </c>
    </row>
    <row r="81" spans="2:27" x14ac:dyDescent="0.2">
      <c r="B81" s="58" t="s">
        <v>103</v>
      </c>
      <c r="C81" s="58"/>
      <c r="E81" s="212">
        <v>0</v>
      </c>
      <c r="F81" s="209"/>
      <c r="G81" s="212">
        <f t="shared" si="23"/>
        <v>0</v>
      </c>
      <c r="I81" s="212">
        <f t="shared" si="17"/>
        <v>0</v>
      </c>
      <c r="J81" s="250">
        <v>0</v>
      </c>
      <c r="K81" s="216">
        <f t="shared" si="18"/>
        <v>0</v>
      </c>
      <c r="L81" s="216">
        <f t="shared" si="25"/>
        <v>0</v>
      </c>
      <c r="M81" s="216">
        <f t="shared" si="25"/>
        <v>0</v>
      </c>
      <c r="N81" s="216">
        <f t="shared" si="25"/>
        <v>0</v>
      </c>
      <c r="O81" s="216">
        <f t="shared" si="25"/>
        <v>0</v>
      </c>
      <c r="P81" s="216">
        <f t="shared" si="25"/>
        <v>0</v>
      </c>
      <c r="Q81" s="216">
        <f t="shared" si="25"/>
        <v>0</v>
      </c>
      <c r="R81" s="216">
        <f t="shared" si="25"/>
        <v>0</v>
      </c>
      <c r="S81" s="216">
        <f t="shared" si="25"/>
        <v>0</v>
      </c>
      <c r="T81" s="216">
        <f t="shared" si="25"/>
        <v>0</v>
      </c>
      <c r="U81" s="216">
        <f t="shared" si="25"/>
        <v>0</v>
      </c>
      <c r="V81" s="216">
        <f t="shared" si="25"/>
        <v>0</v>
      </c>
      <c r="W81" s="216">
        <f t="shared" si="24"/>
        <v>0</v>
      </c>
      <c r="Y81" s="216">
        <f t="shared" si="21"/>
        <v>0</v>
      </c>
      <c r="Z81" s="202"/>
      <c r="AA81" s="216">
        <f t="shared" si="22"/>
        <v>0</v>
      </c>
    </row>
    <row r="82" spans="2:27" ht="13.5" thickBot="1" x14ac:dyDescent="0.25">
      <c r="B82" s="58" t="s">
        <v>103</v>
      </c>
      <c r="C82" s="58"/>
      <c r="E82" s="252">
        <v>0</v>
      </c>
      <c r="F82" s="209"/>
      <c r="G82" s="252"/>
      <c r="I82" s="252">
        <f t="shared" si="17"/>
        <v>0</v>
      </c>
      <c r="J82" s="254">
        <v>0</v>
      </c>
      <c r="K82" s="255">
        <f t="shared" si="18"/>
        <v>0</v>
      </c>
      <c r="L82" s="255">
        <f t="shared" si="25"/>
        <v>0</v>
      </c>
      <c r="M82" s="255">
        <f t="shared" si="25"/>
        <v>0</v>
      </c>
      <c r="N82" s="255">
        <f t="shared" si="25"/>
        <v>0</v>
      </c>
      <c r="O82" s="255">
        <f t="shared" si="25"/>
        <v>0</v>
      </c>
      <c r="P82" s="255">
        <f t="shared" si="25"/>
        <v>0</v>
      </c>
      <c r="Q82" s="255">
        <f t="shared" si="25"/>
        <v>0</v>
      </c>
      <c r="R82" s="255">
        <f t="shared" si="25"/>
        <v>0</v>
      </c>
      <c r="S82" s="255">
        <f t="shared" si="25"/>
        <v>0</v>
      </c>
      <c r="T82" s="255">
        <f t="shared" si="25"/>
        <v>0</v>
      </c>
      <c r="U82" s="255">
        <f t="shared" si="25"/>
        <v>0</v>
      </c>
      <c r="V82" s="255">
        <f t="shared" si="25"/>
        <v>0</v>
      </c>
      <c r="W82" s="255">
        <f t="shared" si="24"/>
        <v>0</v>
      </c>
      <c r="Y82" s="255">
        <f t="shared" si="21"/>
        <v>0</v>
      </c>
      <c r="Z82" s="202"/>
      <c r="AA82" s="255">
        <f t="shared" si="22"/>
        <v>0</v>
      </c>
    </row>
    <row r="83" spans="2:27" s="52" customFormat="1" ht="13.5" thickBot="1" x14ac:dyDescent="0.25">
      <c r="B83" s="234" t="s">
        <v>104</v>
      </c>
      <c r="C83" s="234"/>
      <c r="E83" s="251">
        <f>SUM(E64:E82)</f>
        <v>541659</v>
      </c>
      <c r="F83" s="210"/>
      <c r="G83" s="251">
        <f>SUM(G64:G82)</f>
        <v>87325</v>
      </c>
      <c r="H83" s="165"/>
      <c r="I83" s="251">
        <f>SUM(I64:I82)</f>
        <v>628984</v>
      </c>
      <c r="J83" s="253">
        <f t="shared" ref="J83:W83" si="26">SUM(J64:J82)</f>
        <v>1</v>
      </c>
      <c r="K83" s="251">
        <f t="shared" si="26"/>
        <v>41275.128333333334</v>
      </c>
      <c r="L83" s="251">
        <f t="shared" si="26"/>
        <v>42546.988333333327</v>
      </c>
      <c r="M83" s="251">
        <f t="shared" si="26"/>
        <v>41274.628333333334</v>
      </c>
      <c r="N83" s="251">
        <f t="shared" si="26"/>
        <v>41274.628333333334</v>
      </c>
      <c r="O83" s="251">
        <f t="shared" si="26"/>
        <v>41274.628333333334</v>
      </c>
      <c r="P83" s="256">
        <f t="shared" si="26"/>
        <v>41274.628333333334</v>
      </c>
      <c r="Q83" s="251">
        <f t="shared" si="26"/>
        <v>41274.628333333334</v>
      </c>
      <c r="R83" s="251">
        <f t="shared" si="26"/>
        <v>41274.628333333334</v>
      </c>
      <c r="S83" s="251">
        <f t="shared" si="26"/>
        <v>41274.628333333334</v>
      </c>
      <c r="T83" s="251">
        <f t="shared" si="26"/>
        <v>41274.628333333334</v>
      </c>
      <c r="U83" s="251">
        <f t="shared" si="26"/>
        <v>41274.628333333334</v>
      </c>
      <c r="V83" s="251">
        <f t="shared" si="26"/>
        <v>41274.628333333334</v>
      </c>
      <c r="W83" s="251">
        <f t="shared" si="26"/>
        <v>496568.39999999997</v>
      </c>
      <c r="Y83" s="251">
        <f>SUM(Y64:Y82)</f>
        <v>-45090.6</v>
      </c>
      <c r="Z83" s="204"/>
      <c r="AA83" s="251">
        <f>SUM(AA64:AA82)</f>
        <v>-132415.59999999998</v>
      </c>
    </row>
    <row r="84" spans="2:27" x14ac:dyDescent="0.2">
      <c r="B84" s="92" t="s">
        <v>105</v>
      </c>
      <c r="C84" s="237"/>
      <c r="E84" s="235">
        <f>+E83-E58</f>
        <v>0</v>
      </c>
      <c r="F84" s="209"/>
      <c r="G84" s="235">
        <f>+G83-G58</f>
        <v>0</v>
      </c>
      <c r="H84" s="22"/>
      <c r="I84" s="235">
        <f>+I83-I58</f>
        <v>0</v>
      </c>
      <c r="J84" s="247"/>
      <c r="K84" s="235">
        <f t="shared" ref="K84:W84" si="27">+K83-K58</f>
        <v>0</v>
      </c>
      <c r="L84" s="235">
        <f t="shared" si="27"/>
        <v>0</v>
      </c>
      <c r="M84" s="235">
        <f t="shared" si="27"/>
        <v>0</v>
      </c>
      <c r="N84" s="235">
        <f t="shared" si="27"/>
        <v>0</v>
      </c>
      <c r="O84" s="235">
        <f t="shared" si="27"/>
        <v>0</v>
      </c>
      <c r="P84" s="239">
        <f t="shared" si="27"/>
        <v>0</v>
      </c>
      <c r="Q84" s="235">
        <f t="shared" si="27"/>
        <v>0</v>
      </c>
      <c r="R84" s="235">
        <f t="shared" si="27"/>
        <v>0</v>
      </c>
      <c r="S84" s="235">
        <f t="shared" si="27"/>
        <v>0</v>
      </c>
      <c r="T84" s="235">
        <f t="shared" si="27"/>
        <v>0</v>
      </c>
      <c r="U84" s="235">
        <f t="shared" si="27"/>
        <v>0</v>
      </c>
      <c r="V84" s="235">
        <f t="shared" si="27"/>
        <v>0</v>
      </c>
      <c r="W84" s="235">
        <f t="shared" si="27"/>
        <v>0</v>
      </c>
      <c r="X84"/>
      <c r="Y84" s="235">
        <f>Y83-Y58</f>
        <v>-8.0035533756017685E-11</v>
      </c>
      <c r="Z84" s="202"/>
      <c r="AA84" s="235">
        <f>AA83-AA58</f>
        <v>0</v>
      </c>
    </row>
  </sheetData>
  <phoneticPr fontId="0" type="noConversion"/>
  <printOptions horizontalCentered="1"/>
  <pageMargins left="0.18" right="0.17" top="0.56000000000000005" bottom="0.54" header="0.5" footer="0.5"/>
  <pageSetup scale="69" orientation="portrait"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Instructions</vt:lpstr>
      <vt:lpstr>Data Entry</vt:lpstr>
      <vt:lpstr>Allocation Methodology</vt:lpstr>
      <vt:lpstr>Proll Data</vt:lpstr>
      <vt:lpstr>EIS</vt:lpstr>
      <vt:lpstr>EPSC</vt:lpstr>
      <vt:lpstr>Template</vt:lpstr>
      <vt:lpstr>bonus</vt:lpstr>
      <vt:lpstr>company_366</vt:lpstr>
      <vt:lpstr>job_grade</vt:lpstr>
      <vt:lpstr>EIS!Print_Area</vt:lpstr>
      <vt:lpstr>EPSC!Print_Area</vt:lpstr>
      <vt:lpstr>Instructions!Print_Area</vt:lpstr>
      <vt:lpstr>'Proll Data'!Print_Area</vt:lpstr>
      <vt:lpstr>Template!Print_Area</vt:lpstr>
      <vt:lpstr>Template!Print_Titles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User</dc:creator>
  <cp:lastModifiedBy>Jan Havlíček</cp:lastModifiedBy>
  <cp:lastPrinted>2001-08-07T20:44:12Z</cp:lastPrinted>
  <dcterms:created xsi:type="dcterms:W3CDTF">1997-05-20T15:42:58Z</dcterms:created>
  <dcterms:modified xsi:type="dcterms:W3CDTF">2023-09-10T12:30:51Z</dcterms:modified>
</cp:coreProperties>
</file>