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273D4E-BE8D-485F-A66C-1711C4967FC1}" xr6:coauthVersionLast="47" xr6:coauthVersionMax="47" xr10:uidLastSave="{00000000-0000-0000-0000-000000000000}"/>
  <bookViews>
    <workbookView xWindow="-120" yWindow="-120" windowWidth="38640" windowHeight="15720"/>
  </bookViews>
  <sheets>
    <sheet name="Revenues" sheetId="2" r:id="rId1"/>
    <sheet name="data" sheetId="1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L8" i="1"/>
  <c r="O8" i="1"/>
  <c r="O9" i="1"/>
  <c r="O10" i="1"/>
  <c r="K11" i="1"/>
  <c r="L11" i="1"/>
  <c r="M11" i="1"/>
  <c r="O11" i="1"/>
  <c r="P11" i="1"/>
  <c r="O14" i="1"/>
  <c r="O15" i="1"/>
  <c r="O16" i="1"/>
  <c r="K17" i="1"/>
  <c r="L17" i="1"/>
  <c r="M17" i="1"/>
  <c r="O17" i="1"/>
  <c r="P17" i="1"/>
  <c r="O24" i="1"/>
  <c r="O25" i="1"/>
  <c r="O26" i="1"/>
  <c r="B27" i="1"/>
  <c r="C27" i="1"/>
  <c r="D27" i="1"/>
  <c r="E27" i="1"/>
  <c r="F27" i="1"/>
  <c r="G27" i="1"/>
  <c r="H27" i="1"/>
  <c r="I27" i="1"/>
  <c r="J27" i="1"/>
  <c r="K27" i="1"/>
  <c r="L27" i="1"/>
  <c r="M27" i="1"/>
  <c r="O27" i="1"/>
  <c r="I32" i="1"/>
  <c r="O32" i="1"/>
  <c r="I33" i="1"/>
  <c r="O33" i="1"/>
  <c r="O34" i="1"/>
  <c r="B35" i="1"/>
  <c r="C35" i="1"/>
  <c r="D35" i="1"/>
  <c r="E35" i="1"/>
  <c r="F35" i="1"/>
  <c r="G35" i="1"/>
  <c r="H35" i="1"/>
  <c r="I35" i="1"/>
  <c r="J35" i="1"/>
  <c r="K35" i="1"/>
  <c r="L35" i="1"/>
  <c r="M35" i="1"/>
  <c r="O35" i="1"/>
  <c r="O38" i="1"/>
  <c r="O40" i="1"/>
  <c r="O41" i="1"/>
  <c r="O42" i="1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</calcChain>
</file>

<file path=xl/sharedStrings.xml><?xml version="1.0" encoding="utf-8"?>
<sst xmlns="http://schemas.openxmlformats.org/spreadsheetml/2006/main" count="45" uniqueCount="31">
  <si>
    <t>Reservation</t>
  </si>
  <si>
    <t>Transpotation</t>
  </si>
  <si>
    <t>3rd Party</t>
  </si>
  <si>
    <t>Intercompany</t>
  </si>
  <si>
    <t>Park &amp; Ride</t>
  </si>
  <si>
    <t>Total</t>
  </si>
  <si>
    <t>PNR</t>
  </si>
  <si>
    <t>pnr</t>
  </si>
  <si>
    <t>Revenues by Month</t>
  </si>
  <si>
    <t>Transportation</t>
  </si>
  <si>
    <t>Commodity</t>
  </si>
  <si>
    <t>Demand</t>
  </si>
  <si>
    <t>Revenue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</si>
  <si>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</si>
  <si>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</si>
  <si>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</si>
  <si>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</si>
  <si>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</si>
  <si>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</si>
  <si>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</si>
  <si>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</si>
  <si>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</si>
  <si>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</si>
  <si>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</si>
  <si>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</si>
  <si>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TRANSWESTERN PIPELINE COMPANY</t>
  </si>
  <si>
    <t/>
  </si>
  <si>
    <t>GL Month</t>
  </si>
  <si>
    <t>Commodity *</t>
  </si>
  <si>
    <t xml:space="preserve">* Gross commodity revenue includes revenue from surcharges </t>
  </si>
  <si>
    <t>approx. $1.2 million of TCR recoveries and $ 4 million of GRI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</si>
</sst>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2" fillId="0" borderId="0" xfId="0" applyFont="1"/>
    <xf numFmtId="165" fontId="0" fillId="0" borderId="1" xfId="1" applyNumberFormat="1" applyFont="1" applyBorder="1"/>
    <xf numFmtId="165" fontId="0" fillId="0" borderId="0" xfId="1" applyNumberFormat="1" applyFont="1" applyBorder="1"/>
    <xf numFmtId="165" fontId="0" fillId="0" borderId="0" xfId="0" applyNumberFormat="1"/>
    <xf numFmtId="165" fontId="0" fillId="0" borderId="1" xfId="0" applyNumberFormat="1" applyBorder="1"/>
    <xf numFmtId="43" fontId="0" fillId="0" borderId="0" xfId="0" applyNumberFormat="1"/>
    <xf numFmtId="40" fontId="0" fillId="0" borderId="0" xfId="0" applyNumberFormat="1"/>
    <xf numFmtId="40" fontId="0" fillId="0" borderId="0" xfId="0" applyNumberFormat="1" applyAlignment="1">
      <alignment horizontal="center"/>
    </xf>
    <xf numFmtId="165" fontId="0" fillId="0" borderId="2" xfId="1" applyNumberFormat="1" applyFont="1" applyBorder="1"/>
    <xf numFmtId="0" fontId="0" fillId="0" borderId="0" xfId="0" quotePrefix="1"/>
    <xf numFmtId="40" fontId="0" fillId="0" borderId="2" xfId="0" applyNumberFormat="1" applyBorder="1"/>
    <xf numFmtId="0" fontId="0" fillId="0" borderId="1" xfId="0" applyBorder="1" applyAlignment="1">
      <alignment horizontal="center"/>
    </xf>
    <xf numFmtId="40" fontId="0" fillId="0" borderId="1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C28" sqref="C28"/>
    </sheetView>
  </sheetViews>
  <sheetFormatPr defaultRowHeight="12.75" x14ac:dyDescent="0.2"/>
  <cols>
    <col min="1" max="1" width="8.5703125" bestFit="1" customWidth="1"/>
    <col min="2" max="2" width="13.42578125" style="12" bestFit="1" customWidth="1"/>
    <col min="3" max="3" width="14.42578125" style="12" bestFit="1" customWidth="1"/>
    <col min="4" max="4" width="14.42578125" bestFit="1" customWidth="1"/>
  </cols>
  <sheetData>
    <row r="1" spans="1:4" x14ac:dyDescent="0.2">
      <c r="A1" t="s">
        <v>25</v>
      </c>
    </row>
    <row r="2" spans="1:4" x14ac:dyDescent="0.2">
      <c r="A2" t="s">
        <v>8</v>
      </c>
    </row>
    <row r="7" spans="1:4" s="2" customFormat="1" x14ac:dyDescent="0.2">
      <c r="B7" s="13" t="s">
        <v>9</v>
      </c>
      <c r="C7" s="13"/>
      <c r="D7" s="2" t="s">
        <v>5</v>
      </c>
    </row>
    <row r="8" spans="1:4" s="2" customFormat="1" x14ac:dyDescent="0.2">
      <c r="A8" s="17" t="s">
        <v>27</v>
      </c>
      <c r="B8" s="18" t="s">
        <v>28</v>
      </c>
      <c r="C8" s="18" t="s">
        <v>11</v>
      </c>
      <c r="D8" s="17" t="s">
        <v>12</v>
      </c>
    </row>
    <row r="9" spans="1:4" x14ac:dyDescent="0.2">
      <c r="A9" t="s">
        <v>13</v>
      </c>
      <c r="B9" s="12">
        <f>+data!$K9+data!$K$10+data!K$15+data!K$16</f>
        <v>1194447.48</v>
      </c>
      <c r="C9" s="12">
        <f>+data!K8+data!K14</f>
        <v>11898281.199999999</v>
      </c>
      <c r="D9" s="12">
        <f t="shared" ref="D9:D20" si="0">SUM(B9:C9)</f>
        <v>13092728.68</v>
      </c>
    </row>
    <row r="10" spans="1:4" x14ac:dyDescent="0.2">
      <c r="A10" t="s">
        <v>14</v>
      </c>
      <c r="B10" s="12">
        <f>+data!L9+data!L10+data!L15+data!L16</f>
        <v>1101859.6599999999</v>
      </c>
      <c r="C10" s="12">
        <f>+data!L8+data!L14</f>
        <v>11509913.66</v>
      </c>
      <c r="D10" s="12">
        <f t="shared" si="0"/>
        <v>12611773.32</v>
      </c>
    </row>
    <row r="11" spans="1:4" x14ac:dyDescent="0.2">
      <c r="A11" t="s">
        <v>15</v>
      </c>
      <c r="B11" s="12">
        <f>+data!M9+data!M10+data!M15+data!M16</f>
        <v>1498557.4599999997</v>
      </c>
      <c r="C11" s="12">
        <f>+data!M8+data!M14</f>
        <v>12382813.93</v>
      </c>
      <c r="D11" s="12">
        <f t="shared" si="0"/>
        <v>13881371.389999999</v>
      </c>
    </row>
    <row r="12" spans="1:4" x14ac:dyDescent="0.2">
      <c r="A12" t="s">
        <v>16</v>
      </c>
      <c r="B12" s="12">
        <f>+data!B25+data!B26+data!B33+data!B34</f>
        <v>1283075.3400000001</v>
      </c>
      <c r="C12" s="12">
        <f>+data!B24+data!B32</f>
        <v>12603592.719999999</v>
      </c>
      <c r="D12" s="12">
        <f t="shared" si="0"/>
        <v>13886668.059999999</v>
      </c>
    </row>
    <row r="13" spans="1:4" x14ac:dyDescent="0.2">
      <c r="A13" t="s">
        <v>17</v>
      </c>
      <c r="B13" s="12">
        <f>+data!C25+data!C26+data!C33+data!C34</f>
        <v>184480.75999999998</v>
      </c>
      <c r="C13" s="12">
        <f>+data!C24+data!C32</f>
        <v>18129398.759999998</v>
      </c>
      <c r="D13" s="12">
        <f t="shared" si="0"/>
        <v>18313879.52</v>
      </c>
    </row>
    <row r="14" spans="1:4" x14ac:dyDescent="0.2">
      <c r="A14" t="s">
        <v>18</v>
      </c>
      <c r="B14" s="12">
        <f>+data!D25+data!D26+data!D33+data!D34</f>
        <v>2655732.33</v>
      </c>
      <c r="C14" s="12">
        <f>+data!D24+data!D32</f>
        <v>6080366.0699999994</v>
      </c>
      <c r="D14" s="12">
        <f t="shared" si="0"/>
        <v>8736098.3999999985</v>
      </c>
    </row>
    <row r="15" spans="1:4" x14ac:dyDescent="0.2">
      <c r="A15" t="s">
        <v>19</v>
      </c>
      <c r="B15" s="12">
        <f>+data!E25+data!E26+data!E33+data!E34</f>
        <v>2640482.0099999998</v>
      </c>
      <c r="C15" s="12">
        <f>+data!E24+data!E32</f>
        <v>12254158.57</v>
      </c>
      <c r="D15" s="12">
        <f t="shared" si="0"/>
        <v>14894640.58</v>
      </c>
    </row>
    <row r="16" spans="1:4" x14ac:dyDescent="0.2">
      <c r="A16" t="s">
        <v>20</v>
      </c>
      <c r="B16" s="12">
        <f>+data!F25+data!F26+data!F33+data!F34</f>
        <v>3600534.5100000002</v>
      </c>
      <c r="C16" s="12">
        <f>+data!F24+data!F32</f>
        <v>12344557.619999999</v>
      </c>
      <c r="D16" s="12">
        <f t="shared" si="0"/>
        <v>15945092.129999999</v>
      </c>
    </row>
    <row r="17" spans="1:4" x14ac:dyDescent="0.2">
      <c r="A17" t="s">
        <v>21</v>
      </c>
      <c r="B17" s="12">
        <f>+data!G25+data!G26+data!G33+data!G34</f>
        <v>2078792.55</v>
      </c>
      <c r="C17" s="12">
        <f>+data!G24+data!G32</f>
        <v>12186557.83</v>
      </c>
      <c r="D17" s="12">
        <f t="shared" si="0"/>
        <v>14265350.380000001</v>
      </c>
    </row>
    <row r="18" spans="1:4" x14ac:dyDescent="0.2">
      <c r="A18" t="s">
        <v>22</v>
      </c>
      <c r="B18" s="12">
        <f>+data!H25+data!H26+data!H33+data!H34</f>
        <v>1310356.8500000001</v>
      </c>
      <c r="C18" s="12">
        <f>+data!H24+data!H32</f>
        <v>12785650.68</v>
      </c>
      <c r="D18" s="12">
        <f t="shared" si="0"/>
        <v>14096007.529999999</v>
      </c>
    </row>
    <row r="19" spans="1:4" x14ac:dyDescent="0.2">
      <c r="A19" t="s">
        <v>23</v>
      </c>
      <c r="B19" s="12">
        <f>+data!I25+data!I26+data!I33+data!I34</f>
        <v>1061687.22</v>
      </c>
      <c r="C19" s="12">
        <f>+data!I24+data!I32</f>
        <v>12516179.890000001</v>
      </c>
      <c r="D19" s="12">
        <f t="shared" si="0"/>
        <v>13577867.110000001</v>
      </c>
    </row>
    <row r="20" spans="1:4" x14ac:dyDescent="0.2">
      <c r="A20" t="s">
        <v>24</v>
      </c>
      <c r="B20" s="12">
        <f>+data!J25+data!J26+data!J33+data!J34</f>
        <v>1403597.6999999997</v>
      </c>
      <c r="C20" s="12">
        <f>+data!J24+data!J32</f>
        <v>12207144.199999999</v>
      </c>
      <c r="D20" s="12">
        <f t="shared" si="0"/>
        <v>13610741.899999999</v>
      </c>
    </row>
    <row r="21" spans="1:4" ht="13.5" thickBot="1" x14ac:dyDescent="0.25">
      <c r="B21" s="16">
        <f>SUM(B9:B20)</f>
        <v>20013603.869999997</v>
      </c>
      <c r="C21" s="16">
        <f>SUM(C9:C20)</f>
        <v>146898615.13</v>
      </c>
      <c r="D21" s="16">
        <f>SUM(D9:D20)</f>
        <v>166912219</v>
      </c>
    </row>
    <row r="22" spans="1:4" ht="13.5" thickTop="1" x14ac:dyDescent="0.2"/>
    <row r="25" spans="1:4" x14ac:dyDescent="0.2">
      <c r="A25" t="s">
        <v>29</v>
      </c>
    </row>
    <row r="26" spans="1:4" x14ac:dyDescent="0.2">
      <c r="A26" t="s">
        <v>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3"/>
  <sheetViews>
    <sheetView workbookViewId="0">
      <selection activeCell="D22" sqref="D22"/>
    </sheetView>
  </sheetViews>
  <sheetFormatPr defaultRowHeight="12.75" x14ac:dyDescent="0.2"/>
  <cols>
    <col min="1" max="1" width="12.140625" bestFit="1" customWidth="1"/>
    <col min="2" max="2" width="14" bestFit="1" customWidth="1"/>
    <col min="3" max="10" width="12.28515625" bestFit="1" customWidth="1"/>
    <col min="11" max="11" width="14" bestFit="1" customWidth="1"/>
    <col min="12" max="13" width="12.28515625" bestFit="1" customWidth="1"/>
    <col min="14" max="14" width="2.5703125" customWidth="1"/>
    <col min="15" max="16" width="13.42578125" bestFit="1" customWidth="1"/>
  </cols>
  <sheetData>
    <row r="1" spans="1:16" x14ac:dyDescent="0.2">
      <c r="A1" t="s">
        <v>25</v>
      </c>
    </row>
    <row r="2" spans="1:16" x14ac:dyDescent="0.2">
      <c r="A2" t="s">
        <v>8</v>
      </c>
    </row>
    <row r="3" spans="1:16" x14ac:dyDescent="0.2">
      <c r="A3" s="15" t="s">
        <v>26</v>
      </c>
    </row>
    <row r="5" spans="1:16" x14ac:dyDescent="0.2">
      <c r="K5" s="1">
        <v>36800</v>
      </c>
      <c r="L5" s="1">
        <v>36831</v>
      </c>
      <c r="M5" s="1">
        <v>36861</v>
      </c>
      <c r="O5" t="s">
        <v>5</v>
      </c>
    </row>
    <row r="6" spans="1:16" x14ac:dyDescent="0.2">
      <c r="A6" s="3" t="s">
        <v>2</v>
      </c>
      <c r="K6" s="1"/>
      <c r="L6" s="1"/>
      <c r="M6" s="1"/>
    </row>
    <row r="7" spans="1:16" x14ac:dyDescent="0.2">
      <c r="A7" s="2"/>
      <c r="K7" s="4"/>
      <c r="L7" s="4"/>
      <c r="M7" s="4"/>
    </row>
    <row r="8" spans="1:16" x14ac:dyDescent="0.2">
      <c r="A8" t="s">
        <v>0</v>
      </c>
      <c r="K8" s="4">
        <f>11296236.42</f>
        <v>11296236.42</v>
      </c>
      <c r="L8" s="4">
        <f>10923495.99</f>
        <v>10923495.99</v>
      </c>
      <c r="M8" s="4">
        <v>11777202.16</v>
      </c>
      <c r="O8" s="9">
        <f>+M8+K8+L8</f>
        <v>33996934.57</v>
      </c>
    </row>
    <row r="9" spans="1:16" x14ac:dyDescent="0.2">
      <c r="A9" t="s">
        <v>1</v>
      </c>
      <c r="K9" s="8">
        <v>1168938.54</v>
      </c>
      <c r="L9" s="8">
        <v>1078565.71</v>
      </c>
      <c r="M9" s="8">
        <v>1171396.3999999999</v>
      </c>
      <c r="O9" s="9">
        <f>+M9+K9+L9</f>
        <v>3418900.65</v>
      </c>
    </row>
    <row r="10" spans="1:16" x14ac:dyDescent="0.2">
      <c r="A10" t="s">
        <v>6</v>
      </c>
      <c r="K10" s="7">
        <v>-213.27</v>
      </c>
      <c r="L10" s="7">
        <v>-5464.7</v>
      </c>
      <c r="M10" s="7">
        <v>292017.15999999997</v>
      </c>
      <c r="O10" s="10">
        <f>+M10+K10+L10</f>
        <v>286339.18999999994</v>
      </c>
    </row>
    <row r="11" spans="1:16" x14ac:dyDescent="0.2">
      <c r="K11" s="4">
        <f>SUM(K8:K10)</f>
        <v>12464961.690000001</v>
      </c>
      <c r="L11" s="4">
        <f>SUM(L8:L10)</f>
        <v>11996597</v>
      </c>
      <c r="M11" s="4">
        <f>SUM(M8:M10)</f>
        <v>13240615.720000001</v>
      </c>
      <c r="O11" s="4">
        <f>SUM(O8:O10)</f>
        <v>37702174.409999996</v>
      </c>
      <c r="P11" s="11">
        <f>12464961.69+11996597+13240615.72-O11</f>
        <v>0</v>
      </c>
    </row>
    <row r="12" spans="1:16" x14ac:dyDescent="0.2">
      <c r="A12" s="6" t="s">
        <v>3</v>
      </c>
      <c r="K12" s="4"/>
      <c r="L12" s="4"/>
      <c r="M12" s="4"/>
    </row>
    <row r="13" spans="1:16" x14ac:dyDescent="0.2">
      <c r="K13" s="4"/>
      <c r="L13" s="4"/>
      <c r="M13" s="4"/>
    </row>
    <row r="14" spans="1:16" x14ac:dyDescent="0.2">
      <c r="A14" t="s">
        <v>0</v>
      </c>
      <c r="K14" s="4">
        <v>602044.78</v>
      </c>
      <c r="L14" s="4">
        <v>586417.67000000004</v>
      </c>
      <c r="M14" s="4">
        <v>605611.77</v>
      </c>
      <c r="O14" s="9">
        <f>SUM(K14:M14)</f>
        <v>1794074.2200000002</v>
      </c>
    </row>
    <row r="15" spans="1:16" x14ac:dyDescent="0.2">
      <c r="A15" t="s">
        <v>1</v>
      </c>
      <c r="K15" s="4">
        <v>25722.21</v>
      </c>
      <c r="L15" s="4">
        <v>28758.65</v>
      </c>
      <c r="M15" s="4">
        <v>33340.25</v>
      </c>
      <c r="O15" s="9">
        <f>SUM(K15:M15)</f>
        <v>87821.11</v>
      </c>
    </row>
    <row r="16" spans="1:16" x14ac:dyDescent="0.2">
      <c r="A16" t="s">
        <v>4</v>
      </c>
      <c r="K16" s="5"/>
      <c r="L16" s="5"/>
      <c r="M16" s="5">
        <v>1803.65</v>
      </c>
      <c r="O16" s="10">
        <f>SUM(K16:M16)</f>
        <v>1803.65</v>
      </c>
    </row>
    <row r="17" spans="1:16" x14ac:dyDescent="0.2">
      <c r="K17" s="9">
        <f>SUM(K14:K16)</f>
        <v>627766.99</v>
      </c>
      <c r="L17" s="9">
        <f>SUM(L14:L16)</f>
        <v>615176.32000000007</v>
      </c>
      <c r="M17" s="9">
        <f>SUM(M14:M16)</f>
        <v>640755.67000000004</v>
      </c>
      <c r="O17" s="9">
        <f>SUM(O14:O16)</f>
        <v>1883698.9800000002</v>
      </c>
      <c r="P17" s="9">
        <f>627766.99+615176.32+640755.67-O17</f>
        <v>0</v>
      </c>
    </row>
    <row r="18" spans="1:16" x14ac:dyDescent="0.2">
      <c r="K18" s="9"/>
      <c r="L18" s="9"/>
      <c r="M18" s="9"/>
      <c r="O18" s="9"/>
    </row>
    <row r="19" spans="1:16" x14ac:dyDescent="0.2">
      <c r="O19" s="9"/>
    </row>
    <row r="20" spans="1:16" x14ac:dyDescent="0.2">
      <c r="B20" s="1">
        <v>36892</v>
      </c>
      <c r="C20" s="1">
        <v>36923</v>
      </c>
      <c r="D20" s="1">
        <v>36951</v>
      </c>
      <c r="E20" s="1">
        <v>36982</v>
      </c>
      <c r="F20" s="1">
        <v>37012</v>
      </c>
      <c r="G20" s="1">
        <v>37043</v>
      </c>
      <c r="H20" s="1">
        <v>37073</v>
      </c>
      <c r="I20" s="1">
        <v>37104</v>
      </c>
      <c r="J20" s="1">
        <v>37135</v>
      </c>
      <c r="K20" s="1">
        <v>37165</v>
      </c>
      <c r="L20" s="1">
        <v>37196</v>
      </c>
      <c r="M20" s="1">
        <v>37226</v>
      </c>
    </row>
    <row r="22" spans="1:16" x14ac:dyDescent="0.2">
      <c r="A22" s="3" t="s">
        <v>2</v>
      </c>
    </row>
    <row r="23" spans="1:16" x14ac:dyDescent="0.2">
      <c r="A23" s="2"/>
    </row>
    <row r="24" spans="1:16" x14ac:dyDescent="0.2">
      <c r="A24" t="s">
        <v>0</v>
      </c>
      <c r="B24" s="4">
        <v>11995380.779999999</v>
      </c>
      <c r="C24" s="4">
        <v>17534729.969999999</v>
      </c>
      <c r="D24" s="4">
        <v>5482863.5999999996</v>
      </c>
      <c r="E24" s="4">
        <v>11680225.210000001</v>
      </c>
      <c r="F24" s="4">
        <v>11750936.25</v>
      </c>
      <c r="G24" s="4">
        <v>11437000.26</v>
      </c>
      <c r="H24" s="4">
        <v>12196055.779999999</v>
      </c>
      <c r="I24" s="4">
        <v>11927613.880000001</v>
      </c>
      <c r="J24" s="4">
        <v>11630637.42</v>
      </c>
      <c r="K24" s="4"/>
      <c r="L24" s="4"/>
      <c r="M24" s="4"/>
      <c r="N24" s="4"/>
      <c r="O24" s="4">
        <f>SUM(B24:J24)</f>
        <v>105635443.15000001</v>
      </c>
      <c r="P24" s="4"/>
    </row>
    <row r="25" spans="1:16" x14ac:dyDescent="0.2">
      <c r="A25" t="s">
        <v>1</v>
      </c>
      <c r="B25" s="4">
        <v>1265397.52</v>
      </c>
      <c r="C25" s="4">
        <v>198181.96</v>
      </c>
      <c r="D25" s="4">
        <v>514849.47</v>
      </c>
      <c r="E25" s="4">
        <v>2646545.36</v>
      </c>
      <c r="F25" s="4">
        <v>2436636.98</v>
      </c>
      <c r="G25" s="4">
        <v>1695184.56</v>
      </c>
      <c r="H25" s="4">
        <v>1380953.74</v>
      </c>
      <c r="I25" s="4">
        <v>1119055.93</v>
      </c>
      <c r="J25" s="4">
        <v>1444677.66</v>
      </c>
      <c r="K25" s="4"/>
      <c r="L25" s="4"/>
      <c r="M25" s="4"/>
      <c r="N25" s="4"/>
      <c r="O25" s="4">
        <f>SUM(B25:J25)</f>
        <v>12701483.18</v>
      </c>
      <c r="P25" s="4"/>
    </row>
    <row r="26" spans="1:16" x14ac:dyDescent="0.2">
      <c r="A26" t="s">
        <v>6</v>
      </c>
      <c r="B26" s="7">
        <v>-5343.12</v>
      </c>
      <c r="C26" s="7">
        <v>-36098.47</v>
      </c>
      <c r="D26" s="7">
        <v>2116217.73</v>
      </c>
      <c r="E26" s="7">
        <v>-29977.16</v>
      </c>
      <c r="F26" s="7">
        <v>1140694.72</v>
      </c>
      <c r="G26" s="7">
        <v>362484</v>
      </c>
      <c r="H26" s="7">
        <v>-88238.41</v>
      </c>
      <c r="I26" s="7">
        <v>-87558.83</v>
      </c>
      <c r="J26" s="7">
        <v>-70685.13</v>
      </c>
      <c r="K26" s="7"/>
      <c r="L26" s="7"/>
      <c r="M26" s="7"/>
      <c r="N26" s="4"/>
      <c r="O26" s="7">
        <f>SUM(B26:J26)</f>
        <v>3301495.33</v>
      </c>
      <c r="P26" s="4"/>
    </row>
    <row r="27" spans="1:16" x14ac:dyDescent="0.2">
      <c r="B27" s="4">
        <f>SUM(B24:B26)</f>
        <v>13255435.18</v>
      </c>
      <c r="C27" s="4">
        <f>SUM(C24:C26)</f>
        <v>17696813.460000001</v>
      </c>
      <c r="D27" s="4">
        <f>SUM(D24:D26)</f>
        <v>8113930.7999999989</v>
      </c>
      <c r="E27" s="4">
        <f>SUM(E24:E26)</f>
        <v>14296793.41</v>
      </c>
      <c r="F27" s="4">
        <f t="shared" ref="F27:M27" si="0">SUM(F24:F26)</f>
        <v>15328267.950000001</v>
      </c>
      <c r="G27" s="4">
        <f t="shared" si="0"/>
        <v>13494668.82</v>
      </c>
      <c r="H27" s="4">
        <f t="shared" si="0"/>
        <v>13488771.109999999</v>
      </c>
      <c r="I27" s="4">
        <f t="shared" si="0"/>
        <v>12959110.98</v>
      </c>
      <c r="J27" s="4">
        <f t="shared" si="0"/>
        <v>13004629.949999999</v>
      </c>
      <c r="K27" s="4">
        <f t="shared" si="0"/>
        <v>0</v>
      </c>
      <c r="L27" s="4">
        <f t="shared" si="0"/>
        <v>0</v>
      </c>
      <c r="M27" s="4">
        <f t="shared" si="0"/>
        <v>0</v>
      </c>
      <c r="N27" s="4"/>
      <c r="O27" s="4">
        <f>SUM(O24:O26)</f>
        <v>121638421.66000001</v>
      </c>
      <c r="P27" s="4"/>
    </row>
    <row r="28" spans="1:16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">
      <c r="A30" s="6" t="s">
        <v>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">
      <c r="A32" t="s">
        <v>0</v>
      </c>
      <c r="B32" s="4">
        <v>608211.93999999994</v>
      </c>
      <c r="C32" s="4">
        <v>594668.79</v>
      </c>
      <c r="D32" s="4">
        <v>597502.47</v>
      </c>
      <c r="E32" s="4">
        <v>573933.36</v>
      </c>
      <c r="F32" s="4">
        <v>593621.37</v>
      </c>
      <c r="G32" s="4">
        <v>749557.57</v>
      </c>
      <c r="H32" s="4">
        <v>589594.9</v>
      </c>
      <c r="I32" s="4">
        <f>477158.18+45286.09+51336+1248.39+1137.35+12400</f>
        <v>588566.01</v>
      </c>
      <c r="J32" s="4">
        <v>576506.78</v>
      </c>
      <c r="K32" s="4"/>
      <c r="L32" s="4"/>
      <c r="M32" s="4"/>
      <c r="N32" s="4"/>
      <c r="O32" s="4">
        <f>SUM(B32:J32)</f>
        <v>5472163.1900000004</v>
      </c>
      <c r="P32" s="4"/>
    </row>
    <row r="33" spans="1:16" x14ac:dyDescent="0.2">
      <c r="A33" t="s">
        <v>1</v>
      </c>
      <c r="B33" s="4">
        <v>23895.59</v>
      </c>
      <c r="C33" s="4">
        <v>22397.27</v>
      </c>
      <c r="D33" s="4">
        <v>24665.13</v>
      </c>
      <c r="E33" s="4">
        <v>23913.81</v>
      </c>
      <c r="F33" s="4">
        <v>23202.81</v>
      </c>
      <c r="G33" s="4">
        <v>21123.99</v>
      </c>
      <c r="H33" s="4">
        <v>17641.52</v>
      </c>
      <c r="I33" s="4">
        <f>18105.55+1660.48+10424.09</f>
        <v>30190.12</v>
      </c>
      <c r="J33" s="4">
        <v>29605.17</v>
      </c>
      <c r="K33" s="4"/>
      <c r="L33" s="4"/>
      <c r="M33" s="4"/>
      <c r="N33" s="4"/>
      <c r="O33" s="4">
        <f>SUM(B33:J33)</f>
        <v>216635.40999999997</v>
      </c>
      <c r="P33" s="4"/>
    </row>
    <row r="34" spans="1:16" x14ac:dyDescent="0.2">
      <c r="A34" t="s">
        <v>7</v>
      </c>
      <c r="B34" s="7">
        <v>-874.65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4"/>
      <c r="O34" s="7">
        <f>SUM(B34:J34)</f>
        <v>-874.65</v>
      </c>
      <c r="P34" s="4"/>
    </row>
    <row r="35" spans="1:16" x14ac:dyDescent="0.2">
      <c r="B35" s="4">
        <f>SUM(B32:B34)</f>
        <v>631232.87999999989</v>
      </c>
      <c r="C35" s="4">
        <f t="shared" ref="C35:M35" si="1">SUM(C32:C34)</f>
        <v>617066.06000000006</v>
      </c>
      <c r="D35" s="4">
        <f t="shared" si="1"/>
        <v>622167.6</v>
      </c>
      <c r="E35" s="4">
        <f t="shared" si="1"/>
        <v>597847.17000000004</v>
      </c>
      <c r="F35" s="4">
        <f t="shared" si="1"/>
        <v>616824.18000000005</v>
      </c>
      <c r="G35" s="4">
        <f t="shared" si="1"/>
        <v>770681.55999999994</v>
      </c>
      <c r="H35" s="4">
        <f t="shared" si="1"/>
        <v>607236.42000000004</v>
      </c>
      <c r="I35" s="4">
        <f t="shared" si="1"/>
        <v>618756.13</v>
      </c>
      <c r="J35" s="4">
        <f t="shared" si="1"/>
        <v>606111.95000000007</v>
      </c>
      <c r="K35" s="4">
        <f t="shared" si="1"/>
        <v>0</v>
      </c>
      <c r="L35" s="4">
        <f t="shared" si="1"/>
        <v>0</v>
      </c>
      <c r="M35" s="4">
        <f t="shared" si="1"/>
        <v>0</v>
      </c>
      <c r="N35" s="4"/>
      <c r="O35" s="4">
        <f>SUM(O32:O34)</f>
        <v>5687923.9500000002</v>
      </c>
      <c r="P35" s="4"/>
    </row>
    <row r="36" spans="1:16" x14ac:dyDescent="0.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>
        <f>+O35+O27+O17+O11</f>
        <v>166912219</v>
      </c>
      <c r="P38" s="4" t="s">
        <v>5</v>
      </c>
    </row>
    <row r="39" spans="1:16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>
        <f>+O32+O24+O8+O14</f>
        <v>146898615.13</v>
      </c>
      <c r="P40" s="4" t="s">
        <v>0</v>
      </c>
    </row>
    <row r="41" spans="1:16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>
        <f>+O34+O33+O26+O25+O16+O15+O10+O9</f>
        <v>20013603.869999997</v>
      </c>
      <c r="P41" s="4" t="s">
        <v>10</v>
      </c>
    </row>
    <row r="42" spans="1:16" ht="13.5" thickBot="1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14">
        <f>SUM(O40:O41)</f>
        <v>166912219</v>
      </c>
      <c r="P42" s="4"/>
    </row>
    <row r="43" spans="1:16" ht="13.5" thickTop="1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x14ac:dyDescent="0.2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x14ac:dyDescent="0.2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x14ac:dyDescent="0.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x14ac:dyDescent="0.2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2:16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2:16" x14ac:dyDescent="0.2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2:16" x14ac:dyDescent="0.2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2:16" x14ac:dyDescent="0.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2:16" x14ac:dyDescent="0.2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2:16" x14ac:dyDescent="0.2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2:16" x14ac:dyDescent="0.2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2:16" x14ac:dyDescent="0.2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2:16" x14ac:dyDescent="0.2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2:16" x14ac:dyDescent="0.2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2:16" x14ac:dyDescent="0.2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2:16" x14ac:dyDescent="0.2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2:16" x14ac:dyDescent="0.2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2:16" x14ac:dyDescent="0.2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2:16" x14ac:dyDescent="0.2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2:16" x14ac:dyDescent="0.2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2:16" x14ac:dyDescent="0.2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2:16" x14ac:dyDescent="0.2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2:16" x14ac:dyDescent="0.2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2:16" x14ac:dyDescent="0.2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2:16" x14ac:dyDescent="0.2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2:16" x14ac:dyDescent="0.2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2:16" x14ac:dyDescent="0.2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2:16" x14ac:dyDescent="0.2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2:16" x14ac:dyDescent="0.2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2:16" x14ac:dyDescent="0.2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2:16" x14ac:dyDescent="0.2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2:16" x14ac:dyDescent="0.2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2:16" x14ac:dyDescent="0.2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2:16" x14ac:dyDescent="0.2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2:16" x14ac:dyDescent="0.2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2:16" x14ac:dyDescent="0.2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2:16" x14ac:dyDescent="0.2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2:16" x14ac:dyDescent="0.2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2:16" x14ac:dyDescent="0.2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2:16" x14ac:dyDescent="0.2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2:16" x14ac:dyDescent="0.2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2:16" x14ac:dyDescent="0.2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2:16" x14ac:dyDescent="0.2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2:16" x14ac:dyDescent="0.2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2:16" x14ac:dyDescent="0.2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2:16" x14ac:dyDescent="0.2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2:16" x14ac:dyDescent="0.2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2:16" x14ac:dyDescent="0.2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2:16" x14ac:dyDescent="0.2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2:16" x14ac:dyDescent="0.2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2:16" x14ac:dyDescent="0.2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2:16" x14ac:dyDescent="0.2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2:16" x14ac:dyDescent="0.2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2:16" x14ac:dyDescent="0.2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2:16" x14ac:dyDescent="0.2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2:16" x14ac:dyDescent="0.2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spans="2:16" x14ac:dyDescent="0.2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2:16" x14ac:dyDescent="0.2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2:16" x14ac:dyDescent="0.2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2:16" x14ac:dyDescent="0.2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2:16" x14ac:dyDescent="0.2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2:16" x14ac:dyDescent="0.2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spans="2:16" x14ac:dyDescent="0.2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spans="2:16" x14ac:dyDescent="0.2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spans="2:16" x14ac:dyDescent="0.2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spans="2:16" x14ac:dyDescent="0.2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spans="2:16" x14ac:dyDescent="0.2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spans="2:16" x14ac:dyDescent="0.2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spans="2:16" x14ac:dyDescent="0.2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</sheetData>
  <phoneticPr fontId="0" type="noConversion"/>
  <pageMargins left="0.75" right="0.75" top="1" bottom="1" header="0.5" footer="0.5"/>
  <pageSetup paperSize="5" scale="8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Revenues</vt:lpstr>
      <vt:lpstr>data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dmoseley</dc:creator>
  <cp:lastModifiedBy>Jan Havlíček</cp:lastModifiedBy>
  <cp:lastPrinted>2001-11-08T21:44:03Z</cp:lastPrinted>
  <dcterms:created xsi:type="dcterms:W3CDTF">2001-11-08T19:47:58Z</dcterms:created>
  <dcterms:modified xsi:type="dcterms:W3CDTF">2023-09-10T12:31:43Z</dcterms:modified>
</cp:coreProperties>
</file>