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B4FD90-5E73-4D7F-AAEF-593C468E17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4" i="1" l="1"/>
  <c r="C5" i="1"/>
  <c r="E5" i="1"/>
  <c r="C6" i="1"/>
  <c r="E6" i="1"/>
  <c r="C8" i="1"/>
  <c r="E8" i="1"/>
  <c r="G8" i="1"/>
  <c r="I8" i="1"/>
  <c r="A12" i="1"/>
  <c r="C13" i="1"/>
  <c r="E13" i="1"/>
  <c r="G13" i="1"/>
  <c r="I13" i="1"/>
  <c r="N13" i="1"/>
  <c r="C14" i="1"/>
  <c r="E14" i="1"/>
  <c r="G14" i="1"/>
  <c r="I14" i="1"/>
  <c r="N14" i="1"/>
  <c r="C15" i="1"/>
  <c r="E15" i="1"/>
  <c r="G15" i="1"/>
  <c r="I15" i="1"/>
  <c r="N15" i="1"/>
  <c r="C16" i="1"/>
  <c r="E16" i="1"/>
  <c r="G16" i="1"/>
  <c r="I16" i="1"/>
  <c r="N16" i="1"/>
  <c r="A18" i="1"/>
  <c r="C19" i="1"/>
  <c r="E19" i="1"/>
  <c r="G19" i="1"/>
  <c r="I19" i="1"/>
  <c r="M19" i="1"/>
  <c r="N19" i="1"/>
  <c r="C21" i="1"/>
  <c r="E21" i="1"/>
  <c r="G21" i="1"/>
  <c r="I21" i="1"/>
  <c r="N21" i="1"/>
  <c r="C22" i="1"/>
  <c r="E22" i="1"/>
  <c r="G22" i="1"/>
  <c r="I22" i="1"/>
  <c r="N22" i="1"/>
  <c r="C23" i="1"/>
  <c r="E23" i="1"/>
  <c r="G23" i="1"/>
  <c r="I23" i="1"/>
  <c r="N23" i="1"/>
  <c r="C24" i="1"/>
  <c r="E24" i="1"/>
  <c r="G24" i="1"/>
  <c r="I24" i="1"/>
  <c r="N24" i="1"/>
  <c r="C25" i="1"/>
  <c r="E25" i="1"/>
  <c r="G25" i="1"/>
  <c r="I25" i="1"/>
  <c r="N25" i="1"/>
  <c r="C26" i="1"/>
  <c r="E26" i="1"/>
  <c r="G26" i="1"/>
  <c r="I26" i="1"/>
  <c r="N26" i="1"/>
  <c r="C27" i="1"/>
  <c r="E27" i="1"/>
  <c r="G27" i="1"/>
  <c r="I27" i="1"/>
  <c r="N27" i="1"/>
  <c r="N28" i="1"/>
  <c r="C29" i="1"/>
  <c r="E29" i="1"/>
  <c r="G29" i="1"/>
  <c r="I29" i="1"/>
  <c r="N29" i="1"/>
  <c r="C30" i="1"/>
  <c r="E30" i="1"/>
  <c r="G30" i="1"/>
  <c r="I30" i="1"/>
  <c r="N30" i="1"/>
  <c r="C31" i="1"/>
  <c r="E31" i="1"/>
  <c r="G31" i="1"/>
  <c r="I31" i="1"/>
  <c r="N31" i="1"/>
  <c r="C32" i="1"/>
  <c r="E32" i="1"/>
  <c r="G32" i="1"/>
  <c r="I32" i="1"/>
  <c r="N32" i="1"/>
  <c r="C33" i="1"/>
  <c r="E33" i="1"/>
  <c r="G33" i="1"/>
  <c r="I33" i="1"/>
  <c r="N33" i="1"/>
  <c r="A35" i="1"/>
  <c r="C36" i="1"/>
  <c r="E36" i="1"/>
  <c r="G36" i="1"/>
  <c r="I36" i="1"/>
  <c r="N36" i="1"/>
  <c r="C37" i="1"/>
  <c r="E37" i="1"/>
  <c r="G37" i="1"/>
  <c r="I37" i="1"/>
  <c r="N37" i="1"/>
  <c r="C38" i="1"/>
  <c r="E38" i="1"/>
  <c r="G38" i="1"/>
  <c r="I38" i="1"/>
  <c r="N38" i="1"/>
  <c r="C40" i="1"/>
  <c r="E40" i="1"/>
  <c r="G40" i="1"/>
  <c r="I40" i="1"/>
  <c r="N40" i="1"/>
  <c r="B41" i="1"/>
  <c r="C41" i="1"/>
  <c r="D41" i="1"/>
  <c r="E41" i="1"/>
  <c r="F41" i="1"/>
  <c r="G41" i="1"/>
  <c r="H41" i="1"/>
  <c r="I41" i="1"/>
  <c r="M41" i="1"/>
  <c r="N41" i="1"/>
  <c r="C42" i="1"/>
  <c r="E42" i="1"/>
  <c r="G42" i="1"/>
  <c r="I42" i="1"/>
  <c r="N42" i="1"/>
  <c r="B43" i="1"/>
  <c r="C43" i="1"/>
  <c r="D43" i="1"/>
  <c r="E43" i="1"/>
  <c r="F43" i="1"/>
  <c r="G43" i="1"/>
  <c r="H43" i="1"/>
  <c r="I43" i="1"/>
  <c r="M43" i="1"/>
  <c r="N43" i="1"/>
  <c r="N46" i="1"/>
  <c r="B47" i="1"/>
  <c r="D47" i="1"/>
  <c r="F47" i="1"/>
  <c r="H47" i="1"/>
  <c r="M47" i="1"/>
  <c r="A48" i="1"/>
  <c r="C49" i="1"/>
  <c r="E49" i="1"/>
  <c r="G49" i="1"/>
  <c r="I49" i="1"/>
  <c r="N49" i="1"/>
  <c r="C50" i="1"/>
  <c r="E50" i="1"/>
  <c r="G50" i="1"/>
  <c r="I50" i="1"/>
  <c r="N50" i="1"/>
  <c r="C51" i="1"/>
  <c r="E51" i="1"/>
  <c r="G51" i="1"/>
  <c r="I51" i="1"/>
  <c r="N51" i="1"/>
  <c r="C52" i="1"/>
  <c r="E52" i="1"/>
  <c r="G52" i="1"/>
  <c r="I52" i="1"/>
  <c r="N52" i="1"/>
  <c r="C55" i="1"/>
  <c r="E55" i="1"/>
  <c r="G55" i="1"/>
  <c r="I55" i="1"/>
  <c r="N55" i="1"/>
  <c r="C57" i="1"/>
  <c r="E57" i="1"/>
  <c r="G57" i="1"/>
  <c r="I57" i="1"/>
  <c r="N57" i="1"/>
  <c r="C58" i="1"/>
  <c r="E58" i="1"/>
  <c r="G58" i="1"/>
  <c r="I58" i="1"/>
  <c r="N58" i="1"/>
  <c r="C59" i="1"/>
  <c r="E59" i="1"/>
  <c r="G59" i="1"/>
  <c r="I59" i="1"/>
  <c r="N59" i="1"/>
  <c r="C60" i="1"/>
  <c r="E60" i="1"/>
  <c r="G60" i="1"/>
  <c r="I60" i="1"/>
  <c r="N60" i="1"/>
  <c r="C61" i="1"/>
  <c r="E61" i="1"/>
  <c r="G61" i="1"/>
  <c r="I61" i="1"/>
  <c r="N61" i="1"/>
  <c r="C62" i="1"/>
  <c r="E62" i="1"/>
  <c r="G62" i="1"/>
  <c r="I62" i="1"/>
  <c r="N62" i="1"/>
  <c r="C63" i="1"/>
  <c r="E63" i="1"/>
  <c r="G63" i="1"/>
  <c r="I63" i="1"/>
  <c r="N63" i="1"/>
  <c r="C64" i="1"/>
  <c r="E64" i="1"/>
  <c r="G64" i="1"/>
  <c r="I64" i="1"/>
  <c r="N64" i="1"/>
  <c r="C65" i="1"/>
  <c r="E65" i="1"/>
  <c r="G65" i="1"/>
  <c r="I65" i="1"/>
  <c r="N65" i="1"/>
  <c r="C66" i="1"/>
  <c r="E66" i="1"/>
  <c r="G66" i="1"/>
  <c r="I66" i="1"/>
  <c r="N66" i="1"/>
  <c r="C67" i="1"/>
  <c r="E67" i="1"/>
  <c r="G67" i="1"/>
  <c r="I67" i="1"/>
  <c r="N67" i="1"/>
  <c r="C68" i="1"/>
  <c r="E68" i="1"/>
  <c r="G68" i="1"/>
  <c r="I68" i="1"/>
  <c r="N68" i="1"/>
  <c r="B69" i="1"/>
  <c r="C69" i="1"/>
  <c r="D69" i="1"/>
  <c r="E69" i="1"/>
  <c r="G69" i="1"/>
  <c r="I69" i="1"/>
  <c r="M69" i="1"/>
  <c r="N69" i="1"/>
</calcChain>
</file>

<file path=xl/sharedStrings.xml><?xml version="1.0" encoding="utf-8"?>
<sst xmlns="http://schemas.openxmlformats.org/spreadsheetml/2006/main" count="58" uniqueCount="41">
  <si>
    <t>ENRON CAPITAL AND TRADE RESOURCES</t>
  </si>
  <si>
    <t>DAILY POSITION STATEMENT</t>
  </si>
  <si>
    <t>Approval:</t>
  </si>
  <si>
    <t>RISK BOOKS</t>
  </si>
  <si>
    <t>GNM - Options</t>
  </si>
  <si>
    <t>Exotic Options</t>
  </si>
  <si>
    <t>GRAND  TOTAL</t>
  </si>
  <si>
    <t>Gas Daily</t>
  </si>
  <si>
    <t>Index Options</t>
  </si>
  <si>
    <t>Post ID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</si>
  <si>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</si>
  <si>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</si>
  <si>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</si>
  <si>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</si>
  <si>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</si>
  <si>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</si>
  <si>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2"/>
        <rFont val="Times New Roman"/>
        <family val="1"/>
      </rPr>
      <t>Hedge management</t>
    </r>
  </si>
  <si>
    <t xml:space="preserve">        New Deals</t>
  </si>
  <si>
    <t xml:space="preserve">         Change in Price</t>
  </si>
  <si>
    <t xml:space="preserve">         Change in Basis Price</t>
  </si>
  <si>
    <t xml:space="preserve">         Change in Index Price/Gas Daily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</si>
  <si>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</si>
  <si>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</si>
  <si>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</si>
  <si>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</si>
  <si>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</si>
  <si>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</si>
  <si>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</si>
  <si>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</si>
  <si>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</si>
  <si>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</si>
  <si>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</si>
  <si>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</si>
  <si>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</si>
  <si>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</si>
  <si>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</si>
  <si>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1998</t>
  </si>
  <si>
    <t xml:space="preserve">     Prudence </t>
  </si>
  <si>
    <t>Income (Loss) from Today's....</t>
  </si>
  <si>
    <t xml:space="preserve">         New Deals</t>
  </si>
  <si>
    <t xml:space="preserve">     Total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</si>
</sst>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LTD Through &quot;mmmm\ dd\,\ yyyy"/>
    <numFmt numFmtId="166" formatCode="#,##0.0_);\(#,##0.0\)"/>
    <numFmt numFmtId="167" formatCode="&quot;MTD Through &quot;mmmm\ dd\,\ yyyy"/>
    <numFmt numFmtId="168" formatCode=";;;"/>
    <numFmt numFmtId="169" formatCode="&quot;YTD Through &quot;mmmm\ dd\,\ yyyy"/>
    <numFmt numFmtId="170" formatCode="_(* #,##0_);_(* \(#,##0\);_(* &quot;-&quot;??_);_(@_)"/>
    <numFmt numFmtId="171" formatCode="dd\-mmm\-yy_)"/>
  </numFmts>
  <fonts count="1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4"/>
      <name val="Times New Roman"/>
    </font>
    <font>
      <i/>
      <sz val="10"/>
      <name val="Times New Roman"/>
      <family val="1"/>
    </font>
    <font>
      <b/>
      <i/>
      <sz val="12"/>
      <name val="Times New Roman"/>
    </font>
    <font>
      <b/>
      <sz val="10"/>
      <color indexed="16"/>
      <name val="Times New Roman"/>
      <family val="1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3"/>
      </patternFill>
    </fill>
    <fill>
      <patternFill patternType="solid">
        <fgColor indexed="65"/>
        <bgColor indexed="63"/>
      </patternFill>
    </fill>
    <fill>
      <patternFill patternType="solid">
        <fgColor indexed="9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9"/>
        <bgColor indexed="43"/>
      </patternFill>
    </fill>
    <fill>
      <patternFill patternType="gray0625">
        <bgColor indexed="9"/>
      </patternFill>
    </fill>
    <fill>
      <patternFill patternType="gray0625">
        <fgColor indexed="8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38" fontId="5" fillId="0" borderId="0" xfId="1" applyNumberFormat="1" applyFont="1"/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6" fontId="5" fillId="2" borderId="0" xfId="2" applyNumberFormat="1" applyFont="1" applyFill="1"/>
    <xf numFmtId="6" fontId="5" fillId="2" borderId="2" xfId="2" applyNumberFormat="1" applyFont="1" applyFill="1" applyBorder="1"/>
    <xf numFmtId="170" fontId="0" fillId="0" borderId="0" xfId="1" applyNumberFormat="1" applyFont="1" applyAlignment="1">
      <alignment horizontal="center"/>
    </xf>
    <xf numFmtId="170" fontId="0" fillId="0" borderId="0" xfId="1" applyNumberFormat="1" applyFont="1"/>
    <xf numFmtId="170" fontId="1" fillId="0" borderId="0" xfId="1" applyNumberFormat="1" applyFont="1" applyAlignment="1">
      <alignment horizontal="center"/>
    </xf>
    <xf numFmtId="170" fontId="1" fillId="0" borderId="0" xfId="1" applyNumberFormat="1" applyFont="1"/>
    <xf numFmtId="0" fontId="1" fillId="0" borderId="0" xfId="0" applyFont="1" applyAlignment="1">
      <alignment horizontal="center"/>
    </xf>
    <xf numFmtId="170" fontId="0" fillId="0" borderId="0" xfId="0" applyNumberFormat="1"/>
    <xf numFmtId="17" fontId="0" fillId="0" borderId="0" xfId="0" applyNumberFormat="1"/>
    <xf numFmtId="170" fontId="1" fillId="0" borderId="2" xfId="1" applyNumberFormat="1" applyFont="1" applyBorder="1"/>
    <xf numFmtId="0" fontId="9" fillId="0" borderId="0" xfId="0" applyFont="1"/>
    <xf numFmtId="38" fontId="5" fillId="0" borderId="0" xfId="1" applyNumberFormat="1" applyFont="1" applyProtection="1"/>
    <xf numFmtId="5" fontId="9" fillId="3" borderId="0" xfId="0" applyNumberFormat="1" applyFont="1" applyFill="1" applyProtection="1"/>
    <xf numFmtId="5" fontId="9" fillId="3" borderId="3" xfId="0" applyNumberFormat="1" applyFont="1" applyFill="1" applyBorder="1" applyProtection="1"/>
    <xf numFmtId="5" fontId="9" fillId="3" borderId="0" xfId="0" applyNumberFormat="1" applyFont="1" applyFill="1" applyBorder="1" applyProtection="1"/>
    <xf numFmtId="5" fontId="12" fillId="3" borderId="3" xfId="0" applyNumberFormat="1" applyFont="1" applyFill="1" applyBorder="1" applyProtection="1"/>
    <xf numFmtId="38" fontId="5" fillId="2" borderId="0" xfId="1" applyNumberFormat="1" applyFont="1" applyFill="1"/>
    <xf numFmtId="0" fontId="5" fillId="2" borderId="0" xfId="0" applyFont="1" applyFill="1" applyAlignment="1">
      <alignment horizontal="left"/>
    </xf>
    <xf numFmtId="5" fontId="10" fillId="4" borderId="0" xfId="0" applyNumberFormat="1" applyFont="1" applyFill="1" applyBorder="1" applyProtection="1"/>
    <xf numFmtId="5" fontId="9" fillId="5" borderId="0" xfId="0" applyNumberFormat="1" applyFont="1" applyFill="1" applyBorder="1" applyProtection="1"/>
    <xf numFmtId="171" fontId="5" fillId="2" borderId="0" xfId="0" applyNumberFormat="1" applyFont="1" applyFill="1" applyProtection="1"/>
    <xf numFmtId="38" fontId="5" fillId="2" borderId="0" xfId="1" applyNumberFormat="1" applyFont="1" applyFill="1" applyProtection="1"/>
    <xf numFmtId="5" fontId="5" fillId="2" borderId="0" xfId="0" applyNumberFormat="1" applyFont="1" applyFill="1" applyProtection="1"/>
    <xf numFmtId="0" fontId="10" fillId="2" borderId="0" xfId="0" applyFont="1" applyFill="1"/>
    <xf numFmtId="5" fontId="5" fillId="2" borderId="3" xfId="0" applyNumberFormat="1" applyFont="1" applyFill="1" applyBorder="1" applyProtection="1"/>
    <xf numFmtId="5" fontId="5" fillId="2" borderId="0" xfId="0" applyNumberFormat="1" applyFont="1" applyFill="1" applyBorder="1" applyProtection="1"/>
    <xf numFmtId="5" fontId="11" fillId="2" borderId="3" xfId="0" applyNumberFormat="1" applyFont="1" applyFill="1" applyBorder="1" applyProtection="1"/>
    <xf numFmtId="5" fontId="11" fillId="2" borderId="0" xfId="0" applyNumberFormat="1" applyFont="1" applyFill="1" applyBorder="1" applyProtection="1"/>
    <xf numFmtId="0" fontId="5" fillId="2" borderId="4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Continuous"/>
    </xf>
    <xf numFmtId="38" fontId="5" fillId="2" borderId="0" xfId="1" applyNumberFormat="1" applyFont="1" applyFill="1" applyBorder="1"/>
    <xf numFmtId="0" fontId="5" fillId="2" borderId="0" xfId="0" applyFont="1" applyFill="1" applyBorder="1"/>
    <xf numFmtId="38" fontId="5" fillId="0" borderId="0" xfId="1" applyNumberFormat="1" applyFont="1" applyBorder="1"/>
    <xf numFmtId="38" fontId="5" fillId="2" borderId="8" xfId="1" applyNumberFormat="1" applyFont="1" applyFill="1" applyBorder="1"/>
    <xf numFmtId="37" fontId="5" fillId="2" borderId="9" xfId="0" applyNumberFormat="1" applyFont="1" applyFill="1" applyBorder="1"/>
    <xf numFmtId="37" fontId="5" fillId="2" borderId="0" xfId="0" applyNumberFormat="1" applyFont="1" applyFill="1" applyBorder="1"/>
    <xf numFmtId="37" fontId="0" fillId="2" borderId="9" xfId="0" applyNumberFormat="1" applyFill="1" applyBorder="1"/>
    <xf numFmtId="37" fontId="0" fillId="2" borderId="0" xfId="0" applyNumberFormat="1" applyFill="1" applyBorder="1"/>
    <xf numFmtId="38" fontId="5" fillId="2" borderId="10" xfId="1" applyNumberFormat="1" applyFont="1" applyFill="1" applyBorder="1"/>
    <xf numFmtId="38" fontId="5" fillId="2" borderId="11" xfId="1" applyNumberFormat="1" applyFont="1" applyFill="1" applyBorder="1"/>
    <xf numFmtId="1" fontId="13" fillId="2" borderId="0" xfId="1" applyNumberFormat="1" applyFont="1" applyFill="1" applyAlignment="1">
      <alignment wrapText="1"/>
    </xf>
    <xf numFmtId="5" fontId="14" fillId="4" borderId="0" xfId="0" applyNumberFormat="1" applyFont="1" applyFill="1" applyBorder="1" applyProtection="1"/>
    <xf numFmtId="37" fontId="15" fillId="2" borderId="0" xfId="0" applyNumberFormat="1" applyFont="1" applyFill="1" applyBorder="1" applyAlignment="1">
      <alignment horizontal="right"/>
    </xf>
    <xf numFmtId="5" fontId="5" fillId="2" borderId="0" xfId="0" applyNumberFormat="1" applyFont="1" applyFill="1"/>
    <xf numFmtId="5" fontId="9" fillId="0" borderId="0" xfId="0" applyNumberFormat="1" applyFont="1" applyBorder="1" applyProtection="1"/>
    <xf numFmtId="5" fontId="10" fillId="6" borderId="3" xfId="0" applyNumberFormat="1" applyFont="1" applyFill="1" applyBorder="1" applyProtection="1"/>
    <xf numFmtId="5" fontId="10" fillId="6" borderId="0" xfId="0" applyNumberFormat="1" applyFont="1" applyFill="1" applyBorder="1" applyProtection="1"/>
    <xf numFmtId="5" fontId="9" fillId="7" borderId="3" xfId="0" applyNumberFormat="1" applyFont="1" applyFill="1" applyBorder="1" applyProtection="1"/>
    <xf numFmtId="5" fontId="16" fillId="4" borderId="0" xfId="0" applyNumberFormat="1" applyFont="1" applyFill="1" applyBorder="1" applyProtection="1"/>
    <xf numFmtId="9" fontId="5" fillId="2" borderId="0" xfId="3" applyFont="1" applyFill="1" applyBorder="1"/>
    <xf numFmtId="6" fontId="5" fillId="8" borderId="0" xfId="0" applyNumberFormat="1" applyFont="1" applyFill="1"/>
    <xf numFmtId="6" fontId="5" fillId="2" borderId="0" xfId="0" applyNumberFormat="1" applyFont="1" applyFill="1"/>
    <xf numFmtId="6" fontId="5" fillId="0" borderId="0" xfId="1" applyNumberFormat="1" applyFont="1"/>
    <xf numFmtId="6" fontId="9" fillId="0" borderId="0" xfId="0" applyNumberFormat="1" applyFont="1"/>
    <xf numFmtId="6" fontId="10" fillId="8" borderId="3" xfId="0" applyNumberFormat="1" applyFont="1" applyFill="1" applyBorder="1" applyProtection="1"/>
    <xf numFmtId="6" fontId="10" fillId="6" borderId="3" xfId="0" applyNumberFormat="1" applyFont="1" applyFill="1" applyBorder="1" applyProtection="1"/>
    <xf numFmtId="6" fontId="10" fillId="6" borderId="0" xfId="0" applyNumberFormat="1" applyFont="1" applyFill="1" applyBorder="1" applyProtection="1"/>
    <xf numFmtId="6" fontId="9" fillId="7" borderId="3" xfId="0" applyNumberFormat="1" applyFont="1" applyFill="1" applyBorder="1" applyProtection="1"/>
    <xf numFmtId="0" fontId="2" fillId="2" borderId="0" xfId="0" applyFont="1" applyFill="1" applyAlignment="1">
      <alignment horizontal="left"/>
    </xf>
    <xf numFmtId="38" fontId="3" fillId="2" borderId="0" xfId="1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Border="1" applyAlignment="1">
      <alignment horizontal="left"/>
    </xf>
    <xf numFmtId="38" fontId="3" fillId="2" borderId="12" xfId="1" applyNumberFormat="1" applyFont="1" applyFill="1" applyBorder="1"/>
    <xf numFmtId="0" fontId="2" fillId="2" borderId="12" xfId="0" applyFont="1" applyFill="1" applyBorder="1"/>
    <xf numFmtId="164" fontId="4" fillId="2" borderId="0" xfId="0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7" fontId="3" fillId="2" borderId="0" xfId="0" applyNumberFormat="1" applyFont="1" applyFill="1" applyBorder="1" applyAlignment="1">
      <alignment horizontal="center"/>
    </xf>
    <xf numFmtId="37" fontId="3" fillId="2" borderId="13" xfId="0" applyNumberFormat="1" applyFont="1" applyFill="1" applyBorder="1" applyAlignment="1">
      <alignment horizontal="center"/>
    </xf>
    <xf numFmtId="37" fontId="2" fillId="2" borderId="0" xfId="0" applyNumberFormat="1" applyFont="1" applyFill="1" applyBorder="1" applyAlignment="1">
      <alignment horizontal="center"/>
    </xf>
    <xf numFmtId="37" fontId="3" fillId="2" borderId="1" xfId="0" applyNumberFormat="1" applyFont="1" applyFill="1" applyBorder="1" applyAlignment="1">
      <alignment horizontal="center"/>
    </xf>
    <xf numFmtId="37" fontId="2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38" fontId="3" fillId="2" borderId="0" xfId="1" applyNumberFormat="1" applyFont="1" applyFill="1" applyProtection="1"/>
    <xf numFmtId="165" fontId="4" fillId="2" borderId="0" xfId="0" quotePrefix="1" applyNumberFormat="1" applyFont="1" applyFill="1" applyAlignment="1">
      <alignment horizontal="left"/>
    </xf>
    <xf numFmtId="166" fontId="3" fillId="2" borderId="0" xfId="0" applyNumberFormat="1" applyFont="1" applyFill="1" applyProtection="1"/>
    <xf numFmtId="166" fontId="2" fillId="2" borderId="0" xfId="0" applyNumberFormat="1" applyFont="1" applyFill="1" applyProtection="1"/>
    <xf numFmtId="0" fontId="3" fillId="2" borderId="0" xfId="0" applyFont="1" applyFill="1" applyAlignment="1">
      <alignment horizontal="left"/>
    </xf>
    <xf numFmtId="5" fontId="3" fillId="2" borderId="3" xfId="0" applyNumberFormat="1" applyFont="1" applyFill="1" applyBorder="1" applyProtection="1"/>
    <xf numFmtId="5" fontId="3" fillId="2" borderId="0" xfId="0" applyNumberFormat="1" applyFont="1" applyFill="1" applyBorder="1" applyProtection="1"/>
    <xf numFmtId="5" fontId="2" fillId="2" borderId="3" xfId="0" applyNumberFormat="1" applyFont="1" applyFill="1" applyBorder="1" applyProtection="1"/>
    <xf numFmtId="5" fontId="3" fillId="2" borderId="0" xfId="0" applyNumberFormat="1" applyFont="1" applyFill="1" applyProtection="1"/>
    <xf numFmtId="5" fontId="2" fillId="2" borderId="0" xfId="0" applyNumberFormat="1" applyFont="1" applyFill="1" applyProtection="1"/>
    <xf numFmtId="167" fontId="4" fillId="2" borderId="0" xfId="0" quotePrefix="1" applyNumberFormat="1" applyFont="1" applyFill="1" applyAlignment="1">
      <alignment horizontal="left"/>
    </xf>
    <xf numFmtId="38" fontId="2" fillId="2" borderId="0" xfId="1" applyNumberFormat="1" applyFont="1" applyFill="1" applyProtection="1"/>
    <xf numFmtId="5" fontId="2" fillId="2" borderId="0" xfId="0" applyNumberFormat="1" applyFont="1" applyFill="1" applyBorder="1" applyProtection="1"/>
    <xf numFmtId="0" fontId="2" fillId="9" borderId="0" xfId="0" applyFont="1" applyFill="1" applyAlignment="1">
      <alignment horizontal="left"/>
    </xf>
    <xf numFmtId="38" fontId="3" fillId="9" borderId="0" xfId="1" applyNumberFormat="1" applyFont="1" applyFill="1" applyProtection="1"/>
    <xf numFmtId="5" fontId="2" fillId="10" borderId="3" xfId="0" applyNumberFormat="1" applyFont="1" applyFill="1" applyBorder="1" applyProtection="1"/>
    <xf numFmtId="5" fontId="2" fillId="10" borderId="0" xfId="0" applyNumberFormat="1" applyFont="1" applyFill="1" applyBorder="1" applyProtection="1"/>
    <xf numFmtId="38" fontId="3" fillId="10" borderId="0" xfId="1" applyNumberFormat="1" applyFont="1" applyFill="1" applyProtection="1"/>
    <xf numFmtId="0" fontId="4" fillId="2" borderId="0" xfId="0" applyFont="1" applyFill="1" applyAlignment="1">
      <alignment horizontal="left"/>
    </xf>
    <xf numFmtId="168" fontId="3" fillId="2" borderId="0" xfId="0" applyNumberFormat="1" applyFont="1" applyFill="1" applyProtection="1"/>
    <xf numFmtId="168" fontId="2" fillId="2" borderId="0" xfId="0" applyNumberFormat="1" applyFont="1" applyFill="1" applyProtection="1"/>
    <xf numFmtId="169" fontId="4" fillId="2" borderId="0" xfId="0" quotePrefix="1" applyNumberFormat="1" applyFont="1" applyFill="1" applyAlignment="1">
      <alignment horizontal="left"/>
    </xf>
    <xf numFmtId="0" fontId="3" fillId="9" borderId="0" xfId="0" applyFont="1" applyFill="1" applyAlignment="1">
      <alignment horizontal="left"/>
    </xf>
    <xf numFmtId="5" fontId="3" fillId="10" borderId="3" xfId="0" applyNumberFormat="1" applyFont="1" applyFill="1" applyBorder="1" applyProtection="1"/>
    <xf numFmtId="5" fontId="3" fillId="10" borderId="0" xfId="0" applyNumberFormat="1" applyFont="1" applyFill="1" applyBorder="1" applyProtection="1"/>
    <xf numFmtId="5" fontId="2" fillId="9" borderId="3" xfId="0" applyNumberFormat="1" applyFont="1" applyFill="1" applyBorder="1" applyProtection="1"/>
    <xf numFmtId="0" fontId="4" fillId="2" borderId="0" xfId="0" applyFont="1" applyFill="1"/>
    <xf numFmtId="5" fontId="2" fillId="2" borderId="3" xfId="0" applyNumberFormat="1" applyFont="1" applyFill="1" applyBorder="1"/>
    <xf numFmtId="5" fontId="2" fillId="2" borderId="0" xfId="0" applyNumberFormat="1" applyFont="1" applyFill="1" applyBorder="1"/>
    <xf numFmtId="5" fontId="3" fillId="2" borderId="0" xfId="0" applyNumberFormat="1" applyFont="1" applyFill="1" applyBorder="1"/>
    <xf numFmtId="38" fontId="2" fillId="9" borderId="0" xfId="1" applyNumberFormat="1" applyFont="1" applyFill="1"/>
    <xf numFmtId="5" fontId="2" fillId="9" borderId="3" xfId="0" applyNumberFormat="1" applyFont="1" applyFill="1" applyBorder="1"/>
    <xf numFmtId="5" fontId="2" fillId="9" borderId="0" xfId="0" applyNumberFormat="1" applyFont="1" applyFill="1" applyBorder="1"/>
    <xf numFmtId="38" fontId="2" fillId="2" borderId="0" xfId="1" applyNumberFormat="1" applyFont="1" applyFill="1"/>
    <xf numFmtId="5" fontId="2" fillId="6" borderId="3" xfId="0" applyNumberFormat="1" applyFont="1" applyFill="1" applyBorder="1" applyProtection="1"/>
    <xf numFmtId="5" fontId="9" fillId="4" borderId="0" xfId="0" applyNumberFormat="1" applyFont="1" applyFill="1" applyBorder="1" applyProtection="1"/>
    <xf numFmtId="0" fontId="9" fillId="2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1200\Regions\Options1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Input"/>
      <sheetName val="Report"/>
      <sheetName val="Top Pages"/>
      <sheetName val="Roll-1"/>
      <sheetName val="Roll-2"/>
      <sheetName val="Roll-3"/>
      <sheetName val="Roll-4"/>
      <sheetName val="Daily Macro"/>
      <sheetName val="Monthly Macro"/>
      <sheetName val="TopPageMacro"/>
      <sheetName val="P_LReportsMacro"/>
    </sheetNames>
    <sheetDataSet>
      <sheetData sheetId="0">
        <row r="55">
          <cell r="M55">
            <v>45.2</v>
          </cell>
        </row>
      </sheetData>
      <sheetData sheetId="1"/>
      <sheetData sheetId="2"/>
      <sheetData sheetId="3"/>
      <sheetData sheetId="4">
        <row r="3">
          <cell r="B3" t="str">
            <v>GNP - Options</v>
          </cell>
          <cell r="C3" t="str">
            <v>Price</v>
          </cell>
        </row>
        <row r="5">
          <cell r="B5">
            <v>36861</v>
          </cell>
        </row>
        <row r="6">
          <cell r="B6">
            <v>963830</v>
          </cell>
        </row>
        <row r="19">
          <cell r="E19">
            <v>-37646543.6193</v>
          </cell>
        </row>
        <row r="26">
          <cell r="E26">
            <v>0</v>
          </cell>
        </row>
        <row r="30">
          <cell r="M30">
            <v>-44891892.6197</v>
          </cell>
        </row>
        <row r="31">
          <cell r="M31">
            <v>0</v>
          </cell>
        </row>
        <row r="32">
          <cell r="M32">
            <v>30220937.229199998</v>
          </cell>
        </row>
        <row r="36">
          <cell r="E36">
            <v>30218895.460699998</v>
          </cell>
        </row>
        <row r="47">
          <cell r="B47">
            <v>1916539.0607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5520179.6253000004</v>
          </cell>
        </row>
        <row r="52">
          <cell r="B52">
            <v>0</v>
          </cell>
        </row>
        <row r="53">
          <cell r="B53">
            <v>-8704.3433999999979</v>
          </cell>
        </row>
        <row r="54">
          <cell r="B54">
            <v>-107594</v>
          </cell>
        </row>
        <row r="55">
          <cell r="B55">
            <v>42569.060899999997</v>
          </cell>
        </row>
        <row r="56">
          <cell r="B56">
            <v>28487.0517</v>
          </cell>
        </row>
        <row r="57">
          <cell r="B57">
            <v>-184074.2353</v>
          </cell>
        </row>
        <row r="58">
          <cell r="B58">
            <v>-2649.6266000000005</v>
          </cell>
        </row>
        <row r="59">
          <cell r="B59">
            <v>-4603.6048999999994</v>
          </cell>
        </row>
        <row r="60">
          <cell r="B60">
            <v>45200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-9295</v>
          </cell>
        </row>
        <row r="70">
          <cell r="B70">
            <v>0</v>
          </cell>
        </row>
      </sheetData>
      <sheetData sheetId="5">
        <row r="3">
          <cell r="B3" t="str">
            <v>GND - Options</v>
          </cell>
          <cell r="C3" t="str">
            <v>Basis</v>
          </cell>
        </row>
        <row r="6">
          <cell r="B6">
            <v>963831</v>
          </cell>
        </row>
        <row r="19">
          <cell r="E19">
            <v>-25044880.3662</v>
          </cell>
        </row>
        <row r="26">
          <cell r="E26">
            <v>0</v>
          </cell>
        </row>
        <row r="30">
          <cell r="M30">
            <v>-28892539.474100001</v>
          </cell>
        </row>
        <row r="31">
          <cell r="M31">
            <v>0</v>
          </cell>
        </row>
        <row r="32">
          <cell r="M32">
            <v>-21763908.245799996</v>
          </cell>
        </row>
        <row r="36">
          <cell r="E36">
            <v>-21755550.405499995</v>
          </cell>
        </row>
        <row r="47">
          <cell r="B47">
            <v>0</v>
          </cell>
        </row>
        <row r="48">
          <cell r="B48">
            <v>3772967.5438999999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83049.404299999995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-2987.9483</v>
          </cell>
        </row>
        <row r="59">
          <cell r="B59">
            <v>-5369.8919999999998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6">
        <row r="6">
          <cell r="B6">
            <v>963832</v>
          </cell>
        </row>
        <row r="19">
          <cell r="E19">
            <v>-5654027.5843999991</v>
          </cell>
        </row>
        <row r="26">
          <cell r="E26">
            <v>0</v>
          </cell>
        </row>
        <row r="30">
          <cell r="M30">
            <v>2562970.0988999996</v>
          </cell>
        </row>
        <row r="31">
          <cell r="M31">
            <v>0</v>
          </cell>
        </row>
        <row r="32">
          <cell r="M32">
            <v>-18031078.774899997</v>
          </cell>
        </row>
        <row r="36">
          <cell r="E36">
            <v>-9018303.7699999977</v>
          </cell>
        </row>
        <row r="47">
          <cell r="B47">
            <v>0</v>
          </cell>
        </row>
        <row r="48">
          <cell r="B48">
            <v>-234628.06030000001</v>
          </cell>
        </row>
        <row r="50">
          <cell r="B50">
            <v>0</v>
          </cell>
        </row>
        <row r="51">
          <cell r="B51">
            <v>-911568.70429999998</v>
          </cell>
        </row>
        <row r="52">
          <cell r="B52">
            <v>0</v>
          </cell>
        </row>
        <row r="53">
          <cell r="B53">
            <v>724599.36109999998</v>
          </cell>
        </row>
        <row r="54">
          <cell r="B54">
            <v>-61495</v>
          </cell>
        </row>
        <row r="55">
          <cell r="B55">
            <v>1272250.8707000001</v>
          </cell>
        </row>
        <row r="56">
          <cell r="B56">
            <v>11659.156499999999</v>
          </cell>
        </row>
        <row r="57">
          <cell r="B57">
            <v>-5040.1688999999997</v>
          </cell>
        </row>
        <row r="58">
          <cell r="B58">
            <v>-346.33869999999996</v>
          </cell>
        </row>
        <row r="59">
          <cell r="B59">
            <v>1362.3337999999999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7">
        <row r="6">
          <cell r="B6">
            <v>963833</v>
          </cell>
        </row>
        <row r="19">
          <cell r="E19">
            <v>87412707</v>
          </cell>
        </row>
        <row r="26">
          <cell r="E26">
            <v>0</v>
          </cell>
        </row>
        <row r="30">
          <cell r="M30">
            <v>99369528.2509</v>
          </cell>
        </row>
        <row r="31">
          <cell r="M31">
            <v>0</v>
          </cell>
        </row>
        <row r="32">
          <cell r="M32">
            <v>7917327.0895999987</v>
          </cell>
        </row>
        <row r="36">
          <cell r="E36">
            <v>7921801.1955999983</v>
          </cell>
        </row>
        <row r="47">
          <cell r="B47">
            <v>0</v>
          </cell>
        </row>
        <row r="48">
          <cell r="B48">
            <v>0</v>
          </cell>
        </row>
        <row r="50">
          <cell r="B50">
            <v>0</v>
          </cell>
        </row>
        <row r="51">
          <cell r="B51">
            <v>-11779488.199999999</v>
          </cell>
        </row>
        <row r="52">
          <cell r="B52">
            <v>0</v>
          </cell>
        </row>
        <row r="53">
          <cell r="B53">
            <v>-201565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58457</v>
          </cell>
        </row>
        <row r="57">
          <cell r="B57">
            <v>-29751</v>
          </cell>
        </row>
        <row r="58">
          <cell r="B58">
            <v>3188.1448999999998</v>
          </cell>
        </row>
        <row r="59">
          <cell r="B59">
            <v>-7662.2509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topLeftCell="A29" zoomScale="65" workbookViewId="0">
      <selection activeCell="I71" sqref="I71"/>
    </sheetView>
  </sheetViews>
  <sheetFormatPr defaultRowHeight="18.75" x14ac:dyDescent="0.3"/>
  <cols>
    <col min="1" max="1" width="42.7109375" style="4" customWidth="1"/>
    <col min="2" max="2" width="17" style="22" customWidth="1"/>
    <col min="3" max="3" width="14.7109375" style="4" customWidth="1"/>
    <col min="4" max="4" width="12" style="22" customWidth="1"/>
    <col min="5" max="5" width="17.85546875" style="4" customWidth="1"/>
    <col min="6" max="6" width="12" style="22" customWidth="1"/>
    <col min="7" max="7" width="17.85546875" style="4" customWidth="1"/>
    <col min="8" max="8" width="10.85546875" style="22" customWidth="1"/>
    <col min="9" max="9" width="16.5703125" style="4" customWidth="1"/>
    <col min="10" max="10" width="8.140625" style="22" hidden="1" customWidth="1"/>
    <col min="11" max="11" width="5.7109375" style="4" hidden="1" customWidth="1"/>
    <col min="12" max="12" width="7" style="22" hidden="1" customWidth="1"/>
    <col min="13" max="13" width="13.28515625" style="2" customWidth="1"/>
    <col min="14" max="14" width="23.85546875" style="16" customWidth="1"/>
    <col min="15" max="17" width="9.140625" style="3"/>
    <col min="18" max="18" width="16.28515625" style="3" customWidth="1"/>
    <col min="19" max="19" width="13" style="3" customWidth="1"/>
    <col min="20" max="28" width="9.140625" style="3"/>
    <col min="29" max="29" width="16.28515625" style="3" customWidth="1"/>
    <col min="30" max="16384" width="9.140625" style="3"/>
  </cols>
  <sheetData>
    <row r="1" spans="1:15" s="1" customFormat="1" ht="15" customHeight="1" x14ac:dyDescent="0.25">
      <c r="A1" s="66" t="s">
        <v>0</v>
      </c>
      <c r="B1" s="67"/>
      <c r="C1" s="68"/>
      <c r="D1" s="67"/>
      <c r="E1" s="68"/>
      <c r="F1" s="67"/>
      <c r="G1" s="68"/>
      <c r="H1" s="67"/>
      <c r="I1" s="68"/>
      <c r="J1" s="67"/>
      <c r="K1" s="68"/>
      <c r="L1" s="67"/>
      <c r="M1" s="67"/>
      <c r="N1" s="69"/>
      <c r="O1" s="68"/>
    </row>
    <row r="2" spans="1:15" s="1" customFormat="1" ht="15" customHeight="1" thickBot="1" x14ac:dyDescent="0.3">
      <c r="A2" s="66" t="s">
        <v>1</v>
      </c>
      <c r="B2" s="67"/>
      <c r="C2" s="70"/>
      <c r="D2" s="67"/>
      <c r="E2" s="70"/>
      <c r="F2" s="67"/>
      <c r="G2" s="70"/>
      <c r="H2" s="67"/>
      <c r="I2" s="70"/>
      <c r="J2" s="67"/>
      <c r="K2" s="70"/>
      <c r="L2" s="67"/>
      <c r="M2" s="71" t="s">
        <v>2</v>
      </c>
      <c r="N2" s="72"/>
      <c r="O2" s="68"/>
    </row>
    <row r="3" spans="1:15" s="1" customFormat="1" ht="15" customHeight="1" x14ac:dyDescent="0.25">
      <c r="A3" s="66" t="s">
        <v>3</v>
      </c>
      <c r="B3" s="67"/>
      <c r="C3" s="68"/>
      <c r="D3" s="67"/>
      <c r="E3" s="68"/>
      <c r="F3" s="67"/>
      <c r="G3" s="68"/>
      <c r="H3" s="67"/>
      <c r="I3" s="68"/>
      <c r="J3" s="67"/>
      <c r="K3" s="68"/>
      <c r="L3" s="67"/>
      <c r="M3" s="67"/>
      <c r="N3" s="69"/>
      <c r="O3" s="68"/>
    </row>
    <row r="4" spans="1:15" s="1" customFormat="1" ht="15" customHeight="1" x14ac:dyDescent="0.25">
      <c r="A4" s="73">
        <f>'[1]Roll-1'!B5</f>
        <v>36861</v>
      </c>
      <c r="B4" s="67"/>
      <c r="C4" s="74"/>
      <c r="D4" s="67"/>
      <c r="E4" s="74"/>
      <c r="F4" s="67"/>
      <c r="G4" s="74"/>
      <c r="H4" s="67"/>
      <c r="I4" s="75"/>
      <c r="J4" s="67"/>
      <c r="K4" s="75"/>
      <c r="L4" s="67"/>
      <c r="M4" s="67"/>
      <c r="N4" s="76"/>
      <c r="O4" s="68"/>
    </row>
    <row r="5" spans="1:15" s="1" customFormat="1" ht="15" customHeight="1" x14ac:dyDescent="0.25">
      <c r="A5" s="68"/>
      <c r="B5" s="67"/>
      <c r="C5" s="77" t="str">
        <f>'[1]Roll-1'!$B3</f>
        <v>GNP - Options</v>
      </c>
      <c r="D5" s="67"/>
      <c r="E5" s="77" t="str">
        <f>'[1]Roll-2'!$B3</f>
        <v>GND - Options</v>
      </c>
      <c r="F5" s="67"/>
      <c r="G5" s="77" t="s">
        <v>4</v>
      </c>
      <c r="H5" s="67"/>
      <c r="I5" s="78" t="s">
        <v>5</v>
      </c>
      <c r="J5" s="67"/>
      <c r="K5" s="77"/>
      <c r="L5" s="67"/>
      <c r="M5" s="67"/>
      <c r="N5" s="79" t="s">
        <v>6</v>
      </c>
      <c r="O5" s="68"/>
    </row>
    <row r="6" spans="1:15" s="1" customFormat="1" ht="15" customHeight="1" x14ac:dyDescent="0.25">
      <c r="A6" s="68"/>
      <c r="B6" s="67"/>
      <c r="C6" s="80" t="str">
        <f>'[1]Roll-1'!$C3</f>
        <v>Price</v>
      </c>
      <c r="D6" s="67"/>
      <c r="E6" s="80" t="str">
        <f>'[1]Roll-2'!$C3</f>
        <v>Basis</v>
      </c>
      <c r="F6" s="67"/>
      <c r="G6" s="80" t="s">
        <v>7</v>
      </c>
      <c r="H6" s="67"/>
      <c r="I6" s="80"/>
      <c r="J6" s="67"/>
      <c r="K6" s="77"/>
      <c r="L6" s="67"/>
      <c r="M6" s="67"/>
      <c r="N6" s="81" t="s">
        <v>8</v>
      </c>
      <c r="O6" s="68"/>
    </row>
    <row r="7" spans="1:15" s="1" customFormat="1" ht="15" customHeight="1" x14ac:dyDescent="0.25">
      <c r="A7" s="68"/>
      <c r="B7" s="67"/>
      <c r="C7" s="82"/>
      <c r="D7" s="67"/>
      <c r="E7" s="82"/>
      <c r="F7" s="67"/>
      <c r="G7" s="82"/>
      <c r="H7" s="67"/>
      <c r="I7" s="82"/>
      <c r="J7" s="67"/>
      <c r="K7" s="82"/>
      <c r="L7" s="67"/>
      <c r="M7" s="67"/>
      <c r="N7" s="83"/>
      <c r="O7" s="68"/>
    </row>
    <row r="8" spans="1:15" s="1" customFormat="1" ht="15" customHeight="1" x14ac:dyDescent="0.25">
      <c r="A8" s="84"/>
      <c r="B8" s="85" t="s">
        <v>9</v>
      </c>
      <c r="C8" s="86">
        <f>+'[1]Roll-1'!B6</f>
        <v>963830</v>
      </c>
      <c r="D8" s="67"/>
      <c r="E8" s="86">
        <f>'[1]Roll-2'!$B6</f>
        <v>963831</v>
      </c>
      <c r="F8" s="67"/>
      <c r="G8" s="86">
        <f>'[1]Roll-3'!B6</f>
        <v>963832</v>
      </c>
      <c r="H8" s="67"/>
      <c r="I8" s="86">
        <f>'[1]Roll-4'!B6</f>
        <v>963833</v>
      </c>
      <c r="J8" s="67"/>
      <c r="K8" s="86"/>
      <c r="L8" s="67"/>
      <c r="M8" s="67"/>
      <c r="N8" s="87"/>
      <c r="O8" s="68"/>
    </row>
    <row r="9" spans="1:15" ht="15" customHeight="1" x14ac:dyDescent="0.3">
      <c r="A9" s="68"/>
      <c r="B9" s="67"/>
      <c r="C9" s="88"/>
      <c r="E9" s="88"/>
      <c r="G9" s="88"/>
      <c r="I9" s="88"/>
      <c r="K9" s="88"/>
      <c r="M9" s="22"/>
      <c r="N9" s="89"/>
      <c r="O9" s="4"/>
    </row>
    <row r="10" spans="1:15" ht="15" customHeight="1" x14ac:dyDescent="0.25">
      <c r="A10" s="90" t="s">
        <v>10</v>
      </c>
      <c r="B10" s="91"/>
      <c r="C10" s="68"/>
      <c r="D10" s="91"/>
      <c r="E10" s="68"/>
      <c r="F10" s="91"/>
      <c r="G10" s="68"/>
      <c r="H10" s="91"/>
      <c r="I10" s="68"/>
      <c r="J10" s="91"/>
      <c r="K10" s="68"/>
      <c r="L10" s="91"/>
      <c r="M10" s="91"/>
      <c r="N10" s="69"/>
      <c r="O10" s="4"/>
    </row>
    <row r="11" spans="1:15" ht="15" customHeight="1" x14ac:dyDescent="0.25">
      <c r="A11" s="68"/>
      <c r="B11" s="91"/>
      <c r="C11" s="68"/>
      <c r="D11" s="91"/>
      <c r="E11" s="68"/>
      <c r="F11" s="91"/>
      <c r="G11" s="68"/>
      <c r="H11" s="91"/>
      <c r="I11" s="68"/>
      <c r="J11" s="91"/>
      <c r="K11" s="68"/>
      <c r="L11" s="91"/>
      <c r="M11" s="91"/>
      <c r="N11" s="69"/>
      <c r="O11" s="4"/>
    </row>
    <row r="12" spans="1:15" ht="15" customHeight="1" x14ac:dyDescent="0.25">
      <c r="A12" s="92">
        <f>EOMONTH(A4,-1)</f>
        <v>36860</v>
      </c>
      <c r="B12" s="91"/>
      <c r="C12" s="93"/>
      <c r="D12" s="91"/>
      <c r="E12" s="93"/>
      <c r="F12" s="91"/>
      <c r="G12" s="93"/>
      <c r="H12" s="91"/>
      <c r="I12" s="93"/>
      <c r="J12" s="91"/>
      <c r="K12" s="93"/>
      <c r="L12" s="91"/>
      <c r="M12" s="91"/>
      <c r="N12" s="94"/>
      <c r="O12" s="4"/>
    </row>
    <row r="13" spans="1:15" ht="15" customHeight="1" x14ac:dyDescent="0.25">
      <c r="A13" s="95" t="s">
        <v>11</v>
      </c>
      <c r="B13" s="91"/>
      <c r="C13" s="96">
        <f>'[1]Roll-1'!$M30/1</f>
        <v>-44891892.6197</v>
      </c>
      <c r="D13" s="91"/>
      <c r="E13" s="96">
        <f>'[1]Roll-2'!$M30/1</f>
        <v>-28892539.474100001</v>
      </c>
      <c r="F13" s="91"/>
      <c r="G13" s="96">
        <f>'[1]Roll-3'!$M30/1</f>
        <v>2562970.0988999996</v>
      </c>
      <c r="H13" s="91"/>
      <c r="I13" s="96">
        <f>'[1]Roll-4'!$M30/1</f>
        <v>99369528.2509</v>
      </c>
      <c r="J13" s="91"/>
      <c r="K13" s="97"/>
      <c r="L13" s="91"/>
      <c r="M13" s="91"/>
      <c r="N13" s="98">
        <f>(C13+E13+G13+I13)/1</f>
        <v>28148066.255999997</v>
      </c>
      <c r="O13" s="4"/>
    </row>
    <row r="14" spans="1:15" ht="15" customHeight="1" x14ac:dyDescent="0.25">
      <c r="A14" s="95" t="s">
        <v>12</v>
      </c>
      <c r="B14" s="91"/>
      <c r="C14" s="96">
        <f>'[1]Roll-1'!$M31/1</f>
        <v>0</v>
      </c>
      <c r="D14" s="91"/>
      <c r="E14" s="96">
        <f>'[1]Roll-2'!$M31/1</f>
        <v>0</v>
      </c>
      <c r="F14" s="91"/>
      <c r="G14" s="96">
        <f>'[1]Roll-3'!$M31/1</f>
        <v>0</v>
      </c>
      <c r="H14" s="91"/>
      <c r="I14" s="96">
        <f>'[1]Roll-4'!$M31/1</f>
        <v>0</v>
      </c>
      <c r="J14" s="91"/>
      <c r="K14" s="97"/>
      <c r="L14" s="91"/>
      <c r="M14" s="91"/>
      <c r="N14" s="98">
        <f>(C14+E14+G14+I14)/1</f>
        <v>0</v>
      </c>
      <c r="O14" s="4"/>
    </row>
    <row r="15" spans="1:15" ht="15" customHeight="1" x14ac:dyDescent="0.25">
      <c r="A15" s="95" t="s">
        <v>13</v>
      </c>
      <c r="B15" s="91"/>
      <c r="C15" s="96">
        <f>'[1]Roll-1'!$M32/1</f>
        <v>30220937.229199998</v>
      </c>
      <c r="D15" s="91"/>
      <c r="E15" s="96">
        <f>'[1]Roll-2'!$M32/1</f>
        <v>-21763908.245799996</v>
      </c>
      <c r="F15" s="91"/>
      <c r="G15" s="96">
        <f>'[1]Roll-3'!$M32/1</f>
        <v>-18031078.774899997</v>
      </c>
      <c r="H15" s="91"/>
      <c r="I15" s="96">
        <f>'[1]Roll-4'!$M32/1</f>
        <v>7917327.0895999987</v>
      </c>
      <c r="J15" s="91"/>
      <c r="K15" s="97"/>
      <c r="L15" s="91"/>
      <c r="M15" s="91"/>
      <c r="N15" s="98">
        <f>(C15+E15+G15+I15)/1</f>
        <v>-1656722.701899996</v>
      </c>
      <c r="O15" s="4"/>
    </row>
    <row r="16" spans="1:15" ht="15" customHeight="1" x14ac:dyDescent="0.25">
      <c r="A16" s="95" t="s">
        <v>14</v>
      </c>
      <c r="B16" s="91"/>
      <c r="C16" s="96">
        <f>SUM(C13:C15)</f>
        <v>-14670955.390500002</v>
      </c>
      <c r="D16" s="91"/>
      <c r="E16" s="96">
        <f>SUM(E13:E15)</f>
        <v>-50656447.719899997</v>
      </c>
      <c r="F16" s="91"/>
      <c r="G16" s="96">
        <f>SUM(G13:G15)</f>
        <v>-15468108.675999997</v>
      </c>
      <c r="H16" s="91"/>
      <c r="I16" s="96">
        <f>SUM(I13:I15)</f>
        <v>107286855.3405</v>
      </c>
      <c r="J16" s="91"/>
      <c r="K16" s="97"/>
      <c r="L16" s="91"/>
      <c r="M16" s="91"/>
      <c r="N16" s="98">
        <f>SUM(N13:N15)</f>
        <v>26491343.554099999</v>
      </c>
      <c r="O16" s="4"/>
    </row>
    <row r="17" spans="1:29" ht="15" customHeight="1" x14ac:dyDescent="0.25">
      <c r="A17" s="68"/>
      <c r="B17" s="91"/>
      <c r="C17" s="99"/>
      <c r="D17" s="91"/>
      <c r="E17" s="99"/>
      <c r="F17" s="91"/>
      <c r="G17" s="99"/>
      <c r="H17" s="91"/>
      <c r="I17" s="99"/>
      <c r="J17" s="91"/>
      <c r="K17" s="99"/>
      <c r="L17" s="91"/>
      <c r="M17" s="91"/>
      <c r="N17" s="100"/>
      <c r="O17" s="4"/>
    </row>
    <row r="18" spans="1:29" ht="15" customHeight="1" x14ac:dyDescent="0.25">
      <c r="A18" s="101">
        <f>A4</f>
        <v>36861</v>
      </c>
      <c r="B18" s="91"/>
      <c r="C18" s="68"/>
      <c r="D18" s="91"/>
      <c r="E18" s="68"/>
      <c r="F18" s="91"/>
      <c r="G18" s="68"/>
      <c r="H18" s="91"/>
      <c r="I18" s="68"/>
      <c r="J18" s="91"/>
      <c r="K18" s="68"/>
      <c r="L18" s="91"/>
      <c r="M18" s="91"/>
      <c r="N18" s="69"/>
      <c r="O18" s="4"/>
    </row>
    <row r="19" spans="1:29" ht="15" customHeight="1" x14ac:dyDescent="0.25">
      <c r="A19" s="95" t="s">
        <v>15</v>
      </c>
      <c r="B19" s="102"/>
      <c r="C19" s="96">
        <f>+'[1]Roll-1'!$B60/1</f>
        <v>45200</v>
      </c>
      <c r="D19" s="102"/>
      <c r="E19" s="96">
        <f>+'[1]Roll-2'!$B60/1</f>
        <v>0</v>
      </c>
      <c r="F19" s="102"/>
      <c r="G19" s="96">
        <f>+'[1]Roll-3'!$B60/1</f>
        <v>0</v>
      </c>
      <c r="H19" s="102"/>
      <c r="I19" s="96">
        <f>+'[1]Roll-4'!$B60/1</f>
        <v>0</v>
      </c>
      <c r="J19" s="102"/>
      <c r="K19" s="97"/>
      <c r="L19" s="102"/>
      <c r="M19" s="102">
        <f>N19/1000-'[1]Orig Sched'!M55</f>
        <v>0</v>
      </c>
      <c r="N19" s="98">
        <f>(C19+E19+G19+I19)/1</f>
        <v>45200</v>
      </c>
      <c r="O19" s="4"/>
    </row>
    <row r="20" spans="1:29" ht="15" customHeight="1" x14ac:dyDescent="0.25">
      <c r="A20" s="95" t="s">
        <v>16</v>
      </c>
      <c r="B20" s="91"/>
      <c r="C20" s="99"/>
      <c r="D20" s="91"/>
      <c r="E20" s="99"/>
      <c r="F20" s="91"/>
      <c r="G20" s="99"/>
      <c r="H20" s="91"/>
      <c r="I20" s="99"/>
      <c r="J20" s="91"/>
      <c r="K20" s="99"/>
      <c r="L20" s="91"/>
      <c r="M20" s="91"/>
      <c r="N20" s="100"/>
      <c r="O20" s="4"/>
    </row>
    <row r="21" spans="1:29" ht="15" customHeight="1" x14ac:dyDescent="0.25">
      <c r="A21" s="95" t="s">
        <v>17</v>
      </c>
      <c r="B21" s="91"/>
      <c r="C21" s="97">
        <f>('[1]Roll-1'!$B53)/1</f>
        <v>-8704.3433999999979</v>
      </c>
      <c r="D21" s="91"/>
      <c r="E21" s="97">
        <f>('[1]Roll-2'!$B53)/1</f>
        <v>83049.404299999995</v>
      </c>
      <c r="F21" s="91"/>
      <c r="G21" s="97">
        <f>('[1]Roll-3'!$B53)/1</f>
        <v>724599.36109999998</v>
      </c>
      <c r="H21" s="91"/>
      <c r="I21" s="97">
        <f>('[1]Roll-4'!$B53)/1</f>
        <v>-201565</v>
      </c>
      <c r="J21" s="91"/>
      <c r="K21" s="97"/>
      <c r="L21" s="91"/>
      <c r="M21" s="91"/>
      <c r="N21" s="103">
        <f>(C21+E21+G21+I21)/1</f>
        <v>597379.42200000002</v>
      </c>
      <c r="O21" s="4"/>
    </row>
    <row r="22" spans="1:29" ht="15" customHeight="1" x14ac:dyDescent="0.25">
      <c r="A22" s="95" t="s">
        <v>18</v>
      </c>
      <c r="B22" s="91"/>
      <c r="C22" s="97">
        <f>('[1]Roll-1'!$B47+'[1]Roll-1'!$B51+'[1]Roll-1'!$B54+'[1]Roll-1'!$B52)/1</f>
        <v>7329124.6860000007</v>
      </c>
      <c r="D22" s="91"/>
      <c r="E22" s="97">
        <f>('[1]Roll-2'!$B47+'[1]Roll-2'!$B51+'[1]Roll-2'!$B52)/1</f>
        <v>0</v>
      </c>
      <c r="F22" s="91"/>
      <c r="G22" s="97">
        <f>('[1]Roll-3'!$B47+'[1]Roll-3'!$B51+'[1]Roll-3'!$B54+'[1]Roll-3'!$B52)/1</f>
        <v>-973063.70429999998</v>
      </c>
      <c r="H22" s="91"/>
      <c r="I22" s="97">
        <f>('[1]Roll-4'!$B47+'[1]Roll-4'!$B51+'[1]Roll-4'!$B54+'[1]Roll-4'!$B52)/1</f>
        <v>-11779488.199999999</v>
      </c>
      <c r="J22" s="91"/>
      <c r="K22" s="97"/>
      <c r="L22" s="91"/>
      <c r="M22" s="91"/>
      <c r="N22" s="103">
        <f t="shared" ref="N22:N29" si="0">(C22+E22+G22+I22)/1</f>
        <v>-5423427.2182999989</v>
      </c>
      <c r="O22" s="4"/>
    </row>
    <row r="23" spans="1:29" ht="15" customHeight="1" x14ac:dyDescent="0.25">
      <c r="A23" s="95" t="s">
        <v>19</v>
      </c>
      <c r="B23" s="91"/>
      <c r="C23" s="97">
        <f>('[1]Roll-1'!$B48)/1</f>
        <v>0</v>
      </c>
      <c r="D23" s="91"/>
      <c r="E23" s="97">
        <f>('[1]Roll-2'!$B48+'[1]Roll-2'!$B54)/1</f>
        <v>3772967.5438999999</v>
      </c>
      <c r="F23" s="91"/>
      <c r="G23" s="97">
        <f>('[1]Roll-3'!$B48)/1</f>
        <v>-234628.06030000001</v>
      </c>
      <c r="H23" s="91"/>
      <c r="I23" s="97">
        <f>('[1]Roll-4'!$B48)/1</f>
        <v>0</v>
      </c>
      <c r="J23" s="91"/>
      <c r="K23" s="97"/>
      <c r="L23" s="91"/>
      <c r="M23" s="91"/>
      <c r="N23" s="103">
        <f t="shared" si="0"/>
        <v>3538339.4835999999</v>
      </c>
      <c r="O23" s="4"/>
    </row>
    <row r="24" spans="1:29" ht="15" customHeight="1" x14ac:dyDescent="0.25">
      <c r="A24" s="95" t="s">
        <v>20</v>
      </c>
      <c r="B24" s="91"/>
      <c r="C24" s="97">
        <f>('[1]Roll-1'!$B50+'[1]Roll-1'!B49)/1</f>
        <v>0</v>
      </c>
      <c r="D24" s="91"/>
      <c r="E24" s="97">
        <f>'[1]Roll-2'!$B50/1</f>
        <v>0</v>
      </c>
      <c r="F24" s="91"/>
      <c r="G24" s="97">
        <f>'[1]Roll-3'!$B50/1</f>
        <v>0</v>
      </c>
      <c r="H24" s="91"/>
      <c r="I24" s="97">
        <f>'[1]Roll-4'!$B50/1</f>
        <v>0</v>
      </c>
      <c r="J24" s="91"/>
      <c r="K24" s="97"/>
      <c r="L24" s="91"/>
      <c r="M24" s="91"/>
      <c r="N24" s="103">
        <f t="shared" si="0"/>
        <v>0</v>
      </c>
      <c r="O24" s="4"/>
    </row>
    <row r="25" spans="1:29" ht="15" customHeight="1" x14ac:dyDescent="0.25">
      <c r="A25" s="95" t="s">
        <v>21</v>
      </c>
      <c r="B25" s="91"/>
      <c r="C25" s="97">
        <f>+'[1]Roll-1'!$B55/1</f>
        <v>42569.060899999997</v>
      </c>
      <c r="D25" s="91"/>
      <c r="E25" s="97">
        <f>+'[1]Roll-2'!$B55/1</f>
        <v>0</v>
      </c>
      <c r="F25" s="91"/>
      <c r="G25" s="97">
        <f>+'[1]Roll-3'!$B55/1</f>
        <v>1272250.8707000001</v>
      </c>
      <c r="H25" s="91"/>
      <c r="I25" s="97">
        <f>+'[1]Roll-4'!$B55/1</f>
        <v>0</v>
      </c>
      <c r="J25" s="91"/>
      <c r="K25" s="97"/>
      <c r="L25" s="91"/>
      <c r="M25" s="91"/>
      <c r="N25" s="103">
        <f t="shared" si="0"/>
        <v>1314819.9316</v>
      </c>
      <c r="O25" s="4"/>
    </row>
    <row r="26" spans="1:29" ht="15" customHeight="1" x14ac:dyDescent="0.25">
      <c r="A26" s="95" t="s">
        <v>22</v>
      </c>
      <c r="B26" s="91"/>
      <c r="C26" s="97">
        <f>+'[1]Roll-1'!$B56/1</f>
        <v>28487.0517</v>
      </c>
      <c r="D26" s="91"/>
      <c r="E26" s="97">
        <f>+'[1]Roll-2'!$B56/1</f>
        <v>0</v>
      </c>
      <c r="F26" s="91"/>
      <c r="G26" s="97">
        <f>+'[1]Roll-3'!$B56/1</f>
        <v>11659.156499999999</v>
      </c>
      <c r="H26" s="91"/>
      <c r="I26" s="97">
        <f>+'[1]Roll-4'!$B56/1</f>
        <v>58457</v>
      </c>
      <c r="J26" s="91"/>
      <c r="K26" s="97"/>
      <c r="L26" s="91"/>
      <c r="M26" s="91"/>
      <c r="N26" s="103">
        <f t="shared" si="0"/>
        <v>98603.208199999994</v>
      </c>
      <c r="O26" s="4"/>
    </row>
    <row r="27" spans="1:29" ht="15" customHeight="1" x14ac:dyDescent="0.25">
      <c r="A27" s="95" t="s">
        <v>23</v>
      </c>
      <c r="B27" s="91"/>
      <c r="C27" s="97">
        <f>+'[1]Roll-1'!$B57/1</f>
        <v>-184074.2353</v>
      </c>
      <c r="D27" s="91"/>
      <c r="E27" s="97">
        <f>+'[1]Roll-2'!$B57/1</f>
        <v>0</v>
      </c>
      <c r="F27" s="91"/>
      <c r="G27" s="97">
        <f>+'[1]Roll-3'!$B57/1</f>
        <v>-5040.1688999999997</v>
      </c>
      <c r="H27" s="91"/>
      <c r="I27" s="97">
        <f>+'[1]Roll-4'!$B57/1</f>
        <v>-29751</v>
      </c>
      <c r="J27" s="91"/>
      <c r="K27" s="97"/>
      <c r="L27" s="91"/>
      <c r="M27" s="91"/>
      <c r="N27" s="103">
        <f t="shared" si="0"/>
        <v>-218865.40419999999</v>
      </c>
      <c r="O27" s="4"/>
    </row>
    <row r="28" spans="1:29" ht="15" customHeight="1" x14ac:dyDescent="0.25">
      <c r="A28" s="95" t="s">
        <v>24</v>
      </c>
      <c r="B28" s="91"/>
      <c r="C28" s="97">
        <v>0</v>
      </c>
      <c r="D28" s="91"/>
      <c r="E28" s="97">
        <v>0</v>
      </c>
      <c r="F28" s="91"/>
      <c r="G28" s="97">
        <v>0</v>
      </c>
      <c r="H28" s="91"/>
      <c r="I28" s="97">
        <v>1</v>
      </c>
      <c r="J28" s="91"/>
      <c r="K28" s="97"/>
      <c r="L28" s="91"/>
      <c r="M28" s="91"/>
      <c r="N28" s="103">
        <f t="shared" si="0"/>
        <v>1</v>
      </c>
      <c r="O28" s="4"/>
    </row>
    <row r="29" spans="1:29" ht="15" customHeight="1" x14ac:dyDescent="0.25">
      <c r="A29" s="95" t="s">
        <v>25</v>
      </c>
      <c r="B29" s="91"/>
      <c r="C29" s="97">
        <f>'[1]Roll-1'!$B67/1</f>
        <v>-9295</v>
      </c>
      <c r="D29" s="91"/>
      <c r="E29" s="97">
        <f>'[1]Roll-2'!$B67/1</f>
        <v>0</v>
      </c>
      <c r="F29" s="91"/>
      <c r="G29" s="97">
        <f>'[1]Roll-3'!$B67/1</f>
        <v>0</v>
      </c>
      <c r="H29" s="91"/>
      <c r="I29" s="97">
        <f>'[1]Roll-4'!$B67/1</f>
        <v>0</v>
      </c>
      <c r="J29" s="91"/>
      <c r="K29" s="97"/>
      <c r="L29" s="91"/>
      <c r="M29" s="91"/>
      <c r="N29" s="103">
        <f t="shared" si="0"/>
        <v>-9295</v>
      </c>
      <c r="O29" s="4"/>
      <c r="AA29" s="4"/>
      <c r="AB29" s="4"/>
      <c r="AC29" s="5"/>
    </row>
    <row r="30" spans="1:29" s="4" customFormat="1" ht="15" customHeight="1" x14ac:dyDescent="0.25">
      <c r="A30" s="104" t="s">
        <v>26</v>
      </c>
      <c r="B30" s="105"/>
      <c r="C30" s="106">
        <f>SUM(C21:C29)</f>
        <v>7198107.2199000008</v>
      </c>
      <c r="D30" s="105"/>
      <c r="E30" s="106">
        <f>SUM(E21:E29)</f>
        <v>3856016.9482</v>
      </c>
      <c r="F30" s="105"/>
      <c r="G30" s="106">
        <f>SUM(G21:G29)</f>
        <v>795777.45480000007</v>
      </c>
      <c r="H30" s="105"/>
      <c r="I30" s="106">
        <f>SUM(I21:I29)</f>
        <v>-11952346.199999999</v>
      </c>
      <c r="J30" s="105"/>
      <c r="K30" s="107"/>
      <c r="L30" s="105"/>
      <c r="M30" s="105"/>
      <c r="N30" s="106">
        <f>SUM(N21:N29)</f>
        <v>-102444.57709999871</v>
      </c>
      <c r="AC30" s="6"/>
    </row>
    <row r="31" spans="1:29" s="4" customFormat="1" ht="15" customHeight="1" x14ac:dyDescent="0.25">
      <c r="A31" s="95" t="s">
        <v>27</v>
      </c>
      <c r="B31" s="91"/>
      <c r="C31" s="96">
        <f>+'[1]Roll-1'!$B63/1</f>
        <v>0</v>
      </c>
      <c r="D31" s="91"/>
      <c r="E31" s="96">
        <f>+'[1]Roll-2'!$B63/1</f>
        <v>0</v>
      </c>
      <c r="F31" s="91"/>
      <c r="G31" s="96">
        <f>+'[1]Roll-3'!$B63/1</f>
        <v>0</v>
      </c>
      <c r="H31" s="91"/>
      <c r="I31" s="96">
        <f>+'[1]Roll-4'!$B63/1</f>
        <v>0</v>
      </c>
      <c r="J31" s="91"/>
      <c r="K31" s="97"/>
      <c r="L31" s="91"/>
      <c r="M31" s="91"/>
      <c r="N31" s="98">
        <f>(C31+E31+G31+I31)/1</f>
        <v>0</v>
      </c>
      <c r="AC31" s="6"/>
    </row>
    <row r="32" spans="1:29" s="4" customFormat="1" ht="15" customHeight="1" x14ac:dyDescent="0.25">
      <c r="A32" s="95" t="s">
        <v>28</v>
      </c>
      <c r="B32" s="91"/>
      <c r="C32" s="96">
        <f>(+'[1]Roll-1'!$B62+'[1]Roll-1'!$B70+'[1]Roll-1'!$B66)/1</f>
        <v>0</v>
      </c>
      <c r="D32" s="91"/>
      <c r="E32" s="96">
        <f>(+'[1]Roll-2'!$B62+'[1]Roll-2'!$B70+'[1]Roll-2'!$B66)/1</f>
        <v>0</v>
      </c>
      <c r="F32" s="91"/>
      <c r="G32" s="96">
        <f>(+'[1]Roll-3'!$B62+'[1]Roll-3'!$B70+'[1]Roll-3'!$B66)/1</f>
        <v>0</v>
      </c>
      <c r="H32" s="91"/>
      <c r="I32" s="96">
        <f>(+'[1]Roll-4'!$B62+'[1]Roll-4'!$B70+'[1]Roll-4'!$B66)/1</f>
        <v>0</v>
      </c>
      <c r="J32" s="91"/>
      <c r="K32" s="97"/>
      <c r="L32" s="91"/>
      <c r="M32" s="91"/>
      <c r="N32" s="98">
        <f>(C32+E32+G32+I32)/1</f>
        <v>0</v>
      </c>
      <c r="AC32" s="6"/>
    </row>
    <row r="33" spans="1:29" s="4" customFormat="1" ht="15" customHeight="1" thickBot="1" x14ac:dyDescent="0.3">
      <c r="A33" s="104"/>
      <c r="B33" s="108"/>
      <c r="C33" s="106">
        <f>C19+C30+C31+C32</f>
        <v>7243307.2199000008</v>
      </c>
      <c r="D33" s="108"/>
      <c r="E33" s="106">
        <f>E19+E30+E31+E32</f>
        <v>3856016.9482</v>
      </c>
      <c r="F33" s="108"/>
      <c r="G33" s="106">
        <f>G19+G30+G31+G32</f>
        <v>795777.45480000007</v>
      </c>
      <c r="H33" s="108"/>
      <c r="I33" s="106">
        <f>I19+I30+I31+I32</f>
        <v>-11952346.199999999</v>
      </c>
      <c r="J33" s="108"/>
      <c r="K33" s="107"/>
      <c r="L33" s="108"/>
      <c r="M33" s="108"/>
      <c r="N33" s="106">
        <f>N19+N30+N31+N32</f>
        <v>-57244.577099998714</v>
      </c>
      <c r="AC33" s="7"/>
    </row>
    <row r="34" spans="1:29" s="4" customFormat="1" ht="15" customHeight="1" thickTop="1" x14ac:dyDescent="0.25">
      <c r="A34" s="68"/>
      <c r="B34" s="91"/>
      <c r="C34" s="99"/>
      <c r="D34" s="91"/>
      <c r="E34" s="99"/>
      <c r="F34" s="91"/>
      <c r="G34" s="99"/>
      <c r="H34" s="91"/>
      <c r="I34" s="99"/>
      <c r="J34" s="91"/>
      <c r="K34" s="99"/>
      <c r="L34" s="91"/>
      <c r="M34" s="91"/>
      <c r="N34" s="100"/>
    </row>
    <row r="35" spans="1:29" s="4" customFormat="1" ht="15" customHeight="1" x14ac:dyDescent="0.25">
      <c r="A35" s="92">
        <f>A4</f>
        <v>36861</v>
      </c>
      <c r="B35" s="67"/>
      <c r="C35" s="68"/>
      <c r="D35" s="67"/>
      <c r="E35" s="68"/>
      <c r="F35" s="67"/>
      <c r="G35" s="68"/>
      <c r="H35" s="67"/>
      <c r="I35" s="68"/>
      <c r="J35" s="67"/>
      <c r="K35" s="68"/>
      <c r="L35" s="67"/>
      <c r="M35" s="67"/>
      <c r="N35" s="69"/>
    </row>
    <row r="36" spans="1:29" s="4" customFormat="1" ht="15" customHeight="1" x14ac:dyDescent="0.25">
      <c r="A36" s="95" t="s">
        <v>29</v>
      </c>
      <c r="B36" s="91"/>
      <c r="C36" s="96">
        <f>+('[1]Roll-1'!$E19/1)</f>
        <v>-37646543.6193</v>
      </c>
      <c r="D36" s="91"/>
      <c r="E36" s="96">
        <f>+('[1]Roll-2'!$E19/1)</f>
        <v>-25044880.3662</v>
      </c>
      <c r="F36" s="91"/>
      <c r="G36" s="96">
        <f>+('[1]Roll-3'!$E19/1)</f>
        <v>-5654027.5843999991</v>
      </c>
      <c r="H36" s="91"/>
      <c r="I36" s="96">
        <f>+('[1]Roll-4'!$E19/1)</f>
        <v>87412707</v>
      </c>
      <c r="J36" s="91"/>
      <c r="K36" s="97"/>
      <c r="L36" s="91"/>
      <c r="M36" s="91"/>
      <c r="N36" s="98">
        <f>(C36+E36+G36+I36)/1</f>
        <v>19067255.430099994</v>
      </c>
    </row>
    <row r="37" spans="1:29" s="4" customFormat="1" ht="15" customHeight="1" x14ac:dyDescent="0.25">
      <c r="A37" s="95" t="s">
        <v>30</v>
      </c>
      <c r="B37" s="91"/>
      <c r="C37" s="96">
        <f>('[1]Roll-1'!$B58)/1</f>
        <v>-2649.6266000000005</v>
      </c>
      <c r="D37" s="91"/>
      <c r="E37" s="96">
        <f>('[1]Roll-2'!$B58)/1</f>
        <v>-2987.9483</v>
      </c>
      <c r="F37" s="91"/>
      <c r="G37" s="96">
        <f>('[1]Roll-3'!$B58)/1</f>
        <v>-346.33869999999996</v>
      </c>
      <c r="H37" s="91"/>
      <c r="I37" s="96">
        <f>('[1]Roll-4'!$B58)/1</f>
        <v>3188.1448999999998</v>
      </c>
      <c r="J37" s="91"/>
      <c r="K37" s="97"/>
      <c r="L37" s="91"/>
      <c r="M37" s="91"/>
      <c r="N37" s="98">
        <f>(C37+E37+G37+I37)/1</f>
        <v>-2795.768700000001</v>
      </c>
      <c r="S37" s="8"/>
      <c r="T37" s="9"/>
      <c r="U37"/>
      <c r="AA37"/>
      <c r="AB37"/>
      <c r="AC37" s="8"/>
    </row>
    <row r="38" spans="1:29" s="4" customFormat="1" ht="15" customHeight="1" x14ac:dyDescent="0.25">
      <c r="A38" s="95" t="s">
        <v>31</v>
      </c>
      <c r="B38" s="91"/>
      <c r="C38" s="96">
        <f>('[1]Roll-1'!$B59)/1</f>
        <v>-4603.6048999999994</v>
      </c>
      <c r="D38" s="91"/>
      <c r="E38" s="96">
        <f>('[1]Roll-2'!$B59)/1</f>
        <v>-5369.8919999999998</v>
      </c>
      <c r="F38" s="91"/>
      <c r="G38" s="96">
        <f>('[1]Roll-3'!$B59)/1</f>
        <v>1362.3337999999999</v>
      </c>
      <c r="H38" s="91"/>
      <c r="I38" s="96">
        <f>('[1]Roll-4'!$B59)/1</f>
        <v>-7662.2509</v>
      </c>
      <c r="J38" s="91"/>
      <c r="K38" s="97"/>
      <c r="L38" s="91"/>
      <c r="M38" s="91"/>
      <c r="N38" s="98">
        <f>(C38+E38+G38+I38)/1</f>
        <v>-16273.413999999997</v>
      </c>
      <c r="S38" s="10"/>
      <c r="T38" s="11"/>
      <c r="U38" s="12"/>
      <c r="AA38"/>
      <c r="AB38"/>
      <c r="AC38" s="10"/>
    </row>
    <row r="39" spans="1:29" s="4" customFormat="1" ht="15" customHeight="1" x14ac:dyDescent="0.25">
      <c r="A39" s="95"/>
      <c r="B39" s="91"/>
      <c r="C39" s="97"/>
      <c r="D39" s="91"/>
      <c r="E39" s="97"/>
      <c r="F39" s="91"/>
      <c r="G39" s="97"/>
      <c r="H39" s="91"/>
      <c r="I39" s="97"/>
      <c r="J39" s="91"/>
      <c r="K39" s="97"/>
      <c r="L39" s="91"/>
      <c r="M39" s="91"/>
      <c r="N39" s="103"/>
      <c r="S39" s="9"/>
      <c r="T39" s="9"/>
      <c r="U39" s="13"/>
      <c r="AA39" s="14"/>
      <c r="AB39"/>
      <c r="AC39" s="9"/>
    </row>
    <row r="40" spans="1:29" s="4" customFormat="1" ht="15" customHeight="1" x14ac:dyDescent="0.25">
      <c r="A40" s="95" t="s">
        <v>32</v>
      </c>
      <c r="B40" s="91"/>
      <c r="C40" s="96">
        <f>C36</f>
        <v>-37646543.6193</v>
      </c>
      <c r="D40" s="91"/>
      <c r="E40" s="96">
        <f>E36</f>
        <v>-25044880.3662</v>
      </c>
      <c r="F40" s="91"/>
      <c r="G40" s="96">
        <f>G36</f>
        <v>-5654027.5843999991</v>
      </c>
      <c r="H40" s="91"/>
      <c r="I40" s="96">
        <f>I36</f>
        <v>87412707</v>
      </c>
      <c r="J40" s="91"/>
      <c r="K40" s="97"/>
      <c r="L40" s="91"/>
      <c r="M40" s="91"/>
      <c r="N40" s="98">
        <f>(C40+E40+G40+I40)/1</f>
        <v>19067255.430099994</v>
      </c>
      <c r="S40" s="9"/>
      <c r="T40" s="9"/>
      <c r="U40" s="13"/>
      <c r="AA40" s="14"/>
      <c r="AB40"/>
      <c r="AC40" s="9"/>
    </row>
    <row r="41" spans="1:29" s="4" customFormat="1" ht="15" customHeight="1" x14ac:dyDescent="0.25">
      <c r="A41" s="95" t="s">
        <v>33</v>
      </c>
      <c r="B41" s="91">
        <f>C14+C31-C41</f>
        <v>0</v>
      </c>
      <c r="C41" s="96">
        <f>+'[1]Roll-1'!$E26/1</f>
        <v>0</v>
      </c>
      <c r="D41" s="91">
        <f>E14+E31-E41</f>
        <v>0</v>
      </c>
      <c r="E41" s="96">
        <f>+'[1]Roll-2'!$E26/1</f>
        <v>0</v>
      </c>
      <c r="F41" s="91">
        <f>G14+G31-G41</f>
        <v>0</v>
      </c>
      <c r="G41" s="96">
        <f>+'[1]Roll-3'!$E26/1</f>
        <v>0</v>
      </c>
      <c r="H41" s="91">
        <f>I14+I31-I41</f>
        <v>0</v>
      </c>
      <c r="I41" s="96">
        <f>+'[1]Roll-4'!$E26/1</f>
        <v>0</v>
      </c>
      <c r="J41" s="91"/>
      <c r="K41" s="97"/>
      <c r="L41" s="91"/>
      <c r="M41" s="91">
        <f>(N14+N31-N41)/1000</f>
        <v>0</v>
      </c>
      <c r="N41" s="98">
        <f>(C41+E41+G41+I41)/1</f>
        <v>0</v>
      </c>
      <c r="S41" s="9"/>
      <c r="T41" s="9"/>
      <c r="U41" s="13"/>
      <c r="AA41" s="14"/>
      <c r="AB41"/>
      <c r="AC41" s="9"/>
    </row>
    <row r="42" spans="1:29" s="4" customFormat="1" ht="15" customHeight="1" x14ac:dyDescent="0.25">
      <c r="A42" s="95" t="s">
        <v>34</v>
      </c>
      <c r="B42" s="91"/>
      <c r="C42" s="96">
        <f>+'[1]Roll-1'!$E36/1</f>
        <v>30218895.460699998</v>
      </c>
      <c r="D42" s="91"/>
      <c r="E42" s="96">
        <f>+'[1]Roll-2'!$E36/1</f>
        <v>-21755550.405499995</v>
      </c>
      <c r="F42" s="91"/>
      <c r="G42" s="96">
        <f>+'[1]Roll-3'!$E36/1</f>
        <v>-9018303.7699999977</v>
      </c>
      <c r="H42" s="91"/>
      <c r="I42" s="96">
        <f>+'[1]Roll-4'!$E36/1</f>
        <v>7921801.1955999983</v>
      </c>
      <c r="J42" s="91"/>
      <c r="K42" s="97"/>
      <c r="L42" s="91"/>
      <c r="M42" s="91"/>
      <c r="N42" s="98">
        <f>(C42+E42+G42+I42)/1</f>
        <v>7366842.4808000037</v>
      </c>
      <c r="T42" s="9"/>
      <c r="U42" s="13"/>
      <c r="AA42" s="14"/>
      <c r="AB42"/>
      <c r="AC42" s="9"/>
    </row>
    <row r="43" spans="1:29" s="4" customFormat="1" ht="15" customHeight="1" x14ac:dyDescent="0.25">
      <c r="A43" s="95" t="s">
        <v>35</v>
      </c>
      <c r="B43" s="91">
        <f>C43-SUM(C40:C42)+('[1]Roll-1'!B67/1000)*0</f>
        <v>-1.1999998241662979E-2</v>
      </c>
      <c r="C43" s="96">
        <f>C16+C33</f>
        <v>-7427648.1706000008</v>
      </c>
      <c r="D43" s="91">
        <f>E43-SUM(E40:E42)+('[1]Roll-1'!D67/1000)*0</f>
        <v>0</v>
      </c>
      <c r="E43" s="96">
        <f>E16+E33-E29</f>
        <v>-46800430.771699995</v>
      </c>
      <c r="F43" s="91">
        <f>G43-SUM(G40:G42)+('[1]Roll-1'!F67/1000)*0</f>
        <v>0.13320000097155571</v>
      </c>
      <c r="G43" s="96">
        <f>G16+G33-G29</f>
        <v>-14672331.221199997</v>
      </c>
      <c r="H43" s="91">
        <f>I43-SUM(I40:I42)</f>
        <v>0.94489999115467072</v>
      </c>
      <c r="I43" s="96">
        <f>I16+I33-I29</f>
        <v>95334509.140499994</v>
      </c>
      <c r="J43" s="91"/>
      <c r="K43" s="97"/>
      <c r="L43" s="91"/>
      <c r="M43" s="91">
        <f>N43-SUM(N40:N42)</f>
        <v>1.0661000162363052</v>
      </c>
      <c r="N43" s="98">
        <f>(C43+E43+G43+I43)/1</f>
        <v>26434098.977000013</v>
      </c>
      <c r="S43" s="9"/>
      <c r="T43" s="9"/>
      <c r="U43" s="13"/>
      <c r="AA43" s="14"/>
      <c r="AB43"/>
      <c r="AC43" s="9"/>
    </row>
    <row r="44" spans="1:29" s="4" customFormat="1" ht="15" customHeight="1" x14ac:dyDescent="0.25">
      <c r="A44" s="68"/>
      <c r="B44" s="91"/>
      <c r="C44" s="68"/>
      <c r="D44" s="91"/>
      <c r="E44" s="68"/>
      <c r="F44" s="91"/>
      <c r="G44" s="68"/>
      <c r="H44" s="91"/>
      <c r="I44" s="68"/>
      <c r="J44" s="91"/>
      <c r="K44" s="68"/>
      <c r="L44" s="91"/>
      <c r="M44" s="91"/>
      <c r="N44" s="69"/>
      <c r="S44" s="9"/>
      <c r="T44" s="9"/>
      <c r="U44" s="13"/>
      <c r="AA44" s="14"/>
      <c r="AB44"/>
      <c r="AC44" s="9"/>
    </row>
    <row r="45" spans="1:29" s="4" customFormat="1" ht="15" customHeight="1" x14ac:dyDescent="0.25">
      <c r="A45" s="109" t="s">
        <v>36</v>
      </c>
      <c r="B45" s="67"/>
      <c r="C45" s="68"/>
      <c r="D45" s="67"/>
      <c r="E45" s="68"/>
      <c r="F45" s="67"/>
      <c r="G45" s="68"/>
      <c r="H45" s="67"/>
      <c r="I45" s="68"/>
      <c r="J45" s="67"/>
      <c r="K45" s="68"/>
      <c r="L45" s="67"/>
      <c r="M45" s="67"/>
      <c r="N45" s="69"/>
      <c r="S45" s="9"/>
      <c r="T45" s="9"/>
      <c r="U45" s="13"/>
      <c r="AA45" s="14"/>
      <c r="AB45"/>
      <c r="AC45" s="9"/>
    </row>
    <row r="46" spans="1:29" s="4" customFormat="1" ht="15" customHeight="1" x14ac:dyDescent="0.25">
      <c r="A46" s="95" t="s">
        <v>35</v>
      </c>
      <c r="B46" s="91"/>
      <c r="C46" s="96">
        <v>11201546.985700004</v>
      </c>
      <c r="D46" s="91"/>
      <c r="E46" s="96">
        <v>-7535027.2163000004</v>
      </c>
      <c r="F46" s="91"/>
      <c r="G46" s="96">
        <v>-666523.62670000014</v>
      </c>
      <c r="H46" s="91"/>
      <c r="I46" s="96">
        <v>0</v>
      </c>
      <c r="J46" s="91"/>
      <c r="K46" s="97"/>
      <c r="L46" s="91"/>
      <c r="M46" s="91"/>
      <c r="N46" s="98">
        <f>2999996.1427</f>
        <v>2999996.1427000002</v>
      </c>
      <c r="S46" s="9"/>
      <c r="T46" s="9"/>
      <c r="U46" s="13"/>
      <c r="AA46" s="14"/>
      <c r="AB46"/>
      <c r="AC46" s="9"/>
    </row>
    <row r="47" spans="1:29" s="4" customFormat="1" ht="15" customHeight="1" x14ac:dyDescent="0.25">
      <c r="A47" s="68"/>
      <c r="B47" s="91">
        <f>SUM(C49:C51)-C43+C46</f>
        <v>-2.2999979555606842E-3</v>
      </c>
      <c r="C47" s="110"/>
      <c r="D47" s="91">
        <f>SUM(E49:E51)-E43+E46</f>
        <v>-0.21630000043660402</v>
      </c>
      <c r="E47" s="110"/>
      <c r="F47" s="91">
        <f>SUM(G49:G51)-G43+G46</f>
        <v>0.24009999888949096</v>
      </c>
      <c r="G47" s="110"/>
      <c r="H47" s="91">
        <f>SUM(I49:I51)-I43+I46</f>
        <v>-0.94489999115467072</v>
      </c>
      <c r="I47" s="110"/>
      <c r="J47" s="91"/>
      <c r="K47" s="110"/>
      <c r="L47" s="91"/>
      <c r="M47" s="91">
        <f>SUM(N49:N51)-N43+N46</f>
        <v>-0.92340001603588462</v>
      </c>
      <c r="N47" s="111"/>
      <c r="S47" s="9"/>
      <c r="T47" s="9"/>
      <c r="U47" s="13"/>
      <c r="AA47" s="14"/>
      <c r="AB47"/>
      <c r="AC47" s="9"/>
    </row>
    <row r="48" spans="1:29" s="4" customFormat="1" ht="15" customHeight="1" x14ac:dyDescent="0.25">
      <c r="A48" s="112">
        <f>A4</f>
        <v>36861</v>
      </c>
      <c r="B48" s="67"/>
      <c r="C48" s="68"/>
      <c r="D48" s="67"/>
      <c r="E48" s="68"/>
      <c r="F48" s="67"/>
      <c r="G48" s="68"/>
      <c r="H48" s="67"/>
      <c r="I48" s="68"/>
      <c r="J48" s="67"/>
      <c r="K48" s="68"/>
      <c r="L48" s="67"/>
      <c r="M48" s="67"/>
      <c r="N48" s="69"/>
      <c r="S48" s="9"/>
      <c r="T48" s="9"/>
      <c r="U48" s="13"/>
      <c r="AA48" s="14"/>
      <c r="AB48"/>
      <c r="AC48" s="9"/>
    </row>
    <row r="49" spans="1:29" s="4" customFormat="1" ht="15" customHeight="1" x14ac:dyDescent="0.25">
      <c r="A49" s="95" t="s">
        <v>11</v>
      </c>
      <c r="B49" s="91"/>
      <c r="C49" s="96">
        <f>C40-17140263</f>
        <v>-54786806.6193</v>
      </c>
      <c r="D49" s="91"/>
      <c r="E49" s="96">
        <f>E40+1899127</f>
        <v>-23145753.3662</v>
      </c>
      <c r="F49" s="91"/>
      <c r="G49" s="96">
        <f>G40-162727</f>
        <v>-5816754.5843999991</v>
      </c>
      <c r="H49" s="91"/>
      <c r="I49" s="96">
        <f>I40</f>
        <v>87412707</v>
      </c>
      <c r="J49" s="91"/>
      <c r="K49" s="97"/>
      <c r="L49" s="91"/>
      <c r="M49" s="91"/>
      <c r="N49" s="98">
        <f>(C49+E49+G49+I49)/1</f>
        <v>3663392.4300999939</v>
      </c>
      <c r="S49" s="9"/>
      <c r="T49" s="9"/>
      <c r="U49" s="13"/>
      <c r="AA49" s="14"/>
      <c r="AB49"/>
      <c r="AC49" s="9"/>
    </row>
    <row r="50" spans="1:29" s="4" customFormat="1" ht="15" customHeight="1" x14ac:dyDescent="0.25">
      <c r="A50" s="95" t="s">
        <v>37</v>
      </c>
      <c r="B50" s="91"/>
      <c r="C50" s="96">
        <f>C41</f>
        <v>0</v>
      </c>
      <c r="D50" s="91"/>
      <c r="E50" s="96">
        <f>E41</f>
        <v>0</v>
      </c>
      <c r="F50" s="91"/>
      <c r="G50" s="96">
        <f>G41</f>
        <v>0</v>
      </c>
      <c r="H50" s="91"/>
      <c r="I50" s="96">
        <f>I41</f>
        <v>0</v>
      </c>
      <c r="J50" s="91"/>
      <c r="K50" s="97"/>
      <c r="L50" s="91"/>
      <c r="M50" s="91"/>
      <c r="N50" s="98">
        <f>(C50+E50+G50+I50)/1</f>
        <v>0</v>
      </c>
      <c r="S50" s="9"/>
      <c r="T50" s="9"/>
      <c r="U50" s="13"/>
      <c r="AA50" s="14"/>
      <c r="AB50"/>
      <c r="AC50" s="9"/>
    </row>
    <row r="51" spans="1:29" s="4" customFormat="1" ht="15" customHeight="1" thickBot="1" x14ac:dyDescent="0.3">
      <c r="A51" s="95" t="s">
        <v>34</v>
      </c>
      <c r="B51" s="91"/>
      <c r="C51" s="96">
        <f>C42+5938716</f>
        <v>36157611.460699998</v>
      </c>
      <c r="D51" s="91"/>
      <c r="E51" s="96">
        <f>E42+5635900</f>
        <v>-16119650.405499995</v>
      </c>
      <c r="F51" s="91"/>
      <c r="G51" s="96">
        <f>G42+829251</f>
        <v>-8189052.7699999977</v>
      </c>
      <c r="H51" s="91"/>
      <c r="I51" s="96">
        <f>I42</f>
        <v>7921801.1955999983</v>
      </c>
      <c r="J51" s="91"/>
      <c r="K51" s="97"/>
      <c r="L51" s="91"/>
      <c r="M51" s="91"/>
      <c r="N51" s="98">
        <f>(C51+E51+G51+I51)/1</f>
        <v>19770709.480800003</v>
      </c>
      <c r="S51" s="9"/>
      <c r="T51" s="9"/>
      <c r="U51"/>
      <c r="AA51"/>
      <c r="AB51"/>
      <c r="AC51" s="15"/>
    </row>
    <row r="52" spans="1:29" s="4" customFormat="1" ht="15" customHeight="1" thickTop="1" x14ac:dyDescent="0.25">
      <c r="A52" s="113" t="s">
        <v>35</v>
      </c>
      <c r="B52" s="108"/>
      <c r="C52" s="114">
        <f>SUM(C49:C51)</f>
        <v>-18629195.158600003</v>
      </c>
      <c r="D52" s="108"/>
      <c r="E52" s="114">
        <f>SUM(E49:E51)</f>
        <v>-39265403.771699995</v>
      </c>
      <c r="F52" s="108"/>
      <c r="G52" s="114">
        <f>SUM(G49:G51)</f>
        <v>-14005807.354399998</v>
      </c>
      <c r="H52" s="108"/>
      <c r="I52" s="114">
        <f>SUM(I49:I51)</f>
        <v>95334508.195600003</v>
      </c>
      <c r="J52" s="108"/>
      <c r="K52" s="115"/>
      <c r="L52" s="108"/>
      <c r="M52" s="108"/>
      <c r="N52" s="116">
        <f>(C52+E52+G52+I52)/1</f>
        <v>23434101.910900012</v>
      </c>
      <c r="S52" s="9"/>
      <c r="T52" s="9"/>
      <c r="U52" s="9"/>
    </row>
    <row r="53" spans="1:29" s="4" customFormat="1" ht="15" customHeight="1" x14ac:dyDescent="0.25">
      <c r="A53" s="95"/>
      <c r="B53" s="91"/>
      <c r="C53" s="68"/>
      <c r="D53" s="91"/>
      <c r="E53" s="68"/>
      <c r="F53" s="91"/>
      <c r="G53" s="68"/>
      <c r="H53" s="91"/>
      <c r="I53" s="68"/>
      <c r="J53" s="91"/>
      <c r="K53" s="68"/>
      <c r="L53" s="91"/>
      <c r="M53" s="91"/>
      <c r="N53" s="69"/>
      <c r="P53"/>
      <c r="Q53"/>
      <c r="R53" s="9"/>
      <c r="S53" s="9"/>
      <c r="T53" s="9"/>
      <c r="U53" s="9"/>
    </row>
    <row r="54" spans="1:29" s="4" customFormat="1" ht="15" customHeight="1" x14ac:dyDescent="0.25">
      <c r="A54" s="117" t="s">
        <v>38</v>
      </c>
      <c r="B54" s="67"/>
      <c r="C54" s="68"/>
      <c r="D54" s="67"/>
      <c r="E54" s="68"/>
      <c r="F54" s="67"/>
      <c r="G54" s="68"/>
      <c r="H54" s="67"/>
      <c r="I54" s="68"/>
      <c r="J54" s="67"/>
      <c r="K54" s="68"/>
      <c r="L54" s="67"/>
      <c r="M54" s="67"/>
      <c r="N54" s="69"/>
    </row>
    <row r="55" spans="1:29" s="4" customFormat="1" ht="15" customHeight="1" x14ac:dyDescent="0.25">
      <c r="A55" s="95" t="s">
        <v>15</v>
      </c>
      <c r="B55" s="67"/>
      <c r="C55" s="118">
        <f>C19-C73</f>
        <v>45200</v>
      </c>
      <c r="D55" s="67"/>
      <c r="E55" s="118">
        <f>E19-E73</f>
        <v>0</v>
      </c>
      <c r="F55" s="67"/>
      <c r="G55" s="118">
        <f>G19-G73</f>
        <v>0</v>
      </c>
      <c r="H55" s="67"/>
      <c r="I55" s="118">
        <f>I19-I73</f>
        <v>0</v>
      </c>
      <c r="J55" s="67"/>
      <c r="K55" s="119"/>
      <c r="L55" s="67"/>
      <c r="M55" s="67"/>
      <c r="N55" s="98">
        <f>(C55+E55+G55+I55)/1</f>
        <v>45200</v>
      </c>
    </row>
    <row r="56" spans="1:29" s="4" customFormat="1" ht="15" customHeight="1" x14ac:dyDescent="0.25">
      <c r="A56" s="95" t="s">
        <v>16</v>
      </c>
      <c r="B56" s="67"/>
      <c r="C56" s="68"/>
      <c r="D56" s="67"/>
      <c r="E56" s="68"/>
      <c r="F56" s="67"/>
      <c r="G56" s="68"/>
      <c r="H56" s="67"/>
      <c r="I56" s="68"/>
      <c r="J56" s="67"/>
      <c r="K56" s="68"/>
      <c r="L56" s="67"/>
      <c r="M56" s="67"/>
      <c r="N56" s="100"/>
    </row>
    <row r="57" spans="1:29" s="4" customFormat="1" ht="15" customHeight="1" x14ac:dyDescent="0.25">
      <c r="A57" s="95" t="s">
        <v>39</v>
      </c>
      <c r="B57" s="67"/>
      <c r="C57" s="120">
        <f t="shared" ref="C57:C65" si="1">C21-C75</f>
        <v>-8704.3433999999979</v>
      </c>
      <c r="D57" s="67"/>
      <c r="E57" s="120">
        <f t="shared" ref="E57:G65" si="2">E21-E75</f>
        <v>83049.404299999995</v>
      </c>
      <c r="F57" s="67"/>
      <c r="G57" s="120">
        <f t="shared" si="2"/>
        <v>724599.36109999998</v>
      </c>
      <c r="H57" s="67"/>
      <c r="I57" s="120">
        <f t="shared" ref="I57:I65" si="3">I21-I75</f>
        <v>-201565</v>
      </c>
      <c r="J57" s="67"/>
      <c r="K57" s="120"/>
      <c r="L57" s="67"/>
      <c r="M57" s="67"/>
      <c r="N57" s="103">
        <f>(C57+E57+G57+I57)/1</f>
        <v>597379.42200000002</v>
      </c>
    </row>
    <row r="58" spans="1:29" s="4" customFormat="1" ht="15" customHeight="1" x14ac:dyDescent="0.25">
      <c r="A58" s="95" t="s">
        <v>18</v>
      </c>
      <c r="B58" s="67"/>
      <c r="C58" s="120">
        <f t="shared" si="1"/>
        <v>7329124.6860000007</v>
      </c>
      <c r="D58" s="67"/>
      <c r="E58" s="120">
        <f t="shared" si="2"/>
        <v>0</v>
      </c>
      <c r="F58" s="67"/>
      <c r="G58" s="120">
        <f t="shared" si="2"/>
        <v>-973063.70429999998</v>
      </c>
      <c r="H58" s="67"/>
      <c r="I58" s="120">
        <f t="shared" si="3"/>
        <v>-11779488.199999999</v>
      </c>
      <c r="J58" s="67"/>
      <c r="K58" s="120"/>
      <c r="L58" s="67"/>
      <c r="M58" s="67"/>
      <c r="N58" s="103">
        <f t="shared" ref="N58:N65" si="4">(C58+E58+G58+I58)/1</f>
        <v>-5423427.2182999989</v>
      </c>
    </row>
    <row r="59" spans="1:29" s="4" customFormat="1" ht="15" customHeight="1" x14ac:dyDescent="0.25">
      <c r="A59" s="95" t="s">
        <v>19</v>
      </c>
      <c r="B59" s="67"/>
      <c r="C59" s="120">
        <f t="shared" si="1"/>
        <v>0</v>
      </c>
      <c r="D59" s="67"/>
      <c r="E59" s="120">
        <f t="shared" si="2"/>
        <v>3772967.5438999999</v>
      </c>
      <c r="F59" s="67"/>
      <c r="G59" s="120">
        <f t="shared" si="2"/>
        <v>-234628.06030000001</v>
      </c>
      <c r="H59" s="67"/>
      <c r="I59" s="120">
        <f t="shared" si="3"/>
        <v>0</v>
      </c>
      <c r="J59" s="67"/>
      <c r="K59" s="120"/>
      <c r="L59" s="67"/>
      <c r="M59" s="67"/>
      <c r="N59" s="103">
        <f t="shared" si="4"/>
        <v>3538339.4835999999</v>
      </c>
    </row>
    <row r="60" spans="1:29" s="4" customFormat="1" ht="15" customHeight="1" x14ac:dyDescent="0.25">
      <c r="A60" s="95" t="s">
        <v>20</v>
      </c>
      <c r="B60" s="67"/>
      <c r="C60" s="120">
        <f t="shared" si="1"/>
        <v>0</v>
      </c>
      <c r="D60" s="67"/>
      <c r="E60" s="120">
        <f t="shared" si="2"/>
        <v>0</v>
      </c>
      <c r="F60" s="67"/>
      <c r="G60" s="120">
        <f t="shared" si="2"/>
        <v>0</v>
      </c>
      <c r="H60" s="67"/>
      <c r="I60" s="120">
        <f t="shared" si="3"/>
        <v>0</v>
      </c>
      <c r="J60" s="67"/>
      <c r="K60" s="120"/>
      <c r="L60" s="67"/>
      <c r="M60" s="67"/>
      <c r="N60" s="103">
        <f t="shared" si="4"/>
        <v>0</v>
      </c>
    </row>
    <row r="61" spans="1:29" s="4" customFormat="1" ht="15" customHeight="1" x14ac:dyDescent="0.25">
      <c r="A61" s="95" t="s">
        <v>21</v>
      </c>
      <c r="B61" s="67"/>
      <c r="C61" s="120">
        <f t="shared" si="1"/>
        <v>42569.060899999997</v>
      </c>
      <c r="D61" s="67"/>
      <c r="E61" s="120">
        <f t="shared" si="2"/>
        <v>0</v>
      </c>
      <c r="F61" s="67"/>
      <c r="G61" s="120">
        <f t="shared" si="2"/>
        <v>1272250.8707000001</v>
      </c>
      <c r="H61" s="67"/>
      <c r="I61" s="120">
        <f t="shared" si="3"/>
        <v>0</v>
      </c>
      <c r="J61" s="67"/>
      <c r="K61" s="120"/>
      <c r="L61" s="67"/>
      <c r="M61" s="67"/>
      <c r="N61" s="103">
        <f t="shared" si="4"/>
        <v>1314819.9316</v>
      </c>
    </row>
    <row r="62" spans="1:29" s="4" customFormat="1" ht="15" customHeight="1" x14ac:dyDescent="0.25">
      <c r="A62" s="95" t="s">
        <v>22</v>
      </c>
      <c r="B62" s="67"/>
      <c r="C62" s="120">
        <f t="shared" si="1"/>
        <v>28487.0517</v>
      </c>
      <c r="D62" s="67"/>
      <c r="E62" s="120">
        <f t="shared" si="2"/>
        <v>0</v>
      </c>
      <c r="F62" s="67"/>
      <c r="G62" s="120">
        <f t="shared" si="2"/>
        <v>11659.156499999999</v>
      </c>
      <c r="H62" s="67"/>
      <c r="I62" s="120">
        <f t="shared" si="3"/>
        <v>58457</v>
      </c>
      <c r="J62" s="67"/>
      <c r="K62" s="120"/>
      <c r="L62" s="67"/>
      <c r="M62" s="67"/>
      <c r="N62" s="103">
        <f t="shared" si="4"/>
        <v>98603.208199999994</v>
      </c>
    </row>
    <row r="63" spans="1:29" s="4" customFormat="1" ht="15" customHeight="1" x14ac:dyDescent="0.25">
      <c r="A63" s="95" t="s">
        <v>23</v>
      </c>
      <c r="B63" s="67"/>
      <c r="C63" s="120">
        <f t="shared" si="1"/>
        <v>-184074.2353</v>
      </c>
      <c r="D63" s="67"/>
      <c r="E63" s="120">
        <f t="shared" si="2"/>
        <v>0</v>
      </c>
      <c r="F63" s="67"/>
      <c r="G63" s="120">
        <f t="shared" si="2"/>
        <v>-5040.1688999999997</v>
      </c>
      <c r="H63" s="67"/>
      <c r="I63" s="120">
        <f t="shared" si="3"/>
        <v>-29751</v>
      </c>
      <c r="J63" s="67"/>
      <c r="K63" s="120"/>
      <c r="L63" s="67"/>
      <c r="M63" s="67"/>
      <c r="N63" s="103">
        <f t="shared" si="4"/>
        <v>-218865.40419999999</v>
      </c>
    </row>
    <row r="64" spans="1:29" s="4" customFormat="1" ht="15" customHeight="1" x14ac:dyDescent="0.25">
      <c r="A64" s="95" t="s">
        <v>24</v>
      </c>
      <c r="B64" s="67"/>
      <c r="C64" s="120">
        <f t="shared" si="1"/>
        <v>0</v>
      </c>
      <c r="D64" s="67"/>
      <c r="E64" s="120">
        <f t="shared" si="2"/>
        <v>0</v>
      </c>
      <c r="F64" s="67"/>
      <c r="G64" s="120">
        <f t="shared" si="2"/>
        <v>0</v>
      </c>
      <c r="H64" s="67"/>
      <c r="I64" s="120">
        <f t="shared" si="3"/>
        <v>1</v>
      </c>
      <c r="J64" s="67"/>
      <c r="K64" s="120"/>
      <c r="L64" s="67"/>
      <c r="M64" s="67"/>
      <c r="N64" s="103">
        <f t="shared" si="4"/>
        <v>1</v>
      </c>
    </row>
    <row r="65" spans="1:15" s="4" customFormat="1" ht="15" customHeight="1" x14ac:dyDescent="0.25">
      <c r="A65" s="95" t="s">
        <v>25</v>
      </c>
      <c r="B65" s="67"/>
      <c r="C65" s="120">
        <f t="shared" si="1"/>
        <v>-9295</v>
      </c>
      <c r="D65" s="67"/>
      <c r="E65" s="120">
        <f t="shared" si="2"/>
        <v>0</v>
      </c>
      <c r="F65" s="67"/>
      <c r="G65" s="120">
        <f t="shared" si="2"/>
        <v>0</v>
      </c>
      <c r="H65" s="67"/>
      <c r="I65" s="120">
        <f t="shared" si="3"/>
        <v>0</v>
      </c>
      <c r="J65" s="67"/>
      <c r="K65" s="120"/>
      <c r="L65" s="67"/>
      <c r="M65" s="67"/>
      <c r="N65" s="103">
        <f t="shared" si="4"/>
        <v>-9295</v>
      </c>
    </row>
    <row r="66" spans="1:15" s="4" customFormat="1" ht="15" customHeight="1" x14ac:dyDescent="0.25">
      <c r="A66" s="104" t="s">
        <v>26</v>
      </c>
      <c r="B66" s="121"/>
      <c r="C66" s="122">
        <f>SUM(C57:C65)</f>
        <v>7198107.2199000008</v>
      </c>
      <c r="D66" s="121"/>
      <c r="E66" s="122">
        <f>SUM(E57:E65)</f>
        <v>3856016.9482</v>
      </c>
      <c r="F66" s="121"/>
      <c r="G66" s="122">
        <f>SUM(G57:G65)</f>
        <v>795777.45480000007</v>
      </c>
      <c r="H66" s="121"/>
      <c r="I66" s="122">
        <f>SUM(I57:I65)</f>
        <v>-11952346.199999999</v>
      </c>
      <c r="J66" s="121"/>
      <c r="K66" s="123"/>
      <c r="L66" s="121"/>
      <c r="M66" s="121"/>
      <c r="N66" s="116">
        <f>SUM(N57:N65)</f>
        <v>-102444.57709999871</v>
      </c>
    </row>
    <row r="67" spans="1:15" s="4" customFormat="1" ht="15" customHeight="1" x14ac:dyDescent="0.25">
      <c r="A67" s="66" t="s">
        <v>27</v>
      </c>
      <c r="B67" s="124"/>
      <c r="C67" s="118">
        <f>C31-C85</f>
        <v>0</v>
      </c>
      <c r="D67" s="124"/>
      <c r="E67" s="118">
        <f t="shared" ref="E67:G68" si="5">E31-E85</f>
        <v>0</v>
      </c>
      <c r="F67" s="124"/>
      <c r="G67" s="118">
        <f t="shared" si="5"/>
        <v>0</v>
      </c>
      <c r="H67" s="124"/>
      <c r="I67" s="118">
        <f>I31-I85</f>
        <v>0</v>
      </c>
      <c r="J67" s="124"/>
      <c r="K67" s="119"/>
      <c r="L67" s="124"/>
      <c r="M67" s="124"/>
      <c r="N67" s="98">
        <f>(C67+E67+G67+I67)/1</f>
        <v>0</v>
      </c>
    </row>
    <row r="68" spans="1:15" s="4" customFormat="1" ht="15" customHeight="1" x14ac:dyDescent="0.25">
      <c r="A68" s="66" t="s">
        <v>28</v>
      </c>
      <c r="B68" s="124"/>
      <c r="C68" s="118">
        <f>C32-C86</f>
        <v>0</v>
      </c>
      <c r="D68" s="124"/>
      <c r="E68" s="118">
        <f t="shared" si="5"/>
        <v>0</v>
      </c>
      <c r="F68" s="124"/>
      <c r="G68" s="118">
        <f t="shared" si="5"/>
        <v>0</v>
      </c>
      <c r="H68" s="124"/>
      <c r="I68" s="118">
        <f>I32-I86</f>
        <v>0</v>
      </c>
      <c r="J68" s="124"/>
      <c r="K68" s="119"/>
      <c r="L68" s="124"/>
      <c r="M68" s="124"/>
      <c r="N68" s="98">
        <f>(C68+E68+G68+I68)/1</f>
        <v>0</v>
      </c>
    </row>
    <row r="69" spans="1:15" s="4" customFormat="1" ht="15" customHeight="1" x14ac:dyDescent="0.25">
      <c r="A69" s="104" t="s">
        <v>40</v>
      </c>
      <c r="B69" s="108">
        <f>SUM(C66:C68)+C55-C69</f>
        <v>14670955.390500002</v>
      </c>
      <c r="C69" s="106">
        <f>C43-C71</f>
        <v>-7427648.1706000008</v>
      </c>
      <c r="D69" s="108">
        <f>SUM(E66:E68)+E55-E69</f>
        <v>50656447.719899997</v>
      </c>
      <c r="E69" s="106">
        <f>E43-E71+E65</f>
        <v>-46800430.771699995</v>
      </c>
      <c r="F69" s="108"/>
      <c r="G69" s="106">
        <f>G43-G71+G65</f>
        <v>-14672331.221199997</v>
      </c>
      <c r="H69" s="108"/>
      <c r="I69" s="106">
        <f>I43-I71+I65</f>
        <v>95334509.140499994</v>
      </c>
      <c r="J69" s="108"/>
      <c r="K69" s="107"/>
      <c r="L69" s="108"/>
      <c r="M69" s="108">
        <f>SUM(N66:N68)+N55-N69</f>
        <v>0</v>
      </c>
      <c r="N69" s="125">
        <f>(N55+N66+N67+N68)</f>
        <v>-57244.577099998714</v>
      </c>
    </row>
    <row r="70" spans="1:15" s="4" customFormat="1" ht="15" customHeight="1" x14ac:dyDescent="0.2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</row>
    <row r="71" spans="1:15" s="4" customFormat="1" ht="15" customHeight="1" x14ac:dyDescent="0.2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</row>
    <row r="72" spans="1:15" s="4" customFormat="1" ht="15" customHeight="1" x14ac:dyDescent="0.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</row>
    <row r="73" spans="1:15" s="4" customFormat="1" ht="15" customHeight="1" x14ac:dyDescent="0.2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</row>
    <row r="74" spans="1:15" s="4" customFormat="1" ht="15" customHeight="1" x14ac:dyDescent="0.2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</row>
    <row r="75" spans="1:15" s="4" customFormat="1" ht="15" customHeight="1" x14ac:dyDescent="0.2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</row>
    <row r="76" spans="1:15" s="4" customFormat="1" ht="15" customHeight="1" x14ac:dyDescent="0.2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</row>
    <row r="77" spans="1:15" s="4" customFormat="1" ht="15" customHeight="1" x14ac:dyDescent="0.2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</row>
    <row r="78" spans="1:15" s="4" customFormat="1" ht="15" customHeight="1" x14ac:dyDescent="0.2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</row>
    <row r="79" spans="1:15" s="4" customFormat="1" ht="15" customHeight="1" x14ac:dyDescent="0.2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</row>
    <row r="80" spans="1:15" s="4" customFormat="1" ht="15" customHeight="1" x14ac:dyDescent="0.2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</row>
    <row r="81" spans="1:15" s="4" customFormat="1" ht="15" customHeight="1" x14ac:dyDescent="0.2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</row>
    <row r="82" spans="1:15" s="4" customFormat="1" ht="15" customHeight="1" x14ac:dyDescent="0.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</row>
    <row r="83" spans="1:15" s="4" customFormat="1" ht="15" customHeight="1" x14ac:dyDescent="0.2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</row>
    <row r="84" spans="1:15" s="4" customFormat="1" ht="15" customHeight="1" x14ac:dyDescent="0.2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</row>
    <row r="85" spans="1:15" s="4" customFormat="1" ht="15" customHeight="1" x14ac:dyDescent="0.2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</row>
    <row r="86" spans="1:15" s="4" customFormat="1" ht="15" customHeight="1" x14ac:dyDescent="0.2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</row>
    <row r="87" spans="1:15" s="4" customFormat="1" ht="15" customHeight="1" x14ac:dyDescent="0.2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</row>
    <row r="88" spans="1:15" s="4" customFormat="1" ht="15" customHeight="1" x14ac:dyDescent="0.3">
      <c r="A88" s="23"/>
      <c r="B88" s="22"/>
      <c r="C88" s="24"/>
      <c r="D88" s="22"/>
      <c r="E88" s="24"/>
      <c r="F88" s="22"/>
      <c r="G88" s="24"/>
      <c r="H88" s="22"/>
      <c r="I88" s="24"/>
      <c r="J88" s="22"/>
      <c r="K88" s="24"/>
      <c r="L88" s="22"/>
      <c r="M88" s="22"/>
      <c r="N88" s="126"/>
    </row>
    <row r="89" spans="1:15" s="4" customFormat="1" ht="15" customHeight="1" x14ac:dyDescent="0.3">
      <c r="A89" s="26"/>
      <c r="B89" s="22"/>
      <c r="D89" s="22"/>
      <c r="F89" s="22"/>
      <c r="H89" s="22"/>
      <c r="J89" s="22"/>
      <c r="L89" s="22"/>
      <c r="M89" s="22"/>
      <c r="N89" s="127"/>
    </row>
    <row r="90" spans="1:15" s="4" customFormat="1" ht="15" customHeight="1" x14ac:dyDescent="0.3">
      <c r="B90" s="22"/>
      <c r="D90" s="22"/>
      <c r="F90" s="22"/>
      <c r="H90" s="22"/>
      <c r="J90" s="22"/>
      <c r="L90" s="22"/>
      <c r="M90" s="2"/>
      <c r="N90" s="16"/>
    </row>
    <row r="91" spans="1:15" s="4" customFormat="1" ht="15" customHeight="1" x14ac:dyDescent="0.3">
      <c r="B91" s="22"/>
      <c r="D91" s="22"/>
      <c r="F91" s="22"/>
      <c r="H91" s="22"/>
      <c r="J91" s="22"/>
      <c r="L91" s="22"/>
      <c r="M91" s="2"/>
      <c r="N91" s="16"/>
    </row>
    <row r="92" spans="1:15" s="4" customFormat="1" ht="15" customHeight="1" x14ac:dyDescent="0.3">
      <c r="B92" s="22"/>
      <c r="D92" s="22"/>
      <c r="F92" s="22"/>
      <c r="H92" s="22"/>
      <c r="J92" s="22"/>
      <c r="L92" s="22"/>
      <c r="M92" s="2"/>
      <c r="N92" s="16"/>
    </row>
    <row r="93" spans="1:15" s="4" customFormat="1" ht="15" customHeight="1" x14ac:dyDescent="0.3">
      <c r="A93" s="23"/>
      <c r="B93" s="27"/>
      <c r="C93" s="28"/>
      <c r="D93" s="27"/>
      <c r="E93" s="28"/>
      <c r="F93" s="27"/>
      <c r="G93" s="28"/>
      <c r="H93" s="27"/>
      <c r="I93" s="28"/>
      <c r="J93" s="27"/>
      <c r="K93" s="28"/>
      <c r="L93" s="27"/>
      <c r="M93" s="17"/>
      <c r="N93" s="18"/>
    </row>
    <row r="94" spans="1:15" s="4" customFormat="1" ht="15" customHeight="1" x14ac:dyDescent="0.3">
      <c r="A94" s="23"/>
      <c r="B94" s="22"/>
      <c r="C94" s="29"/>
      <c r="D94" s="22"/>
      <c r="E94" s="29"/>
      <c r="F94" s="22"/>
      <c r="G94" s="29"/>
      <c r="H94" s="22"/>
      <c r="I94" s="29"/>
      <c r="J94" s="22"/>
      <c r="K94" s="29"/>
      <c r="L94" s="22"/>
      <c r="M94" s="2"/>
      <c r="N94" s="16"/>
    </row>
    <row r="95" spans="1:15" s="4" customFormat="1" ht="15" customHeight="1" x14ac:dyDescent="0.3">
      <c r="A95" s="23"/>
      <c r="B95" s="22"/>
      <c r="C95" s="30"/>
      <c r="D95" s="22"/>
      <c r="E95" s="30"/>
      <c r="F95" s="22"/>
      <c r="G95" s="30"/>
      <c r="H95" s="22"/>
      <c r="I95" s="30"/>
      <c r="J95" s="22"/>
      <c r="K95" s="31"/>
      <c r="L95" s="22"/>
      <c r="M95" s="2"/>
      <c r="N95" s="19"/>
    </row>
    <row r="96" spans="1:15" s="4" customFormat="1" ht="15" customHeight="1" x14ac:dyDescent="0.3">
      <c r="A96" s="23"/>
      <c r="B96" s="22"/>
      <c r="C96" s="28"/>
      <c r="D96" s="22"/>
      <c r="E96" s="28"/>
      <c r="F96" s="22"/>
      <c r="G96" s="28"/>
      <c r="H96" s="22"/>
      <c r="I96" s="28"/>
      <c r="J96" s="22"/>
      <c r="K96" s="28"/>
      <c r="L96" s="22"/>
      <c r="M96" s="2"/>
      <c r="N96" s="18"/>
    </row>
    <row r="97" spans="1:14" s="4" customFormat="1" ht="15" customHeight="1" x14ac:dyDescent="0.3">
      <c r="A97" s="23"/>
      <c r="B97" s="22"/>
      <c r="C97" s="31"/>
      <c r="D97" s="22"/>
      <c r="E97" s="31"/>
      <c r="F97" s="22"/>
      <c r="G97" s="31"/>
      <c r="H97" s="22"/>
      <c r="I97" s="31"/>
      <c r="J97" s="22"/>
      <c r="K97" s="31"/>
      <c r="L97" s="22"/>
      <c r="M97" s="2"/>
      <c r="N97" s="20"/>
    </row>
    <row r="98" spans="1:14" s="4" customFormat="1" ht="15" customHeight="1" x14ac:dyDescent="0.3">
      <c r="A98" s="23"/>
      <c r="B98" s="22"/>
      <c r="C98" s="31"/>
      <c r="D98" s="22"/>
      <c r="E98" s="31"/>
      <c r="F98" s="22"/>
      <c r="G98" s="31"/>
      <c r="H98" s="22"/>
      <c r="I98" s="31"/>
      <c r="J98" s="22"/>
      <c r="K98" s="31"/>
      <c r="L98" s="22"/>
      <c r="M98" s="2"/>
      <c r="N98" s="20"/>
    </row>
    <row r="99" spans="1:14" s="4" customFormat="1" ht="15" customHeight="1" x14ac:dyDescent="0.3">
      <c r="A99" s="23"/>
      <c r="B99" s="22"/>
      <c r="C99" s="31"/>
      <c r="D99" s="22"/>
      <c r="E99" s="31"/>
      <c r="F99" s="22"/>
      <c r="G99" s="31"/>
      <c r="H99" s="22"/>
      <c r="I99" s="31"/>
      <c r="J99" s="22"/>
      <c r="K99" s="31"/>
      <c r="L99" s="22"/>
      <c r="M99" s="2"/>
      <c r="N99" s="20"/>
    </row>
    <row r="100" spans="1:14" s="4" customFormat="1" ht="15" customHeight="1" x14ac:dyDescent="0.3">
      <c r="A100" s="23"/>
      <c r="B100" s="22"/>
      <c r="C100" s="31"/>
      <c r="D100" s="22"/>
      <c r="E100" s="31"/>
      <c r="F100" s="22"/>
      <c r="G100" s="31"/>
      <c r="H100" s="22"/>
      <c r="I100" s="31"/>
      <c r="J100" s="22"/>
      <c r="K100" s="31"/>
      <c r="L100" s="22"/>
      <c r="M100" s="2"/>
      <c r="N100" s="20"/>
    </row>
    <row r="101" spans="1:14" s="4" customFormat="1" ht="15" customHeight="1" x14ac:dyDescent="0.3">
      <c r="A101" s="23"/>
      <c r="B101" s="22"/>
      <c r="C101" s="31"/>
      <c r="D101" s="22"/>
      <c r="E101" s="31"/>
      <c r="F101" s="22"/>
      <c r="G101" s="31"/>
      <c r="H101" s="22"/>
      <c r="I101" s="31"/>
      <c r="J101" s="22"/>
      <c r="K101" s="31"/>
      <c r="L101" s="22"/>
      <c r="M101" s="2"/>
      <c r="N101" s="20"/>
    </row>
    <row r="102" spans="1:14" s="4" customFormat="1" ht="15" customHeight="1" x14ac:dyDescent="0.3">
      <c r="A102" s="23"/>
      <c r="B102" s="22"/>
      <c r="C102" s="31"/>
      <c r="D102" s="22"/>
      <c r="E102" s="31"/>
      <c r="F102" s="22"/>
      <c r="G102" s="31"/>
      <c r="H102" s="22"/>
      <c r="I102" s="31"/>
      <c r="J102" s="22"/>
      <c r="K102" s="31"/>
      <c r="L102" s="22"/>
      <c r="M102" s="2"/>
      <c r="N102" s="20"/>
    </row>
    <row r="103" spans="1:14" s="4" customFormat="1" ht="15" customHeight="1" x14ac:dyDescent="0.3">
      <c r="A103" s="23"/>
      <c r="B103" s="22"/>
      <c r="C103" s="31"/>
      <c r="D103" s="22"/>
      <c r="E103" s="31"/>
      <c r="F103" s="22"/>
      <c r="G103" s="31"/>
      <c r="H103" s="22"/>
      <c r="I103" s="31"/>
      <c r="J103" s="22"/>
      <c r="K103" s="31"/>
      <c r="L103" s="22"/>
      <c r="M103" s="2"/>
      <c r="N103" s="20"/>
    </row>
    <row r="104" spans="1:14" s="4" customFormat="1" ht="15" customHeight="1" x14ac:dyDescent="0.3">
      <c r="A104" s="23"/>
      <c r="B104" s="22"/>
      <c r="C104" s="31"/>
      <c r="D104" s="22"/>
      <c r="E104" s="31"/>
      <c r="F104" s="22"/>
      <c r="G104" s="31"/>
      <c r="H104" s="22"/>
      <c r="I104" s="31"/>
      <c r="J104" s="22"/>
      <c r="K104" s="31"/>
      <c r="L104" s="22"/>
      <c r="M104" s="2"/>
      <c r="N104" s="20"/>
    </row>
    <row r="105" spans="1:14" s="4" customFormat="1" ht="15" customHeight="1" x14ac:dyDescent="0.3">
      <c r="A105" s="23"/>
      <c r="B105" s="22"/>
      <c r="C105" s="31"/>
      <c r="D105" s="22"/>
      <c r="E105" s="31"/>
      <c r="F105" s="22"/>
      <c r="G105" s="31"/>
      <c r="H105" s="22"/>
      <c r="I105" s="31"/>
      <c r="J105" s="22"/>
      <c r="K105" s="31"/>
      <c r="L105" s="22"/>
      <c r="M105" s="2"/>
      <c r="N105" s="20"/>
    </row>
    <row r="106" spans="1:14" s="4" customFormat="1" ht="15" customHeight="1" x14ac:dyDescent="0.3">
      <c r="A106" s="23"/>
      <c r="B106" s="22"/>
      <c r="C106" s="32"/>
      <c r="D106" s="22"/>
      <c r="E106" s="32"/>
      <c r="F106" s="22"/>
      <c r="G106" s="32"/>
      <c r="H106" s="22"/>
      <c r="I106" s="32"/>
      <c r="J106" s="22"/>
      <c r="K106" s="33"/>
      <c r="L106" s="22"/>
      <c r="M106" s="2"/>
      <c r="N106" s="21"/>
    </row>
    <row r="107" spans="1:14" s="4" customFormat="1" ht="15" customHeight="1" x14ac:dyDescent="0.3">
      <c r="A107" s="23"/>
      <c r="B107" s="22"/>
      <c r="C107" s="30"/>
      <c r="D107" s="22"/>
      <c r="E107" s="30"/>
      <c r="F107" s="22"/>
      <c r="G107" s="30"/>
      <c r="H107" s="22"/>
      <c r="I107" s="30"/>
      <c r="J107" s="22"/>
      <c r="K107" s="31"/>
      <c r="L107" s="22"/>
      <c r="M107" s="2"/>
      <c r="N107" s="19"/>
    </row>
    <row r="108" spans="1:14" s="4" customFormat="1" ht="15" customHeight="1" x14ac:dyDescent="0.3">
      <c r="A108" s="23"/>
      <c r="B108" s="22"/>
      <c r="C108" s="30"/>
      <c r="D108" s="22"/>
      <c r="E108" s="30"/>
      <c r="F108" s="22"/>
      <c r="G108" s="30"/>
      <c r="H108" s="22"/>
      <c r="I108" s="30"/>
      <c r="J108" s="22"/>
      <c r="K108" s="31"/>
      <c r="L108" s="22"/>
      <c r="M108" s="2"/>
      <c r="N108" s="19"/>
    </row>
    <row r="109" spans="1:14" s="4" customFormat="1" ht="15" customHeight="1" thickBot="1" x14ac:dyDescent="0.35">
      <c r="B109" s="22"/>
      <c r="D109" s="22"/>
      <c r="F109" s="22"/>
      <c r="H109" s="22"/>
      <c r="J109" s="22"/>
      <c r="L109" s="22"/>
      <c r="M109" s="2"/>
      <c r="N109" s="16"/>
    </row>
    <row r="110" spans="1:14" s="4" customFormat="1" ht="15" customHeight="1" thickBot="1" x14ac:dyDescent="0.35">
      <c r="B110" s="34"/>
      <c r="C110" s="35"/>
      <c r="D110" s="22"/>
      <c r="F110" s="22"/>
      <c r="H110" s="22"/>
      <c r="J110" s="22"/>
      <c r="L110" s="22"/>
      <c r="M110" s="2"/>
      <c r="N110" s="16"/>
    </row>
    <row r="111" spans="1:14" s="4" customFormat="1" ht="15" customHeight="1" x14ac:dyDescent="0.3">
      <c r="B111" s="36"/>
      <c r="C111" s="37"/>
      <c r="D111" s="38"/>
      <c r="E111" s="39"/>
      <c r="F111" s="38"/>
      <c r="G111" s="39"/>
      <c r="H111" s="38"/>
      <c r="I111" s="39"/>
      <c r="J111" s="38"/>
      <c r="K111" s="39"/>
      <c r="L111" s="38"/>
      <c r="M111" s="40"/>
      <c r="N111" s="16"/>
    </row>
    <row r="112" spans="1:14" s="4" customFormat="1" ht="15" customHeight="1" x14ac:dyDescent="0.3">
      <c r="B112" s="41"/>
      <c r="C112" s="42"/>
      <c r="D112" s="43"/>
      <c r="E112" s="43"/>
      <c r="F112" s="43"/>
      <c r="G112" s="43"/>
      <c r="H112" s="43"/>
      <c r="I112" s="43"/>
      <c r="J112" s="43"/>
      <c r="K112" s="43"/>
      <c r="L112" s="43"/>
      <c r="M112" s="40"/>
      <c r="N112" s="16"/>
    </row>
    <row r="113" spans="1:14" s="4" customFormat="1" ht="15" customHeight="1" x14ac:dyDescent="0.3">
      <c r="B113" s="41"/>
      <c r="C113" s="44"/>
      <c r="D113" s="45"/>
      <c r="E113" s="45"/>
      <c r="F113" s="45"/>
      <c r="G113" s="45"/>
      <c r="H113" s="45"/>
      <c r="I113" s="45"/>
      <c r="J113" s="45"/>
      <c r="K113" s="45"/>
      <c r="L113" s="45"/>
      <c r="M113" s="40"/>
      <c r="N113" s="16"/>
    </row>
    <row r="114" spans="1:14" s="4" customFormat="1" ht="15" customHeight="1" thickBot="1" x14ac:dyDescent="0.35">
      <c r="B114" s="46"/>
      <c r="C114" s="47"/>
      <c r="D114" s="38"/>
      <c r="E114" s="39"/>
      <c r="F114" s="38"/>
      <c r="G114" s="39"/>
      <c r="H114" s="38"/>
      <c r="I114" s="39"/>
      <c r="J114" s="38"/>
      <c r="K114" s="39"/>
      <c r="L114" s="38"/>
      <c r="M114" s="40"/>
      <c r="N114" s="16"/>
    </row>
    <row r="115" spans="1:14" s="4" customFormat="1" ht="15" customHeight="1" x14ac:dyDescent="0.3">
      <c r="B115" s="22"/>
      <c r="D115" s="22"/>
      <c r="F115" s="22"/>
      <c r="H115" s="22"/>
      <c r="J115" s="22"/>
      <c r="L115" s="22"/>
      <c r="M115" s="2"/>
      <c r="N115" s="16"/>
    </row>
    <row r="116" spans="1:14" s="4" customFormat="1" ht="15" customHeight="1" x14ac:dyDescent="0.3">
      <c r="B116" s="22"/>
      <c r="D116" s="22"/>
      <c r="F116" s="22"/>
      <c r="H116" s="22"/>
      <c r="J116" s="22"/>
      <c r="L116" s="22"/>
      <c r="M116" s="2"/>
      <c r="N116" s="16"/>
    </row>
    <row r="117" spans="1:14" s="4" customFormat="1" ht="15" customHeight="1" x14ac:dyDescent="0.3">
      <c r="B117" s="22"/>
      <c r="D117" s="22"/>
      <c r="F117" s="22"/>
      <c r="H117" s="22"/>
      <c r="J117" s="22"/>
      <c r="L117" s="22"/>
      <c r="M117" s="2"/>
      <c r="N117" s="16"/>
    </row>
    <row r="118" spans="1:14" s="4" customFormat="1" ht="15" customHeight="1" x14ac:dyDescent="0.3">
      <c r="B118" s="22"/>
      <c r="D118" s="22"/>
      <c r="F118" s="22"/>
      <c r="H118" s="22"/>
      <c r="J118" s="22"/>
      <c r="L118" s="22"/>
      <c r="M118" s="2"/>
      <c r="N118" s="16"/>
    </row>
    <row r="119" spans="1:14" s="4" customFormat="1" ht="15" customHeight="1" x14ac:dyDescent="0.3">
      <c r="B119" s="22"/>
      <c r="D119" s="22"/>
      <c r="F119" s="22"/>
      <c r="H119" s="22"/>
      <c r="J119" s="22"/>
      <c r="L119" s="22"/>
      <c r="M119" s="2"/>
      <c r="N119" s="16"/>
    </row>
    <row r="120" spans="1:14" s="4" customFormat="1" ht="15" customHeight="1" x14ac:dyDescent="0.3">
      <c r="B120" s="22"/>
      <c r="D120" s="22"/>
      <c r="F120" s="22"/>
      <c r="H120" s="22"/>
      <c r="J120" s="22"/>
      <c r="L120" s="22"/>
      <c r="M120" s="2"/>
      <c r="N120" s="16"/>
    </row>
    <row r="121" spans="1:14" s="4" customFormat="1" ht="15" customHeight="1" x14ac:dyDescent="0.3">
      <c r="B121" s="22"/>
      <c r="D121" s="22"/>
      <c r="F121" s="22"/>
      <c r="H121" s="22"/>
      <c r="J121" s="22"/>
      <c r="L121" s="22"/>
      <c r="M121" s="2"/>
      <c r="N121" s="16"/>
    </row>
    <row r="122" spans="1:14" s="4" customFormat="1" ht="15" customHeight="1" x14ac:dyDescent="0.3">
      <c r="B122" s="22"/>
      <c r="D122" s="22"/>
      <c r="F122" s="22"/>
      <c r="H122" s="22"/>
      <c r="J122" s="22"/>
      <c r="L122" s="22"/>
      <c r="M122" s="2"/>
      <c r="N122" s="16"/>
    </row>
    <row r="123" spans="1:14" s="4" customFormat="1" ht="15" customHeight="1" x14ac:dyDescent="0.3">
      <c r="B123" s="22"/>
      <c r="D123" s="22"/>
      <c r="F123" s="22"/>
      <c r="H123" s="22"/>
      <c r="J123" s="22"/>
      <c r="L123" s="22"/>
      <c r="M123" s="2"/>
      <c r="N123" s="16"/>
    </row>
    <row r="124" spans="1:14" s="4" customFormat="1" ht="15" customHeight="1" x14ac:dyDescent="0.3">
      <c r="A124" s="48"/>
      <c r="B124" s="22"/>
      <c r="C124" s="49"/>
      <c r="E124" s="24"/>
      <c r="G124" s="24"/>
      <c r="I124" s="24"/>
      <c r="K124" s="24"/>
      <c r="M124" s="2"/>
      <c r="N124" s="25"/>
    </row>
    <row r="125" spans="1:14" s="4" customFormat="1" ht="15" customHeight="1" x14ac:dyDescent="0.3">
      <c r="A125" s="43"/>
      <c r="B125" s="50"/>
      <c r="C125" s="51"/>
      <c r="E125" s="51"/>
      <c r="G125" s="51"/>
      <c r="I125" s="51"/>
      <c r="K125" s="51"/>
      <c r="M125" s="2"/>
      <c r="N125" s="52"/>
    </row>
    <row r="126" spans="1:14" s="4" customFormat="1" ht="15" customHeight="1" x14ac:dyDescent="0.3">
      <c r="A126" s="43"/>
      <c r="B126" s="50"/>
      <c r="C126" s="51"/>
      <c r="E126" s="51"/>
      <c r="G126" s="51"/>
      <c r="I126" s="51"/>
      <c r="K126" s="51"/>
      <c r="M126" s="2"/>
      <c r="N126" s="52"/>
    </row>
    <row r="127" spans="1:14" s="4" customFormat="1" ht="15" customHeight="1" x14ac:dyDescent="0.3">
      <c r="A127" s="43"/>
      <c r="B127" s="50"/>
      <c r="C127" s="51"/>
      <c r="E127" s="51"/>
      <c r="G127" s="51"/>
      <c r="I127" s="51"/>
      <c r="K127" s="51"/>
      <c r="M127" s="2"/>
      <c r="N127" s="52"/>
    </row>
    <row r="128" spans="1:14" s="4" customFormat="1" ht="15" customHeight="1" x14ac:dyDescent="0.3">
      <c r="A128" s="43"/>
      <c r="B128" s="50"/>
      <c r="C128" s="51"/>
      <c r="E128" s="51"/>
      <c r="G128" s="51"/>
      <c r="I128" s="51"/>
      <c r="K128" s="51"/>
      <c r="M128" s="2"/>
      <c r="N128" s="52"/>
    </row>
    <row r="129" spans="1:14" s="4" customFormat="1" ht="15" customHeight="1" x14ac:dyDescent="0.3">
      <c r="A129" s="43"/>
      <c r="B129" s="50"/>
      <c r="C129" s="51"/>
      <c r="E129" s="51"/>
      <c r="G129" s="51"/>
      <c r="I129" s="51"/>
      <c r="K129" s="51"/>
      <c r="M129" s="2"/>
      <c r="N129" s="52"/>
    </row>
    <row r="130" spans="1:14" s="4" customFormat="1" ht="15" customHeight="1" x14ac:dyDescent="0.3">
      <c r="A130" s="43"/>
      <c r="B130" s="50"/>
      <c r="C130" s="51"/>
      <c r="E130" s="51"/>
      <c r="G130" s="51"/>
      <c r="I130" s="51"/>
      <c r="K130" s="51"/>
      <c r="M130" s="2"/>
      <c r="N130" s="52"/>
    </row>
    <row r="131" spans="1:14" s="4" customFormat="1" ht="15" customHeight="1" x14ac:dyDescent="0.3">
      <c r="A131" s="43"/>
      <c r="B131" s="50"/>
      <c r="C131" s="51"/>
      <c r="E131" s="51"/>
      <c r="G131" s="51"/>
      <c r="I131" s="51"/>
      <c r="K131" s="51"/>
      <c r="M131" s="2"/>
      <c r="N131" s="52"/>
    </row>
    <row r="132" spans="1:14" s="4" customFormat="1" ht="15" customHeight="1" x14ac:dyDescent="0.3">
      <c r="A132" s="43"/>
      <c r="B132" s="50"/>
      <c r="C132" s="51"/>
      <c r="E132" s="51"/>
      <c r="G132" s="51"/>
      <c r="I132" s="51"/>
      <c r="K132" s="51"/>
      <c r="M132" s="2"/>
      <c r="N132" s="52"/>
    </row>
    <row r="133" spans="1:14" s="4" customFormat="1" ht="15" customHeight="1" x14ac:dyDescent="0.3">
      <c r="A133" s="48"/>
      <c r="B133" s="22"/>
      <c r="C133" s="53"/>
      <c r="E133" s="53"/>
      <c r="G133" s="53"/>
      <c r="I133" s="53"/>
      <c r="K133" s="54"/>
      <c r="M133" s="2"/>
      <c r="N133" s="55"/>
    </row>
    <row r="134" spans="1:14" s="4" customFormat="1" ht="15" customHeight="1" x14ac:dyDescent="0.3">
      <c r="B134" s="22"/>
      <c r="C134" s="31"/>
      <c r="M134" s="2"/>
      <c r="N134" s="16"/>
    </row>
    <row r="135" spans="1:14" s="4" customFormat="1" ht="15" customHeight="1" x14ac:dyDescent="0.3">
      <c r="A135" s="48"/>
      <c r="B135" s="22"/>
      <c r="C135" s="56"/>
      <c r="E135" s="24"/>
      <c r="G135" s="24"/>
      <c r="I135" s="24"/>
      <c r="K135" s="24"/>
      <c r="M135" s="2"/>
      <c r="N135" s="25"/>
    </row>
    <row r="136" spans="1:14" s="4" customFormat="1" ht="15" customHeight="1" x14ac:dyDescent="0.3">
      <c r="A136" s="43"/>
      <c r="B136" s="50"/>
      <c r="C136" s="51"/>
      <c r="E136" s="51"/>
      <c r="G136" s="51"/>
      <c r="I136" s="51"/>
      <c r="K136" s="51"/>
      <c r="M136" s="2"/>
      <c r="N136" s="52"/>
    </row>
    <row r="137" spans="1:14" s="4" customFormat="1" ht="15" customHeight="1" x14ac:dyDescent="0.3">
      <c r="A137" s="43"/>
      <c r="B137" s="50"/>
      <c r="C137" s="51"/>
      <c r="E137" s="51"/>
      <c r="G137" s="51"/>
      <c r="I137" s="51"/>
      <c r="K137" s="51"/>
      <c r="M137" s="2"/>
      <c r="N137" s="52"/>
    </row>
    <row r="138" spans="1:14" s="4" customFormat="1" ht="15" customHeight="1" x14ac:dyDescent="0.3">
      <c r="A138" s="57"/>
      <c r="B138" s="50"/>
      <c r="C138" s="51"/>
      <c r="E138" s="51"/>
      <c r="G138" s="51"/>
      <c r="I138" s="51"/>
      <c r="K138" s="51"/>
      <c r="M138" s="2"/>
      <c r="N138" s="52"/>
    </row>
    <row r="139" spans="1:14" s="4" customFormat="1" ht="15" customHeight="1" x14ac:dyDescent="0.3">
      <c r="A139" s="43"/>
      <c r="B139" s="50"/>
      <c r="C139" s="51"/>
      <c r="E139" s="51"/>
      <c r="G139" s="51"/>
      <c r="I139" s="51"/>
      <c r="K139" s="51"/>
      <c r="M139" s="2"/>
      <c r="N139" s="52"/>
    </row>
    <row r="140" spans="1:14" s="4" customFormat="1" ht="15" customHeight="1" x14ac:dyDescent="0.3">
      <c r="A140" s="43"/>
      <c r="B140" s="50"/>
      <c r="C140" s="51"/>
      <c r="E140" s="51"/>
      <c r="G140" s="51"/>
      <c r="I140" s="51"/>
      <c r="K140" s="51"/>
      <c r="M140" s="2"/>
      <c r="N140" s="52"/>
    </row>
    <row r="141" spans="1:14" s="4" customFormat="1" ht="15" customHeight="1" x14ac:dyDescent="0.3">
      <c r="A141" s="43"/>
      <c r="B141" s="50"/>
      <c r="C141" s="51"/>
      <c r="E141" s="51"/>
      <c r="G141" s="51"/>
      <c r="I141" s="51"/>
      <c r="K141" s="51"/>
      <c r="M141" s="2"/>
      <c r="N141" s="52"/>
    </row>
    <row r="142" spans="1:14" s="4" customFormat="1" ht="15" customHeight="1" x14ac:dyDescent="0.3">
      <c r="A142" s="43"/>
      <c r="B142" s="50"/>
      <c r="C142" s="51"/>
      <c r="E142" s="51"/>
      <c r="G142" s="51"/>
      <c r="I142" s="51"/>
      <c r="K142" s="51"/>
      <c r="M142" s="2"/>
      <c r="N142" s="52"/>
    </row>
    <row r="143" spans="1:14" s="4" customFormat="1" ht="15" customHeight="1" x14ac:dyDescent="0.3">
      <c r="A143" s="43"/>
      <c r="B143" s="50"/>
      <c r="C143" s="51"/>
      <c r="E143" s="51"/>
      <c r="G143" s="51"/>
      <c r="I143" s="51"/>
      <c r="K143" s="51"/>
      <c r="M143" s="2"/>
      <c r="N143" s="52"/>
    </row>
    <row r="144" spans="1:14" s="4" customFormat="1" ht="15" customHeight="1" x14ac:dyDescent="0.3">
      <c r="B144" s="22"/>
      <c r="C144" s="53"/>
      <c r="E144" s="53"/>
      <c r="G144" s="53"/>
      <c r="I144" s="53"/>
      <c r="K144" s="54"/>
      <c r="M144" s="2"/>
      <c r="N144" s="55"/>
    </row>
    <row r="145" spans="2:14" s="4" customFormat="1" ht="15" customHeight="1" x14ac:dyDescent="0.3">
      <c r="B145" s="22"/>
      <c r="M145" s="2"/>
      <c r="N145" s="16"/>
    </row>
    <row r="146" spans="2:14" s="4" customFormat="1" ht="15" customHeight="1" x14ac:dyDescent="0.3">
      <c r="B146" s="22"/>
      <c r="C146" s="58"/>
      <c r="D146" s="59"/>
      <c r="E146" s="59"/>
      <c r="F146" s="59"/>
      <c r="G146" s="59"/>
      <c r="H146" s="59"/>
      <c r="I146" s="59"/>
      <c r="J146" s="59"/>
      <c r="K146" s="59"/>
      <c r="L146" s="59"/>
      <c r="M146" s="60"/>
      <c r="N146" s="61"/>
    </row>
    <row r="147" spans="2:14" s="4" customFormat="1" ht="15" customHeight="1" x14ac:dyDescent="0.3">
      <c r="B147" s="22"/>
      <c r="C147" s="58"/>
      <c r="D147" s="59"/>
      <c r="E147" s="59"/>
      <c r="F147" s="59"/>
      <c r="G147" s="59"/>
      <c r="H147" s="59"/>
      <c r="I147" s="59"/>
      <c r="J147" s="59"/>
      <c r="K147" s="59"/>
      <c r="L147" s="59"/>
      <c r="M147" s="60"/>
      <c r="N147" s="61"/>
    </row>
    <row r="148" spans="2:14" s="4" customFormat="1" ht="15" customHeight="1" x14ac:dyDescent="0.3">
      <c r="B148" s="22"/>
      <c r="C148" s="58"/>
      <c r="D148" s="59"/>
      <c r="E148" s="59"/>
      <c r="F148" s="59"/>
      <c r="G148" s="59"/>
      <c r="H148" s="59"/>
      <c r="I148" s="59"/>
      <c r="J148" s="59"/>
      <c r="K148" s="59"/>
      <c r="L148" s="59"/>
      <c r="M148" s="60"/>
      <c r="N148" s="61"/>
    </row>
    <row r="149" spans="2:14" s="4" customFormat="1" ht="15" customHeight="1" x14ac:dyDescent="0.3">
      <c r="B149" s="22"/>
      <c r="C149" s="58"/>
      <c r="D149" s="59"/>
      <c r="E149" s="59"/>
      <c r="F149" s="59"/>
      <c r="G149" s="59"/>
      <c r="H149" s="59"/>
      <c r="I149" s="59"/>
      <c r="J149" s="59"/>
      <c r="K149" s="59"/>
      <c r="L149" s="59"/>
      <c r="M149" s="60"/>
      <c r="N149" s="61"/>
    </row>
    <row r="150" spans="2:14" s="4" customFormat="1" ht="15" customHeight="1" x14ac:dyDescent="0.3">
      <c r="B150" s="22"/>
      <c r="C150" s="58"/>
      <c r="D150" s="59"/>
      <c r="E150" s="59"/>
      <c r="F150" s="59"/>
      <c r="G150" s="59"/>
      <c r="H150" s="59"/>
      <c r="I150" s="59"/>
      <c r="J150" s="59"/>
      <c r="K150" s="59"/>
      <c r="L150" s="59"/>
      <c r="M150" s="60"/>
      <c r="N150" s="61"/>
    </row>
    <row r="151" spans="2:14" s="4" customFormat="1" ht="15" customHeight="1" x14ac:dyDescent="0.3">
      <c r="B151" s="22"/>
      <c r="C151" s="58"/>
      <c r="D151" s="59"/>
      <c r="E151" s="59"/>
      <c r="F151" s="59"/>
      <c r="G151" s="59"/>
      <c r="H151" s="59"/>
      <c r="I151" s="59"/>
      <c r="J151" s="59"/>
      <c r="K151" s="59"/>
      <c r="L151" s="59"/>
      <c r="M151" s="60"/>
      <c r="N151" s="61"/>
    </row>
    <row r="152" spans="2:14" s="4" customFormat="1" ht="15" customHeight="1" x14ac:dyDescent="0.3">
      <c r="B152" s="22"/>
      <c r="C152" s="58"/>
      <c r="D152" s="59"/>
      <c r="E152" s="59"/>
      <c r="F152" s="59"/>
      <c r="G152" s="59"/>
      <c r="H152" s="59"/>
      <c r="I152" s="59"/>
      <c r="J152" s="59"/>
      <c r="K152" s="59"/>
      <c r="L152" s="59"/>
      <c r="M152" s="60"/>
      <c r="N152" s="61"/>
    </row>
    <row r="153" spans="2:14" s="4" customFormat="1" ht="15" customHeight="1" x14ac:dyDescent="0.3">
      <c r="B153" s="22"/>
      <c r="C153" s="58"/>
      <c r="D153" s="59"/>
      <c r="E153" s="59"/>
      <c r="F153" s="59"/>
      <c r="G153" s="59"/>
      <c r="H153" s="59"/>
      <c r="I153" s="59"/>
      <c r="J153" s="59"/>
      <c r="K153" s="59"/>
      <c r="L153" s="59"/>
      <c r="M153" s="60"/>
      <c r="N153" s="61"/>
    </row>
    <row r="154" spans="2:14" s="4" customFormat="1" ht="15" customHeight="1" x14ac:dyDescent="0.3">
      <c r="B154" s="22"/>
      <c r="C154" s="62"/>
      <c r="D154" s="59"/>
      <c r="E154" s="63"/>
      <c r="F154" s="59"/>
      <c r="G154" s="63"/>
      <c r="H154" s="59"/>
      <c r="I154" s="63"/>
      <c r="J154" s="59"/>
      <c r="K154" s="64"/>
      <c r="L154" s="59"/>
      <c r="M154" s="60"/>
      <c r="N154" s="65"/>
    </row>
    <row r="155" spans="2:14" s="4" customFormat="1" ht="15" customHeight="1" x14ac:dyDescent="0.3">
      <c r="B155" s="22"/>
      <c r="D155" s="22"/>
      <c r="F155" s="22"/>
      <c r="H155" s="22"/>
      <c r="J155" s="22"/>
      <c r="L155" s="22"/>
      <c r="M155" s="2"/>
      <c r="N155" s="16"/>
    </row>
    <row r="156" spans="2:14" ht="15" customHeight="1" x14ac:dyDescent="0.3"/>
    <row r="157" spans="2:14" ht="15" customHeight="1" x14ac:dyDescent="0.3"/>
    <row r="158" spans="2:14" ht="15" customHeight="1" x14ac:dyDescent="0.3"/>
    <row r="159" spans="2:14" ht="15" customHeight="1" x14ac:dyDescent="0.3"/>
    <row r="160" spans="2:14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sscott5</dc:creator>
  <cp:lastModifiedBy>Jan Havlíček</cp:lastModifiedBy>
  <dcterms:created xsi:type="dcterms:W3CDTF">2000-12-04T05:30:54Z</dcterms:created>
  <dcterms:modified xsi:type="dcterms:W3CDTF">2023-09-10T13:18:04Z</dcterms:modified>
</cp:coreProperties>
</file>