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DECB5D-BB8D-4EFF-820F-FE0BDEE8398A}" xr6:coauthVersionLast="47" xr6:coauthVersionMax="47" xr10:uidLastSave="{00000000-0000-0000-0000-000000000000}"/>
  <bookViews>
    <workbookView xWindow="-120" yWindow="-120" windowWidth="38640" windowHeight="15720"/>
  </bookViews>
  <sheets>
    <sheet name="Financial" sheetId="11" r:id="rId1"/>
    <sheet name="Monthly Expenses" sheetId="8" r:id="rId2"/>
    <sheet name="Mortgage pmt" sheetId="10" r:id="rId3"/>
  </sheets>
  <calcPr calcId="0"/>
</workbook>
</file>

<file path=xl/calcChain.xml><?xml version="1.0" encoding="utf-8"?>
<calcChain xmlns="http://schemas.openxmlformats.org/spreadsheetml/2006/main">
  <c r="F9" i="11" l="1"/>
  <c r="I9" i="11"/>
  <c r="K11" i="11"/>
  <c r="K12" i="11"/>
  <c r="F14" i="11"/>
  <c r="F15" i="11"/>
  <c r="K15" i="11"/>
  <c r="K16" i="11"/>
  <c r="F17" i="11"/>
  <c r="K18" i="11"/>
  <c r="K19" i="11"/>
  <c r="G2" i="8"/>
  <c r="G5" i="8"/>
  <c r="F12" i="8"/>
  <c r="F22" i="8"/>
  <c r="F28" i="8"/>
  <c r="F35" i="8"/>
  <c r="F47" i="8"/>
  <c r="G48" i="8"/>
  <c r="G49" i="8"/>
  <c r="E5" i="10"/>
  <c r="E13" i="10"/>
  <c r="D15" i="10"/>
  <c r="D16" i="10"/>
  <c r="D17" i="10"/>
  <c r="D19" i="10"/>
  <c r="D20" i="10"/>
  <c r="D22" i="10"/>
  <c r="D23" i="10"/>
  <c r="D24" i="10"/>
  <c r="C28" i="10"/>
  <c r="C30" i="10"/>
  <c r="D30" i="10"/>
  <c r="D32" i="10"/>
</calcChain>
</file>

<file path=xl/sharedStrings.xml><?xml version="1.0" encoding="utf-8"?>
<sst xmlns="http://schemas.openxmlformats.org/spreadsheetml/2006/main" count="91" uniqueCount="88">
  <si>
    <t>Monthly Expenses</t>
  </si>
  <si>
    <t>Income:</t>
  </si>
  <si>
    <t>Enron</t>
  </si>
  <si>
    <t>15th</t>
  </si>
  <si>
    <t>30th</t>
  </si>
  <si>
    <t>Expenses:</t>
  </si>
  <si>
    <t>Auto</t>
  </si>
  <si>
    <t>House</t>
  </si>
  <si>
    <t>Loan</t>
  </si>
  <si>
    <t>Exped.</t>
  </si>
  <si>
    <t>Fuel</t>
  </si>
  <si>
    <t>Insurance</t>
  </si>
  <si>
    <t>USAA</t>
  </si>
  <si>
    <t>Boat</t>
  </si>
  <si>
    <t>Storage</t>
  </si>
  <si>
    <t>Phone</t>
  </si>
  <si>
    <t>Cellular</t>
  </si>
  <si>
    <t>Utilities</t>
  </si>
  <si>
    <t>Water</t>
  </si>
  <si>
    <t>Electricity</t>
  </si>
  <si>
    <t>Gas</t>
  </si>
  <si>
    <t>Waste</t>
  </si>
  <si>
    <t>Cable</t>
  </si>
  <si>
    <t>Groceries</t>
  </si>
  <si>
    <t>Restaurants</t>
  </si>
  <si>
    <t>Misc.</t>
  </si>
  <si>
    <t>Lawn Service</t>
  </si>
  <si>
    <t>MDO</t>
  </si>
  <si>
    <t>savings</t>
  </si>
  <si>
    <t>tithe</t>
  </si>
  <si>
    <t>Base</t>
  </si>
  <si>
    <t>Lot premium</t>
  </si>
  <si>
    <t>5th bedroom</t>
  </si>
  <si>
    <t>3 car garage</t>
  </si>
  <si>
    <t>Carpet</t>
  </si>
  <si>
    <t>Countertops</t>
  </si>
  <si>
    <t>Sprinkler system</t>
  </si>
  <si>
    <t>Property taxes</t>
  </si>
  <si>
    <t>Total Price of House</t>
  </si>
  <si>
    <t>Down pmt</t>
  </si>
  <si>
    <t>1st mortg</t>
  </si>
  <si>
    <t>2nd mortg</t>
  </si>
  <si>
    <t>Finance amount</t>
  </si>
  <si>
    <t>Est. down pmt</t>
  </si>
  <si>
    <t>borrowers settlement</t>
  </si>
  <si>
    <t>est prepaids</t>
  </si>
  <si>
    <t>fees paid in adv</t>
  </si>
  <si>
    <t>earnest$ and upgrades</t>
  </si>
  <si>
    <t>$ to close</t>
  </si>
  <si>
    <t>CLOSING</t>
  </si>
  <si>
    <t>Wood blinds</t>
  </si>
  <si>
    <t>Taxes per $100 val</t>
  </si>
  <si>
    <t>Monthly pmt</t>
  </si>
  <si>
    <t>Total Monthly Pmt</t>
  </si>
  <si>
    <t xml:space="preserve">     Total P&amp;I</t>
  </si>
  <si>
    <t xml:space="preserve">1st mortgage P&amp;I </t>
  </si>
  <si>
    <t xml:space="preserve">2nd Mortgage P&amp;I </t>
  </si>
  <si>
    <t>Other</t>
  </si>
  <si>
    <t>P&amp;I</t>
  </si>
  <si>
    <t>house taxes</t>
  </si>
  <si>
    <t>Credit cards</t>
  </si>
  <si>
    <t>Stone</t>
  </si>
  <si>
    <t>CARPET</t>
  </si>
  <si>
    <t>Star Furniture</t>
  </si>
  <si>
    <t>Circuit City</t>
  </si>
  <si>
    <t>Debt</t>
  </si>
  <si>
    <t>IVF Procedure</t>
  </si>
  <si>
    <t>Allison's Exped.</t>
  </si>
  <si>
    <t>current savings</t>
  </si>
  <si>
    <t>Month</t>
  </si>
  <si>
    <t>Payoff</t>
  </si>
  <si>
    <t>Total pmts</t>
  </si>
  <si>
    <t>Total paid thru Jan 02</t>
  </si>
  <si>
    <t>Term</t>
  </si>
  <si>
    <t>remaining</t>
  </si>
  <si>
    <t>12 month pmts =</t>
  </si>
  <si>
    <t>17 month pmts =</t>
  </si>
  <si>
    <t>current miles</t>
  </si>
  <si>
    <t>miles per month</t>
  </si>
  <si>
    <t>est miles at 48 mnth</t>
  </si>
  <si>
    <t>miles allowed</t>
  </si>
  <si>
    <t>overage</t>
  </si>
  <si>
    <t>Penalty</t>
  </si>
  <si>
    <t xml:space="preserve">Phone </t>
  </si>
  <si>
    <t>Campus Crusade</t>
  </si>
  <si>
    <t>Leave in savings</t>
  </si>
  <si>
    <t xml:space="preserve">Payoff </t>
  </si>
  <si>
    <t>Investment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</si>
</sst>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_);[Red]\(0.00\)"/>
    <numFmt numFmtId="169" formatCode="_(&quot;$&quot;* #,##0_);_(&quot;$&quot;* \(#,##0\);_(&quot;$&quot;* &quot;-&quot;??_);_(@_)"/>
    <numFmt numFmtId="173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2" fontId="2" fillId="0" borderId="1" xfId="0" applyNumberFormat="1" applyFont="1" applyBorder="1"/>
    <xf numFmtId="2" fontId="2" fillId="0" borderId="0" xfId="0" applyNumberFormat="1" applyFont="1" applyBorder="1"/>
    <xf numFmtId="166" fontId="2" fillId="0" borderId="0" xfId="0" applyNumberFormat="1" applyFont="1"/>
    <xf numFmtId="0" fontId="2" fillId="2" borderId="0" xfId="0" applyFont="1" applyFill="1"/>
    <xf numFmtId="2" fontId="2" fillId="2" borderId="0" xfId="0" applyNumberFormat="1" applyFont="1" applyFill="1"/>
    <xf numFmtId="169" fontId="2" fillId="2" borderId="0" xfId="2" applyNumberFormat="1" applyFont="1" applyFill="1" applyAlignment="1">
      <alignment horizontal="left"/>
    </xf>
    <xf numFmtId="169" fontId="2" fillId="2" borderId="1" xfId="2" applyNumberFormat="1" applyFont="1" applyFill="1" applyBorder="1" applyAlignment="1">
      <alignment horizontal="left"/>
    </xf>
    <xf numFmtId="0" fontId="2" fillId="3" borderId="0" xfId="0" applyFont="1" applyFill="1"/>
    <xf numFmtId="169" fontId="0" fillId="0" borderId="0" xfId="2" applyNumberFormat="1" applyFont="1"/>
    <xf numFmtId="9" fontId="0" fillId="0" borderId="0" xfId="3" applyFont="1"/>
    <xf numFmtId="169" fontId="0" fillId="0" borderId="0" xfId="0" applyNumberFormat="1"/>
    <xf numFmtId="0" fontId="0" fillId="0" borderId="0" xfId="0" applyFill="1"/>
    <xf numFmtId="8" fontId="0" fillId="0" borderId="0" xfId="0" applyNumberFormat="1"/>
    <xf numFmtId="169" fontId="0" fillId="0" borderId="2" xfId="2" applyNumberFormat="1" applyFont="1" applyBorder="1"/>
    <xf numFmtId="169" fontId="3" fillId="0" borderId="0" xfId="2" applyNumberFormat="1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169" fontId="3" fillId="4" borderId="0" xfId="2" applyNumberFormat="1" applyFont="1" applyFill="1"/>
    <xf numFmtId="8" fontId="0" fillId="0" borderId="6" xfId="2" applyNumberFormat="1" applyFont="1" applyBorder="1"/>
    <xf numFmtId="8" fontId="0" fillId="0" borderId="7" xfId="0" applyNumberFormat="1" applyBorder="1"/>
    <xf numFmtId="44" fontId="3" fillId="5" borderId="7" xfId="2" applyFont="1" applyFill="1" applyBorder="1"/>
    <xf numFmtId="169" fontId="0" fillId="0" borderId="7" xfId="2" applyNumberFormat="1" applyFont="1" applyBorder="1"/>
    <xf numFmtId="169" fontId="0" fillId="0" borderId="0" xfId="2" applyNumberFormat="1" applyFont="1" applyBorder="1"/>
    <xf numFmtId="44" fontId="0" fillId="0" borderId="0" xfId="2" applyNumberFormat="1" applyFont="1" applyBorder="1"/>
    <xf numFmtId="169" fontId="3" fillId="5" borderId="7" xfId="2" applyNumberFormat="1" applyFont="1" applyFill="1" applyBorder="1"/>
    <xf numFmtId="0" fontId="0" fillId="6" borderId="8" xfId="0" applyFill="1" applyBorder="1"/>
    <xf numFmtId="0" fontId="4" fillId="6" borderId="8" xfId="0" applyFont="1" applyFill="1" applyBorder="1"/>
    <xf numFmtId="0" fontId="4" fillId="6" borderId="9" xfId="0" applyFont="1" applyFill="1" applyBorder="1"/>
    <xf numFmtId="43" fontId="4" fillId="6" borderId="10" xfId="2" applyNumberFormat="1" applyFont="1" applyFill="1" applyBorder="1"/>
    <xf numFmtId="0" fontId="4" fillId="0" borderId="0" xfId="0" applyFont="1"/>
    <xf numFmtId="10" fontId="0" fillId="7" borderId="4" xfId="3" applyNumberFormat="1" applyFont="1" applyFill="1" applyBorder="1"/>
    <xf numFmtId="10" fontId="0" fillId="7" borderId="0" xfId="3" applyNumberFormat="1" applyFont="1" applyFill="1" applyBorder="1"/>
    <xf numFmtId="169" fontId="0" fillId="7" borderId="0" xfId="2" applyNumberFormat="1" applyFont="1" applyFill="1"/>
    <xf numFmtId="43" fontId="0" fillId="0" borderId="0" xfId="2" applyNumberFormat="1" applyFont="1"/>
    <xf numFmtId="44" fontId="0" fillId="0" borderId="0" xfId="0" applyNumberFormat="1" applyBorder="1"/>
    <xf numFmtId="0" fontId="5" fillId="0" borderId="0" xfId="0" applyFont="1"/>
    <xf numFmtId="17" fontId="0" fillId="0" borderId="0" xfId="0" applyNumberFormat="1"/>
    <xf numFmtId="6" fontId="0" fillId="0" borderId="0" xfId="0" quotePrefix="1" applyNumberFormat="1"/>
    <xf numFmtId="1" fontId="0" fillId="0" borderId="0" xfId="0" applyNumberFormat="1"/>
    <xf numFmtId="173" fontId="0" fillId="0" borderId="0" xfId="1" applyNumberFormat="1" applyFont="1"/>
    <xf numFmtId="44" fontId="4" fillId="0" borderId="0" xfId="2" applyFont="1"/>
    <xf numFmtId="169" fontId="4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tabSelected="1" workbookViewId="0">
      <selection activeCell="A23" sqref="A23"/>
    </sheetView>
  </sheetViews>
  <sheetFormatPr defaultRowHeight="12.75" x14ac:dyDescent="0.2"/>
  <cols>
    <col min="1" max="1" width="10" bestFit="1" customWidth="1"/>
    <col min="4" max="4" width="11.28515625" bestFit="1" customWidth="1"/>
    <col min="6" max="6" width="11.28515625" bestFit="1" customWidth="1"/>
    <col min="11" max="11" width="10.28515625" bestFit="1" customWidth="1"/>
  </cols>
  <sheetData>
    <row r="2" spans="1:11" x14ac:dyDescent="0.2">
      <c r="A2" t="s">
        <v>68</v>
      </c>
      <c r="F2" s="12">
        <v>55000</v>
      </c>
    </row>
    <row r="3" spans="1:11" x14ac:dyDescent="0.2">
      <c r="F3" s="12"/>
      <c r="I3" t="s">
        <v>86</v>
      </c>
      <c r="J3">
        <v>24000</v>
      </c>
    </row>
    <row r="4" spans="1:11" x14ac:dyDescent="0.2">
      <c r="A4" s="41" t="s">
        <v>65</v>
      </c>
      <c r="C4" t="s">
        <v>69</v>
      </c>
      <c r="D4" t="s">
        <v>70</v>
      </c>
      <c r="F4" s="12"/>
      <c r="I4" t="s">
        <v>73</v>
      </c>
    </row>
    <row r="5" spans="1:11" x14ac:dyDescent="0.2">
      <c r="A5" t="s">
        <v>67</v>
      </c>
      <c r="C5" s="43">
        <v>508</v>
      </c>
      <c r="D5" s="12">
        <v>3000</v>
      </c>
      <c r="F5" s="12"/>
      <c r="I5" s="42">
        <v>36342</v>
      </c>
    </row>
    <row r="6" spans="1:11" x14ac:dyDescent="0.2">
      <c r="A6" t="s">
        <v>63</v>
      </c>
      <c r="D6" s="12">
        <v>8253</v>
      </c>
      <c r="F6" s="12"/>
      <c r="I6" s="42">
        <v>37803</v>
      </c>
    </row>
    <row r="7" spans="1:11" x14ac:dyDescent="0.2">
      <c r="A7" t="s">
        <v>64</v>
      </c>
      <c r="D7" s="12">
        <v>2700</v>
      </c>
      <c r="F7" s="12"/>
      <c r="I7">
        <v>48</v>
      </c>
      <c r="J7" s="42" t="s">
        <v>71</v>
      </c>
    </row>
    <row r="8" spans="1:11" x14ac:dyDescent="0.2">
      <c r="D8" s="12"/>
      <c r="F8" s="12"/>
      <c r="I8">
        <v>31</v>
      </c>
      <c r="J8" s="42" t="s">
        <v>72</v>
      </c>
    </row>
    <row r="9" spans="1:11" x14ac:dyDescent="0.2">
      <c r="D9" s="12"/>
      <c r="F9" s="12">
        <f>SUM(D5:D7)</f>
        <v>13953</v>
      </c>
      <c r="I9">
        <f>+I7-I8</f>
        <v>17</v>
      </c>
      <c r="J9" s="42" t="s">
        <v>74</v>
      </c>
    </row>
    <row r="10" spans="1:11" x14ac:dyDescent="0.2">
      <c r="D10" s="12"/>
      <c r="F10" s="12"/>
      <c r="J10" s="42"/>
    </row>
    <row r="11" spans="1:11" x14ac:dyDescent="0.2">
      <c r="D11" s="12"/>
      <c r="F11" s="12"/>
      <c r="I11" t="s">
        <v>75</v>
      </c>
      <c r="J11" s="42"/>
      <c r="K11">
        <f>+C5*12</f>
        <v>6096</v>
      </c>
    </row>
    <row r="12" spans="1:11" x14ac:dyDescent="0.2">
      <c r="D12" s="12"/>
      <c r="F12" s="12"/>
      <c r="I12" t="s">
        <v>76</v>
      </c>
      <c r="J12" s="42"/>
      <c r="K12">
        <f>+C5*17</f>
        <v>8636</v>
      </c>
    </row>
    <row r="13" spans="1:11" x14ac:dyDescent="0.2">
      <c r="A13" s="41" t="s">
        <v>57</v>
      </c>
      <c r="D13" s="12"/>
      <c r="F13" s="12"/>
      <c r="J13" s="42"/>
    </row>
    <row r="14" spans="1:11" x14ac:dyDescent="0.2">
      <c r="A14" t="s">
        <v>66</v>
      </c>
      <c r="D14" s="12">
        <v>8000</v>
      </c>
      <c r="F14" s="12">
        <f>+D14</f>
        <v>8000</v>
      </c>
      <c r="I14" t="s">
        <v>77</v>
      </c>
      <c r="J14" s="42"/>
      <c r="K14" s="45">
        <v>54000</v>
      </c>
    </row>
    <row r="15" spans="1:11" x14ac:dyDescent="0.2">
      <c r="A15" t="s">
        <v>85</v>
      </c>
      <c r="D15" s="12">
        <v>8000</v>
      </c>
      <c r="F15" s="12">
        <f>+D15</f>
        <v>8000</v>
      </c>
      <c r="I15" t="s">
        <v>78</v>
      </c>
      <c r="J15" s="42"/>
      <c r="K15" s="44">
        <f>+K14/I8</f>
        <v>1741.9354838709678</v>
      </c>
    </row>
    <row r="16" spans="1:11" x14ac:dyDescent="0.2">
      <c r="F16" s="12"/>
      <c r="I16" t="s">
        <v>79</v>
      </c>
      <c r="J16" s="42"/>
      <c r="K16" s="45">
        <f>+K15*I7</f>
        <v>83612.903225806454</v>
      </c>
    </row>
    <row r="17" spans="1:11" x14ac:dyDescent="0.2">
      <c r="B17" s="35" t="s">
        <v>87</v>
      </c>
      <c r="F17" s="47">
        <f>+F2-F9-F14-F15</f>
        <v>25047</v>
      </c>
      <c r="I17" t="s">
        <v>80</v>
      </c>
      <c r="J17" s="42"/>
      <c r="K17" s="45">
        <v>60000</v>
      </c>
    </row>
    <row r="18" spans="1:11" x14ac:dyDescent="0.2">
      <c r="I18" t="s">
        <v>81</v>
      </c>
      <c r="J18" s="42"/>
      <c r="K18" s="45">
        <f>+K16-K17</f>
        <v>23612.903225806454</v>
      </c>
    </row>
    <row r="19" spans="1:11" x14ac:dyDescent="0.2">
      <c r="I19" s="35" t="s">
        <v>82</v>
      </c>
      <c r="J19" s="1">
        <v>0.32200000000000001</v>
      </c>
      <c r="K19" s="46">
        <f>+K18*J19</f>
        <v>7603.3548387096789</v>
      </c>
    </row>
    <row r="20" spans="1:11" x14ac:dyDescent="0.2">
      <c r="J20" s="42"/>
    </row>
    <row r="21" spans="1:11" x14ac:dyDescent="0.2">
      <c r="J21" s="42"/>
    </row>
    <row r="22" spans="1:11" x14ac:dyDescent="0.2">
      <c r="A22">
        <v>524455259</v>
      </c>
      <c r="J22" s="42"/>
    </row>
    <row r="23" spans="1:11" x14ac:dyDescent="0.2">
      <c r="J23" s="42"/>
    </row>
    <row r="24" spans="1:11" x14ac:dyDescent="0.2">
      <c r="J24" s="42"/>
    </row>
    <row r="25" spans="1:11" x14ac:dyDescent="0.2">
      <c r="J25" s="42"/>
    </row>
    <row r="26" spans="1:11" x14ac:dyDescent="0.2">
      <c r="J26" s="42"/>
    </row>
    <row r="27" spans="1:11" x14ac:dyDescent="0.2">
      <c r="J27" s="42"/>
    </row>
    <row r="28" spans="1:11" x14ac:dyDescent="0.2">
      <c r="J28" s="42"/>
    </row>
    <row r="29" spans="1:11" x14ac:dyDescent="0.2">
      <c r="J29" s="42"/>
    </row>
    <row r="30" spans="1:11" x14ac:dyDescent="0.2">
      <c r="J30" s="42"/>
    </row>
    <row r="31" spans="1:11" x14ac:dyDescent="0.2">
      <c r="J31" s="42"/>
    </row>
    <row r="32" spans="1:11" x14ac:dyDescent="0.2">
      <c r="J32" s="42"/>
    </row>
    <row r="33" spans="10:10" x14ac:dyDescent="0.2">
      <c r="J33" s="42"/>
    </row>
    <row r="34" spans="10:10" x14ac:dyDescent="0.2">
      <c r="J34" s="42"/>
    </row>
    <row r="35" spans="10:10" x14ac:dyDescent="0.2">
      <c r="J35" s="42"/>
    </row>
  </sheetData>
  <pageMargins left="0.75" right="0.75" top="1" bottom="1" header="0.5" footer="0.5"/>
  <pageSetup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E33" sqref="E33"/>
    </sheetView>
  </sheetViews>
  <sheetFormatPr defaultRowHeight="12.75" x14ac:dyDescent="0.2"/>
  <cols>
    <col min="2" max="2" width="7.140625" customWidth="1"/>
    <col min="3" max="3" width="7.85546875" customWidth="1"/>
    <col min="5" max="6" width="8.7109375" style="1" customWidth="1"/>
    <col min="7" max="7" width="9.85546875" customWidth="1"/>
  </cols>
  <sheetData>
    <row r="1" spans="1:7" s="2" customFormat="1" ht="12.75" customHeight="1" x14ac:dyDescent="0.2">
      <c r="A1" s="2" t="s">
        <v>0</v>
      </c>
      <c r="E1" s="3"/>
      <c r="F1" s="3">
        <v>600</v>
      </c>
    </row>
    <row r="2" spans="1:7" s="2" customFormat="1" ht="12.75" customHeight="1" x14ac:dyDescent="0.2">
      <c r="E2" s="3"/>
      <c r="F2" s="3">
        <v>2994</v>
      </c>
      <c r="G2" s="3">
        <f>+F2+F1</f>
        <v>3594</v>
      </c>
    </row>
    <row r="3" spans="1:7" s="2" customFormat="1" ht="12.75" customHeight="1" x14ac:dyDescent="0.2">
      <c r="A3" s="7" t="s">
        <v>1</v>
      </c>
      <c r="B3" s="7" t="s">
        <v>2</v>
      </c>
      <c r="C3" s="7" t="s">
        <v>3</v>
      </c>
      <c r="D3" s="7"/>
      <c r="E3" s="8"/>
      <c r="F3" s="8"/>
      <c r="G3" s="9">
        <v>3594</v>
      </c>
    </row>
    <row r="4" spans="1:7" s="2" customFormat="1" ht="12.75" customHeight="1" x14ac:dyDescent="0.2">
      <c r="A4" s="7"/>
      <c r="B4" s="7"/>
      <c r="C4" s="7" t="s">
        <v>4</v>
      </c>
      <c r="D4" s="7"/>
      <c r="E4" s="8"/>
      <c r="F4" s="8"/>
      <c r="G4" s="10">
        <v>3594</v>
      </c>
    </row>
    <row r="5" spans="1:7" s="2" customFormat="1" ht="12.75" customHeight="1" x14ac:dyDescent="0.2">
      <c r="A5" s="7"/>
      <c r="B5" s="7"/>
      <c r="C5" s="7"/>
      <c r="D5" s="7"/>
      <c r="E5" s="8"/>
      <c r="F5" s="8"/>
      <c r="G5" s="9">
        <f>SUM(G3:G4)</f>
        <v>7188</v>
      </c>
    </row>
    <row r="6" spans="1:7" s="2" customFormat="1" ht="12.75" customHeight="1" x14ac:dyDescent="0.2">
      <c r="E6" s="3"/>
      <c r="F6" s="3"/>
    </row>
    <row r="7" spans="1:7" s="2" customFormat="1" ht="12.75" customHeight="1" x14ac:dyDescent="0.2">
      <c r="A7" s="2" t="s">
        <v>5</v>
      </c>
      <c r="E7" s="3"/>
      <c r="F7" s="3"/>
    </row>
    <row r="8" spans="1:7" s="2" customFormat="1" ht="12.75" customHeight="1" x14ac:dyDescent="0.2">
      <c r="B8" s="11" t="s">
        <v>7</v>
      </c>
      <c r="C8" s="2" t="s">
        <v>58</v>
      </c>
      <c r="E8" s="3"/>
      <c r="F8" s="3">
        <v>-1500</v>
      </c>
    </row>
    <row r="9" spans="1:7" s="2" customFormat="1" ht="12.75" customHeight="1" x14ac:dyDescent="0.2">
      <c r="B9" s="11" t="s">
        <v>6</v>
      </c>
      <c r="E9" s="3"/>
      <c r="F9" s="3"/>
    </row>
    <row r="10" spans="1:7" s="2" customFormat="1" ht="12.75" customHeight="1" x14ac:dyDescent="0.2">
      <c r="C10" s="2" t="s">
        <v>8</v>
      </c>
      <c r="E10" s="3"/>
      <c r="F10" s="3"/>
    </row>
    <row r="11" spans="1:7" s="2" customFormat="1" ht="12.75" customHeight="1" x14ac:dyDescent="0.2">
      <c r="D11" s="2" t="s">
        <v>9</v>
      </c>
      <c r="E11" s="4">
        <v>-508.05</v>
      </c>
      <c r="F11" s="3"/>
    </row>
    <row r="12" spans="1:7" s="2" customFormat="1" ht="12.75" customHeight="1" x14ac:dyDescent="0.2">
      <c r="E12" s="3"/>
      <c r="F12" s="3">
        <f>SUM(E10:E11)</f>
        <v>-508.05</v>
      </c>
    </row>
    <row r="13" spans="1:7" s="2" customFormat="1" ht="12.75" customHeight="1" x14ac:dyDescent="0.2">
      <c r="C13" s="2" t="s">
        <v>10</v>
      </c>
      <c r="E13" s="3"/>
      <c r="F13" s="3">
        <v>-200</v>
      </c>
    </row>
    <row r="14" spans="1:7" s="2" customFormat="1" ht="12.75" customHeight="1" x14ac:dyDescent="0.2">
      <c r="E14" s="3"/>
      <c r="F14" s="3"/>
    </row>
    <row r="15" spans="1:7" s="2" customFormat="1" ht="12.75" customHeight="1" x14ac:dyDescent="0.2">
      <c r="E15" s="5"/>
      <c r="F15" s="3"/>
    </row>
    <row r="16" spans="1:7" s="2" customFormat="1" ht="12.75" customHeight="1" x14ac:dyDescent="0.2">
      <c r="E16" s="3"/>
      <c r="F16" s="5"/>
    </row>
    <row r="17" spans="2:6" s="2" customFormat="1" ht="12.75" customHeight="1" x14ac:dyDescent="0.2">
      <c r="C17" s="2" t="s">
        <v>11</v>
      </c>
      <c r="D17" s="2" t="s">
        <v>12</v>
      </c>
      <c r="E17" s="3"/>
      <c r="F17" s="3">
        <v>-125</v>
      </c>
    </row>
    <row r="18" spans="2:6" s="2" customFormat="1" ht="12.75" customHeight="1" x14ac:dyDescent="0.2">
      <c r="E18" s="3"/>
      <c r="F18" s="3"/>
    </row>
    <row r="19" spans="2:6" s="2" customFormat="1" ht="12.75" customHeight="1" x14ac:dyDescent="0.2">
      <c r="B19" s="11" t="s">
        <v>13</v>
      </c>
      <c r="C19" s="2" t="s">
        <v>8</v>
      </c>
      <c r="E19" s="3">
        <v>-238</v>
      </c>
      <c r="F19" s="3"/>
    </row>
    <row r="20" spans="2:6" s="2" customFormat="1" ht="12.75" customHeight="1" x14ac:dyDescent="0.2">
      <c r="C20" s="2" t="s">
        <v>14</v>
      </c>
      <c r="E20" s="3">
        <v>-60</v>
      </c>
      <c r="F20" s="3"/>
    </row>
    <row r="21" spans="2:6" s="2" customFormat="1" ht="12.75" customHeight="1" x14ac:dyDescent="0.2">
      <c r="C21" s="2" t="s">
        <v>11</v>
      </c>
      <c r="E21" s="4"/>
      <c r="F21" s="3"/>
    </row>
    <row r="22" spans="2:6" s="2" customFormat="1" ht="12.75" customHeight="1" x14ac:dyDescent="0.2">
      <c r="E22" s="3"/>
      <c r="F22" s="3">
        <f>SUM(E19+E20+E21)</f>
        <v>-298</v>
      </c>
    </row>
    <row r="23" spans="2:6" s="2" customFormat="1" ht="12.75" customHeight="1" x14ac:dyDescent="0.2">
      <c r="E23" s="3"/>
      <c r="F23" s="3"/>
    </row>
    <row r="24" spans="2:6" s="2" customFormat="1" ht="12.75" customHeight="1" x14ac:dyDescent="0.2">
      <c r="B24" s="11" t="s">
        <v>15</v>
      </c>
      <c r="E24" s="3"/>
      <c r="F24" s="3"/>
    </row>
    <row r="25" spans="2:6" s="2" customFormat="1" ht="12.75" customHeight="1" x14ac:dyDescent="0.2">
      <c r="C25" s="2" t="s">
        <v>83</v>
      </c>
      <c r="E25" s="3">
        <v>-35</v>
      </c>
      <c r="F25" s="3"/>
    </row>
    <row r="26" spans="2:6" s="2" customFormat="1" ht="12.75" customHeight="1" x14ac:dyDescent="0.2">
      <c r="E26" s="3"/>
      <c r="F26" s="3"/>
    </row>
    <row r="27" spans="2:6" s="2" customFormat="1" ht="12.75" customHeight="1" x14ac:dyDescent="0.2">
      <c r="C27" s="2" t="s">
        <v>16</v>
      </c>
      <c r="E27" s="4">
        <v>-45</v>
      </c>
      <c r="F27" s="3"/>
    </row>
    <row r="28" spans="2:6" s="2" customFormat="1" ht="12.75" customHeight="1" x14ac:dyDescent="0.2">
      <c r="E28" s="3"/>
      <c r="F28" s="3">
        <f>SUM(E25:E27)</f>
        <v>-80</v>
      </c>
    </row>
    <row r="29" spans="2:6" s="2" customFormat="1" ht="12.75" customHeight="1" x14ac:dyDescent="0.2">
      <c r="B29" s="11" t="s">
        <v>17</v>
      </c>
      <c r="E29" s="3"/>
      <c r="F29" s="3"/>
    </row>
    <row r="30" spans="2:6" s="2" customFormat="1" ht="12.75" customHeight="1" x14ac:dyDescent="0.2">
      <c r="C30" s="2" t="s">
        <v>18</v>
      </c>
      <c r="E30" s="3">
        <v>-30</v>
      </c>
      <c r="F30" s="3"/>
    </row>
    <row r="31" spans="2:6" s="2" customFormat="1" ht="12.75" customHeight="1" x14ac:dyDescent="0.2">
      <c r="C31" s="2" t="s">
        <v>22</v>
      </c>
      <c r="E31" s="3">
        <v>-90</v>
      </c>
      <c r="F31" s="3"/>
    </row>
    <row r="32" spans="2:6" s="2" customFormat="1" ht="12.75" customHeight="1" x14ac:dyDescent="0.2">
      <c r="C32" s="2" t="s">
        <v>19</v>
      </c>
      <c r="E32" s="3">
        <v>-125</v>
      </c>
      <c r="F32" s="3"/>
    </row>
    <row r="33" spans="2:7" s="2" customFormat="1" ht="12.75" customHeight="1" x14ac:dyDescent="0.2">
      <c r="C33" s="2" t="s">
        <v>20</v>
      </c>
      <c r="E33" s="3">
        <v>-50</v>
      </c>
      <c r="F33" s="3"/>
    </row>
    <row r="34" spans="2:7" s="2" customFormat="1" ht="12.75" customHeight="1" x14ac:dyDescent="0.2">
      <c r="C34" s="2" t="s">
        <v>21</v>
      </c>
      <c r="E34" s="4">
        <v>-12</v>
      </c>
      <c r="F34" s="3"/>
    </row>
    <row r="35" spans="2:7" s="2" customFormat="1" ht="12.75" customHeight="1" x14ac:dyDescent="0.2">
      <c r="E35" s="3"/>
      <c r="F35" s="3">
        <f>SUM(E30:E34)</f>
        <v>-307</v>
      </c>
    </row>
    <row r="36" spans="2:7" s="2" customFormat="1" ht="12.75" customHeight="1" x14ac:dyDescent="0.2">
      <c r="E36" s="3"/>
      <c r="F36" s="5"/>
    </row>
    <row r="37" spans="2:7" s="2" customFormat="1" ht="12.75" customHeight="1" x14ac:dyDescent="0.2">
      <c r="B37" s="11" t="s">
        <v>25</v>
      </c>
      <c r="E37" s="3"/>
      <c r="F37" s="3"/>
    </row>
    <row r="38" spans="2:7" s="2" customFormat="1" ht="12.75" customHeight="1" x14ac:dyDescent="0.2">
      <c r="C38" s="2" t="s">
        <v>26</v>
      </c>
      <c r="E38" s="3">
        <v>-100</v>
      </c>
      <c r="F38" s="3"/>
    </row>
    <row r="39" spans="2:7" s="2" customFormat="1" ht="12.75" customHeight="1" x14ac:dyDescent="0.2">
      <c r="C39" s="2" t="s">
        <v>27</v>
      </c>
      <c r="E39" s="3">
        <v>-190</v>
      </c>
      <c r="F39" s="3"/>
    </row>
    <row r="40" spans="2:7" s="2" customFormat="1" ht="12.75" customHeight="1" x14ac:dyDescent="0.2">
      <c r="C40" s="2" t="s">
        <v>84</v>
      </c>
      <c r="E40" s="3">
        <v>-60</v>
      </c>
      <c r="F40" s="3"/>
    </row>
    <row r="41" spans="2:7" s="2" customFormat="1" ht="12.75" customHeight="1" x14ac:dyDescent="0.2">
      <c r="C41" s="2" t="s">
        <v>60</v>
      </c>
      <c r="E41" s="5"/>
      <c r="F41" s="3"/>
    </row>
    <row r="42" spans="2:7" s="2" customFormat="1" ht="12.75" customHeight="1" x14ac:dyDescent="0.2">
      <c r="C42" s="2" t="s">
        <v>24</v>
      </c>
      <c r="E42" s="5"/>
      <c r="F42" s="3"/>
      <c r="G42" s="3"/>
    </row>
    <row r="43" spans="2:7" s="2" customFormat="1" ht="12.75" customHeight="1" x14ac:dyDescent="0.2">
      <c r="C43" s="2" t="s">
        <v>59</v>
      </c>
      <c r="E43" s="5"/>
      <c r="F43" s="3"/>
    </row>
    <row r="44" spans="2:7" s="2" customFormat="1" ht="12.75" customHeight="1" x14ac:dyDescent="0.2">
      <c r="C44" s="2" t="s">
        <v>28</v>
      </c>
      <c r="E44" s="5">
        <v>-1200</v>
      </c>
      <c r="F44" s="3"/>
    </row>
    <row r="45" spans="2:7" s="2" customFormat="1" ht="12.75" customHeight="1" x14ac:dyDescent="0.2">
      <c r="C45" s="2" t="s">
        <v>23</v>
      </c>
      <c r="E45" s="5">
        <v>-500</v>
      </c>
      <c r="F45" s="3"/>
    </row>
    <row r="46" spans="2:7" s="2" customFormat="1" ht="12.75" customHeight="1" x14ac:dyDescent="0.2">
      <c r="C46" s="2" t="s">
        <v>29</v>
      </c>
      <c r="E46" s="5">
        <v>-700</v>
      </c>
      <c r="F46" s="3"/>
    </row>
    <row r="47" spans="2:7" s="2" customFormat="1" ht="12.75" customHeight="1" x14ac:dyDescent="0.2">
      <c r="E47" s="3"/>
      <c r="F47" s="3">
        <f>SUM(E38:E46)</f>
        <v>-2750</v>
      </c>
    </row>
    <row r="48" spans="2:7" s="2" customFormat="1" ht="12.75" customHeight="1" x14ac:dyDescent="0.2">
      <c r="E48" s="3"/>
      <c r="F48" s="3"/>
      <c r="G48" s="6">
        <f>SUM(F8:F47)</f>
        <v>-5768.05</v>
      </c>
    </row>
    <row r="49" spans="5:7" s="2" customFormat="1" ht="12.75" customHeight="1" x14ac:dyDescent="0.2">
      <c r="E49" s="3"/>
      <c r="F49" s="3"/>
      <c r="G49" s="6">
        <f>SUM(G5+G48)</f>
        <v>1419.9499999999998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4" workbookViewId="0">
      <selection activeCell="C35" sqref="C35"/>
    </sheetView>
  </sheetViews>
  <sheetFormatPr defaultRowHeight="12.75" x14ac:dyDescent="0.2"/>
  <cols>
    <col min="3" max="3" width="10.28515625" customWidth="1"/>
    <col min="4" max="4" width="13.28515625" style="12" customWidth="1"/>
    <col min="5" max="5" width="11.28515625" customWidth="1"/>
    <col min="6" max="6" width="13.28515625" style="12" customWidth="1"/>
    <col min="10" max="10" width="10.140625" customWidth="1"/>
  </cols>
  <sheetData>
    <row r="1" spans="1:11" x14ac:dyDescent="0.2">
      <c r="A1" t="s">
        <v>30</v>
      </c>
      <c r="D1" s="12">
        <v>250000</v>
      </c>
      <c r="G1" s="12"/>
    </row>
    <row r="2" spans="1:11" x14ac:dyDescent="0.2">
      <c r="A2" t="s">
        <v>31</v>
      </c>
      <c r="G2" s="12"/>
      <c r="I2" s="14"/>
    </row>
    <row r="3" spans="1:11" x14ac:dyDescent="0.2">
      <c r="A3" t="s">
        <v>32</v>
      </c>
      <c r="G3" s="12"/>
    </row>
    <row r="4" spans="1:11" x14ac:dyDescent="0.2">
      <c r="A4" t="s">
        <v>33</v>
      </c>
      <c r="G4" s="12"/>
      <c r="H4" s="14"/>
      <c r="I4" s="14"/>
      <c r="J4" s="14"/>
    </row>
    <row r="5" spans="1:11" x14ac:dyDescent="0.2">
      <c r="A5" t="s">
        <v>61</v>
      </c>
      <c r="E5" s="14">
        <f>SUM(D1:D5)</f>
        <v>250000</v>
      </c>
      <c r="G5" s="12"/>
    </row>
    <row r="6" spans="1:11" x14ac:dyDescent="0.2">
      <c r="A6" s="15"/>
      <c r="G6" s="14"/>
      <c r="H6" s="14"/>
    </row>
    <row r="7" spans="1:11" x14ac:dyDescent="0.2">
      <c r="A7" t="s">
        <v>34</v>
      </c>
      <c r="D7" s="38"/>
      <c r="G7" s="12"/>
      <c r="I7" s="14"/>
      <c r="J7" s="12"/>
      <c r="K7" s="14"/>
    </row>
    <row r="8" spans="1:11" x14ac:dyDescent="0.2">
      <c r="A8" t="s">
        <v>35</v>
      </c>
      <c r="D8" s="38"/>
      <c r="G8" s="12"/>
    </row>
    <row r="9" spans="1:11" x14ac:dyDescent="0.2">
      <c r="A9" t="s">
        <v>36</v>
      </c>
      <c r="D9" s="38">
        <v>2500</v>
      </c>
    </row>
    <row r="10" spans="1:11" x14ac:dyDescent="0.2">
      <c r="A10" t="s">
        <v>50</v>
      </c>
      <c r="D10" s="38">
        <v>5000</v>
      </c>
      <c r="E10" s="14"/>
      <c r="G10" s="12"/>
      <c r="H10" s="12"/>
      <c r="I10" s="14"/>
      <c r="J10" s="12"/>
      <c r="K10" s="14"/>
    </row>
    <row r="11" spans="1:11" x14ac:dyDescent="0.2">
      <c r="D11" s="38"/>
    </row>
    <row r="12" spans="1:11" x14ac:dyDescent="0.2">
      <c r="D12" s="38"/>
      <c r="E12" s="14"/>
      <c r="G12" s="12"/>
      <c r="I12" s="14"/>
    </row>
    <row r="13" spans="1:11" x14ac:dyDescent="0.2">
      <c r="A13" t="s">
        <v>57</v>
      </c>
      <c r="D13" s="38"/>
      <c r="E13" s="14">
        <f>SUM(D7:D13)</f>
        <v>7500</v>
      </c>
      <c r="G13" s="12"/>
    </row>
    <row r="14" spans="1:11" x14ac:dyDescent="0.2">
      <c r="G14" s="12"/>
    </row>
    <row r="15" spans="1:11" x14ac:dyDescent="0.2">
      <c r="A15" t="s">
        <v>38</v>
      </c>
      <c r="D15" s="23">
        <f>+E13+E5</f>
        <v>257500</v>
      </c>
      <c r="G15" s="18"/>
    </row>
    <row r="16" spans="1:11" ht="13.5" thickBot="1" x14ac:dyDescent="0.25">
      <c r="B16" t="s">
        <v>39</v>
      </c>
      <c r="C16" s="13">
        <v>0.1</v>
      </c>
      <c r="D16" s="17">
        <f>+D15*C16</f>
        <v>25750</v>
      </c>
      <c r="G16" s="12"/>
    </row>
    <row r="17" spans="1:9" ht="13.5" thickTop="1" x14ac:dyDescent="0.2">
      <c r="B17" t="s">
        <v>42</v>
      </c>
      <c r="C17" s="13"/>
      <c r="D17" s="12">
        <f>+D15*0.9</f>
        <v>231750</v>
      </c>
      <c r="G17" s="12"/>
    </row>
    <row r="18" spans="1:9" x14ac:dyDescent="0.2">
      <c r="G18" s="12"/>
    </row>
    <row r="19" spans="1:9" x14ac:dyDescent="0.2">
      <c r="B19" s="14" t="s">
        <v>40</v>
      </c>
      <c r="C19" s="13">
        <v>0.8</v>
      </c>
      <c r="D19" s="12">
        <f>+D15*C19</f>
        <v>206000</v>
      </c>
      <c r="G19" s="12"/>
    </row>
    <row r="20" spans="1:9" x14ac:dyDescent="0.2">
      <c r="B20" s="14" t="s">
        <v>41</v>
      </c>
      <c r="C20" s="13">
        <v>0.1</v>
      </c>
      <c r="D20" s="12">
        <f>+D15*C20</f>
        <v>25750</v>
      </c>
      <c r="F20" s="12" t="s">
        <v>62</v>
      </c>
      <c r="G20" s="12"/>
    </row>
    <row r="21" spans="1:9" ht="13.5" thickBot="1" x14ac:dyDescent="0.25">
      <c r="G21" s="12"/>
    </row>
    <row r="22" spans="1:9" x14ac:dyDescent="0.2">
      <c r="A22" s="19" t="s">
        <v>55</v>
      </c>
      <c r="B22" s="20"/>
      <c r="C22" s="36">
        <v>6.3750000000000001E-2</v>
      </c>
      <c r="D22" s="24">
        <f>PMT(C22/12,360,D19)*-1</f>
        <v>1285.171991588028</v>
      </c>
      <c r="E22" s="16"/>
      <c r="G22" s="12"/>
      <c r="I22" s="14"/>
    </row>
    <row r="23" spans="1:9" x14ac:dyDescent="0.2">
      <c r="A23" s="21" t="s">
        <v>56</v>
      </c>
      <c r="B23" s="22"/>
      <c r="C23" s="37">
        <v>8.2500000000000004E-2</v>
      </c>
      <c r="D23" s="25">
        <f>PMT(C23/12,180,D20)*-1</f>
        <v>249.81114213172819</v>
      </c>
      <c r="F23" s="35" t="s">
        <v>49</v>
      </c>
      <c r="G23" s="12"/>
    </row>
    <row r="24" spans="1:9" ht="13.5" thickBot="1" x14ac:dyDescent="0.25">
      <c r="A24" s="21" t="s">
        <v>54</v>
      </c>
      <c r="B24" s="22"/>
      <c r="C24" s="22"/>
      <c r="D24" s="26">
        <f>SUM(D22:D23)</f>
        <v>1534.9831337197563</v>
      </c>
      <c r="F24"/>
      <c r="G24" s="12"/>
    </row>
    <row r="25" spans="1:9" x14ac:dyDescent="0.2">
      <c r="A25" s="21"/>
      <c r="B25" s="22"/>
      <c r="C25" s="22"/>
      <c r="D25" s="27"/>
      <c r="F25" s="19" t="s">
        <v>43</v>
      </c>
      <c r="G25" s="12"/>
      <c r="I25" s="14"/>
    </row>
    <row r="26" spans="1:9" x14ac:dyDescent="0.2">
      <c r="A26" s="21"/>
      <c r="B26" s="22"/>
      <c r="C26" s="22"/>
      <c r="D26" s="27"/>
      <c r="F26" s="21" t="s">
        <v>44</v>
      </c>
      <c r="G26" s="12"/>
    </row>
    <row r="27" spans="1:9" x14ac:dyDescent="0.2">
      <c r="A27" s="21"/>
      <c r="B27" s="22"/>
      <c r="C27" s="22"/>
      <c r="D27" s="27"/>
      <c r="F27" s="21" t="s">
        <v>45</v>
      </c>
    </row>
    <row r="28" spans="1:9" x14ac:dyDescent="0.2">
      <c r="A28" s="21" t="s">
        <v>37</v>
      </c>
      <c r="B28" s="22"/>
      <c r="C28" s="28">
        <f>((+D15)*0.95)/100</f>
        <v>2446.25</v>
      </c>
      <c r="D28" s="27"/>
      <c r="F28" s="21" t="s">
        <v>47</v>
      </c>
    </row>
    <row r="29" spans="1:9" x14ac:dyDescent="0.2">
      <c r="A29" s="21" t="s">
        <v>51</v>
      </c>
      <c r="B29" s="22"/>
      <c r="C29" s="29">
        <v>3.32</v>
      </c>
      <c r="D29" s="27"/>
      <c r="F29" s="21" t="s">
        <v>46</v>
      </c>
    </row>
    <row r="30" spans="1:9" x14ac:dyDescent="0.2">
      <c r="A30" s="21" t="s">
        <v>52</v>
      </c>
      <c r="B30" s="22"/>
      <c r="C30" s="40">
        <f>+C28*C29</f>
        <v>8121.5499999999993</v>
      </c>
      <c r="D30" s="30">
        <f>+(C28*C29)/12</f>
        <v>676.79583333333323</v>
      </c>
      <c r="F30" s="21"/>
    </row>
    <row r="31" spans="1:9" ht="13.5" thickBot="1" x14ac:dyDescent="0.25">
      <c r="A31" s="21"/>
      <c r="B31" s="22"/>
      <c r="C31" s="22"/>
      <c r="D31" s="27"/>
      <c r="F31" s="21"/>
    </row>
    <row r="32" spans="1:9" ht="13.5" thickBot="1" x14ac:dyDescent="0.25">
      <c r="A32" s="32" t="s">
        <v>53</v>
      </c>
      <c r="B32" s="33"/>
      <c r="C32" s="33"/>
      <c r="D32" s="34">
        <f>+D24+D30</f>
        <v>2211.7789670530897</v>
      </c>
      <c r="F32" s="31" t="s">
        <v>48</v>
      </c>
    </row>
    <row r="34" spans="4:4" x14ac:dyDescent="0.2">
      <c r="D34" s="3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</vt:lpstr>
      <vt:lpstr>Monthly Expenses</vt:lpstr>
      <vt:lpstr>Mortgage pmt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King</dc:creator>
  <cp:lastModifiedBy>Jan Havlíček</cp:lastModifiedBy>
  <cp:lastPrinted>2000-09-19T21:20:27Z</cp:lastPrinted>
  <dcterms:created xsi:type="dcterms:W3CDTF">2000-09-19T20:41:17Z</dcterms:created>
  <dcterms:modified xsi:type="dcterms:W3CDTF">2023-09-10T13:30:48Z</dcterms:modified>
</cp:coreProperties>
</file>