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530744-E9B6-49C4-9921-1AC67CFE5C84}" xr6:coauthVersionLast="47" xr6:coauthVersionMax="47" xr10:uidLastSave="{00000000-0000-0000-0000-000000000000}"/>
  <bookViews>
    <workbookView xWindow="-120" yWindow="-120" windowWidth="38640" windowHeight="15720" activeTab="4"/>
  </bookViews>
  <sheets>
    <sheet name="engines" sheetId="1" r:id="rId1"/>
    <sheet name="Tanks" sheetId="10" r:id="rId2"/>
    <sheet name="Load" sheetId="9" r:id="rId3"/>
    <sheet name="Summary" sheetId="8" r:id="rId4"/>
    <sheet name="fugitives" sheetId="3" r:id="rId5"/>
  </sheets>
  <externalReferences>
    <externalReference r:id="rId6"/>
  </externalReferences>
  <definedNames>
    <definedName name="_xlnm.Print_Area" localSheetId="0">engines!$A$1:$T$62</definedName>
    <definedName name="Print_Area_MI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P13" i="1"/>
  <c r="O14" i="1"/>
  <c r="P14" i="1"/>
  <c r="O15" i="1"/>
  <c r="P15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B45" i="1"/>
  <c r="C45" i="1"/>
  <c r="D45" i="1"/>
  <c r="E45" i="1"/>
  <c r="F45" i="1"/>
  <c r="G45" i="1"/>
  <c r="K45" i="1"/>
  <c r="B46" i="1"/>
  <c r="C46" i="1"/>
  <c r="D46" i="1"/>
  <c r="E46" i="1"/>
  <c r="F46" i="1"/>
  <c r="G46" i="1"/>
  <c r="K46" i="1"/>
  <c r="B47" i="1"/>
  <c r="C47" i="1"/>
  <c r="D47" i="1"/>
  <c r="E47" i="1"/>
  <c r="F47" i="1"/>
  <c r="G47" i="1"/>
  <c r="K47" i="1"/>
  <c r="B48" i="1"/>
  <c r="C48" i="1"/>
  <c r="D48" i="1"/>
  <c r="E48" i="1"/>
  <c r="F48" i="1"/>
  <c r="G48" i="1"/>
  <c r="K48" i="1"/>
  <c r="B49" i="1"/>
  <c r="C49" i="1"/>
  <c r="D49" i="1"/>
  <c r="E49" i="1"/>
  <c r="F49" i="1"/>
  <c r="G49" i="1"/>
  <c r="K49" i="1"/>
  <c r="B50" i="1"/>
  <c r="C50" i="1"/>
  <c r="D50" i="1"/>
  <c r="E50" i="1"/>
  <c r="F50" i="1"/>
  <c r="G50" i="1"/>
  <c r="K50" i="1"/>
  <c r="B51" i="1"/>
  <c r="C51" i="1"/>
  <c r="D51" i="1"/>
  <c r="E51" i="1"/>
  <c r="F51" i="1"/>
  <c r="G51" i="1"/>
  <c r="K51" i="1"/>
  <c r="B52" i="1"/>
  <c r="C52" i="1"/>
  <c r="D52" i="1"/>
  <c r="E52" i="1"/>
  <c r="F52" i="1"/>
  <c r="G52" i="1"/>
  <c r="K52" i="1"/>
  <c r="B53" i="1"/>
  <c r="C53" i="1"/>
  <c r="D53" i="1"/>
  <c r="E53" i="1"/>
  <c r="F53" i="1"/>
  <c r="G53" i="1"/>
  <c r="K53" i="1"/>
  <c r="B54" i="1"/>
  <c r="C54" i="1"/>
  <c r="D54" i="1"/>
  <c r="E54" i="1"/>
  <c r="F54" i="1"/>
  <c r="G54" i="1"/>
  <c r="K54" i="1"/>
  <c r="C55" i="1"/>
  <c r="D55" i="1"/>
  <c r="E55" i="1"/>
  <c r="F55" i="1"/>
  <c r="G55" i="1"/>
  <c r="H55" i="1"/>
  <c r="I55" i="1"/>
  <c r="J55" i="1"/>
  <c r="K55" i="1"/>
  <c r="F11" i="3"/>
  <c r="G11" i="3"/>
  <c r="H11" i="3"/>
  <c r="F13" i="3"/>
  <c r="G13" i="3"/>
  <c r="H13" i="3"/>
  <c r="D15" i="3"/>
  <c r="F15" i="3"/>
  <c r="G15" i="3"/>
  <c r="H15" i="3"/>
  <c r="D16" i="3"/>
  <c r="F16" i="3"/>
  <c r="G16" i="3"/>
  <c r="H16" i="3"/>
  <c r="D17" i="3"/>
  <c r="F17" i="3"/>
  <c r="G17" i="3"/>
  <c r="H17" i="3"/>
  <c r="D18" i="3"/>
  <c r="F18" i="3"/>
  <c r="G18" i="3"/>
  <c r="H18" i="3"/>
  <c r="D19" i="3"/>
  <c r="F19" i="3"/>
  <c r="G19" i="3"/>
  <c r="H19" i="3"/>
  <c r="D20" i="3"/>
  <c r="F20" i="3"/>
  <c r="G20" i="3"/>
  <c r="H20" i="3"/>
  <c r="D21" i="3"/>
  <c r="F21" i="3"/>
  <c r="G21" i="3"/>
  <c r="H21" i="3"/>
  <c r="D22" i="3"/>
  <c r="F22" i="3"/>
  <c r="G22" i="3"/>
  <c r="H22" i="3"/>
  <c r="D23" i="3"/>
  <c r="F23" i="3"/>
  <c r="G23" i="3"/>
  <c r="H23" i="3"/>
  <c r="D24" i="3"/>
  <c r="F24" i="3"/>
  <c r="G24" i="3"/>
  <c r="H24" i="3"/>
  <c r="D25" i="3"/>
  <c r="F25" i="3"/>
  <c r="G25" i="3"/>
  <c r="H25" i="3"/>
  <c r="D26" i="3"/>
  <c r="F26" i="3"/>
  <c r="G26" i="3"/>
  <c r="H26" i="3"/>
  <c r="F28" i="3"/>
  <c r="G28" i="3"/>
  <c r="H28" i="3"/>
  <c r="G30" i="3"/>
  <c r="H30" i="3"/>
  <c r="G11" i="9"/>
  <c r="H11" i="9"/>
  <c r="B9" i="8"/>
  <c r="C9" i="8"/>
  <c r="D9" i="8"/>
  <c r="E9" i="8"/>
  <c r="F9" i="8"/>
  <c r="G9" i="8"/>
  <c r="H9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E22" i="8"/>
  <c r="E23" i="8"/>
  <c r="E24" i="8"/>
  <c r="E32" i="8"/>
  <c r="B33" i="8"/>
  <c r="C33" i="8"/>
  <c r="D33" i="8"/>
  <c r="E33" i="8"/>
  <c r="F33" i="8"/>
  <c r="G33" i="8"/>
  <c r="H33" i="8"/>
  <c r="D9" i="10"/>
  <c r="H9" i="10"/>
  <c r="I9" i="10"/>
  <c r="D10" i="10"/>
  <c r="H10" i="10"/>
  <c r="I10" i="10"/>
  <c r="D11" i="10"/>
  <c r="H11" i="10"/>
  <c r="I11" i="10"/>
  <c r="D12" i="10"/>
  <c r="D13" i="10"/>
  <c r="H13" i="10"/>
  <c r="I13" i="10"/>
  <c r="D14" i="10"/>
  <c r="H14" i="10"/>
  <c r="I14" i="10"/>
  <c r="D15" i="10"/>
  <c r="H15" i="10"/>
  <c r="I15" i="10"/>
  <c r="D16" i="10"/>
  <c r="H16" i="10"/>
  <c r="I16" i="10"/>
  <c r="D17" i="10"/>
  <c r="H17" i="10"/>
  <c r="I17" i="10"/>
  <c r="F18" i="10"/>
  <c r="G18" i="10"/>
  <c r="H18" i="10"/>
  <c r="I18" i="10"/>
</calcChain>
</file>

<file path=xl/sharedStrings.xml><?xml version="1.0" encoding="utf-8"?>
<sst xmlns="http://schemas.openxmlformats.org/spreadsheetml/2006/main" count="325" uniqueCount="157">
  <si>
    <t>NORTHERN NATURAL GAS COMPANY</t>
  </si>
  <si>
    <t>SPRABERRY PLANT</t>
  </si>
  <si>
    <t xml:space="preserve"> </t>
  </si>
  <si>
    <t>TNRCC ACCOUNT NO. ML-0022-W</t>
  </si>
  <si>
    <t>NATURAL GAS FIRED PIPELINE COMPRESSOR ENGINE / TURBINE EMISSIONS</t>
  </si>
  <si>
    <t>ANNUAL EMISSIONS</t>
  </si>
  <si>
    <t>UNIT</t>
  </si>
  <si>
    <t>TOTAL</t>
  </si>
  <si>
    <t>RATED</t>
  </si>
  <si>
    <t>ANNUAL EMISSIONS (TONS/YR)</t>
  </si>
  <si>
    <t>I.D.</t>
  </si>
  <si>
    <t>ANNUAL</t>
  </si>
  <si>
    <t>HORSE</t>
  </si>
  <si>
    <t>(1)</t>
  </si>
  <si>
    <t>(2)</t>
  </si>
  <si>
    <t>(3)</t>
  </si>
  <si>
    <t>(EPN)</t>
  </si>
  <si>
    <t>HOURS</t>
  </si>
  <si>
    <t>POWER</t>
  </si>
  <si>
    <t>SO2</t>
  </si>
  <si>
    <t>NOX</t>
  </si>
  <si>
    <t>CO</t>
  </si>
  <si>
    <t>nm-VOC</t>
  </si>
  <si>
    <t>SAE101</t>
  </si>
  <si>
    <t>SCE101</t>
  </si>
  <si>
    <t>SCE102</t>
  </si>
  <si>
    <t>SCE103</t>
  </si>
  <si>
    <t>SCE104</t>
  </si>
  <si>
    <t>SCE105</t>
  </si>
  <si>
    <t>SCE106</t>
  </si>
  <si>
    <t>SCE107</t>
  </si>
  <si>
    <t>SCE108</t>
  </si>
  <si>
    <t>SCE109</t>
  </si>
  <si>
    <t>SCE110</t>
  </si>
  <si>
    <t>SCE111</t>
  </si>
  <si>
    <t>SCE112</t>
  </si>
  <si>
    <t>NOTES:</t>
  </si>
  <si>
    <t>HEAT</t>
  </si>
  <si>
    <t>TEMP.</t>
  </si>
  <si>
    <t>NOx</t>
  </si>
  <si>
    <t>PM</t>
  </si>
  <si>
    <t>Benzene</t>
  </si>
  <si>
    <t>Toluene</t>
  </si>
  <si>
    <t>Ethylbenzene</t>
  </si>
  <si>
    <t>Xylenes</t>
  </si>
  <si>
    <t>Acetaldehyde</t>
  </si>
  <si>
    <t>Acrolein</t>
  </si>
  <si>
    <t>OIL &amp; GAS PROCESSING</t>
  </si>
  <si>
    <t>PERCENT</t>
  </si>
  <si>
    <t>EMISSIONS</t>
  </si>
  <si>
    <t>COMPONENT</t>
  </si>
  <si>
    <t>COUNT</t>
  </si>
  <si>
    <t>FACTORS</t>
  </si>
  <si>
    <t xml:space="preserve"> VOC *1</t>
  </si>
  <si>
    <t>MAX.</t>
  </si>
  <si>
    <t>(lb/hr/comp)</t>
  </si>
  <si>
    <t>(lb/yr)</t>
  </si>
  <si>
    <t>(tn/yr)</t>
  </si>
  <si>
    <t>(lb/hr)</t>
  </si>
  <si>
    <t>VALVES:</t>
  </si>
  <si>
    <t>GAS/VAPOR</t>
  </si>
  <si>
    <t>FLANGES:</t>
  </si>
  <si>
    <t>COMPRESSORS:</t>
  </si>
  <si>
    <t>OPEN ENDED LINES:</t>
  </si>
  <si>
    <t>RELIEF VALVES:</t>
  </si>
  <si>
    <t>SAMPLE CONNECTIONS:</t>
  </si>
  <si>
    <t>TOTAL VOC (59999):</t>
  </si>
  <si>
    <t>2.  EPN: SAE101 has no compressor seals (generator only).</t>
  </si>
  <si>
    <t>PRODUCT</t>
  </si>
  <si>
    <t>(tpy)</t>
  </si>
  <si>
    <t>Xylene</t>
  </si>
  <si>
    <t>-</t>
  </si>
  <si>
    <t>VOC</t>
  </si>
  <si>
    <t>EPN:</t>
  </si>
  <si>
    <t>Formaldehyde</t>
  </si>
  <si>
    <t>(2) 100% of Total Outlet particulate is assumed to be PM10/2.5.</t>
  </si>
  <si>
    <t>PM10/2.5</t>
  </si>
  <si>
    <t>1.  VOC Emissions do not include methane or ethane. Percent VOC for gas service conservatively estimated for pipeline quality natural gas.</t>
  </si>
  <si>
    <t xml:space="preserve">(3) Engine emission factors for NOx, CO, PM2.5, and nm-VOC are from AP-42., Tables 3.2-1 and 3.2-3 (7/00) </t>
  </si>
  <si>
    <t>EMISSION FACTORS (lb/MMBtu)</t>
  </si>
  <si>
    <t>(5) Engines SCE106 thru SCE110 are 4 cycle rich burn Ingersoll-Rand 412KVG, and engine SCE112 is a 4 cycle rich burn Clark HBA-6.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</si>
  <si>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</si>
  <si>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</si>
  <si>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</si>
  <si>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</si>
  <si>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</si>
  <si>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</si>
  <si>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</si>
  <si>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</si>
  <si>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Methanol</t>
  </si>
  <si>
    <t>Total HAP</t>
  </si>
  <si>
    <t>POTENTIAL ANNUAL HAP EMISSIONS (tpy)</t>
  </si>
  <si>
    <t>MMBtu/hr</t>
  </si>
  <si>
    <t>PM2.5</t>
  </si>
  <si>
    <t>(1) Analysis of natural gas shows virtually no sulfur.  AP-42 factor based on 2000 grains per MMscf.</t>
  </si>
  <si>
    <t>TANK EMISSIONS</t>
  </si>
  <si>
    <t>Annual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</si>
  <si>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</si>
  <si>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</si>
  <si>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</si>
  <si>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</si>
  <si>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</si>
  <si>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</si>
  <si>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</si>
  <si>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</si>
  <si>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</si>
  <si>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</si>
  <si>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</si>
  <si>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</si>
  <si>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</si>
  <si>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</si>
  <si>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</si>
  <si>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TK-1</t>
  </si>
  <si>
    <t>Condensate</t>
  </si>
  <si>
    <t>TK-2</t>
  </si>
  <si>
    <t>TK-3</t>
  </si>
  <si>
    <t>TK-4</t>
  </si>
  <si>
    <t>Engine Coolant</t>
  </si>
  <si>
    <t>TK-5</t>
  </si>
  <si>
    <t>TK-6</t>
  </si>
  <si>
    <t>Oily Wastewater</t>
  </si>
  <si>
    <t>Note:</t>
  </si>
  <si>
    <t>(1) Turnovers conservatively estimated at 1 per month.</t>
  </si>
  <si>
    <t>TK-7</t>
  </si>
  <si>
    <t>TK-8</t>
  </si>
  <si>
    <t>TK-9</t>
  </si>
  <si>
    <t>Engine Oil</t>
  </si>
  <si>
    <t>Diesel</t>
  </si>
  <si>
    <t>Storage Tank Potential To Emit</t>
  </si>
  <si>
    <t>Mol</t>
  </si>
  <si>
    <t>AVE.</t>
  </si>
  <si>
    <t>AVG. VAPOR</t>
  </si>
  <si>
    <t>SAT.</t>
  </si>
  <si>
    <t>LOADING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</si>
  <si>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</si>
  <si>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</si>
  <si>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</si>
  <si>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</si>
  <si>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</si>
  <si>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</si>
  <si>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</si>
  <si>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</si>
  <si>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</si>
  <si>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</si>
  <si>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</si>
  <si>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 xml:space="preserve">(1) Annual throughput conservatively estimated. </t>
  </si>
  <si>
    <t>(2) Physical data estimated.</t>
  </si>
  <si>
    <t>Abandoned</t>
  </si>
  <si>
    <t>(4) Engine SAE101 is a 4 cycle rich burn BUDA 6MO970, engines SCE104, SCE105 and SCE111 are 2 cycle lean burn Cooper-Bessemer GMVA-10.</t>
  </si>
  <si>
    <t>Summary of Emissions</t>
  </si>
  <si>
    <t>Unit</t>
  </si>
  <si>
    <t>POTENTIAL TO EMIT</t>
  </si>
  <si>
    <t>ID</t>
  </si>
  <si>
    <t>F-1</t>
  </si>
  <si>
    <t>1. Tank emissions include breathing and working losses only.</t>
  </si>
  <si>
    <t>(2) Emissions from tanks (except for TK-1 and TK-2) are assumed to be insignificant due to the low vapor pressures of the contents and the low annual throughput.</t>
  </si>
  <si>
    <t>EPN: FUG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</si>
</sst>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General_)"/>
    <numFmt numFmtId="165" formatCode="0.00_)"/>
    <numFmt numFmtId="166" formatCode="0.0000_)"/>
    <numFmt numFmtId="167" formatCode="0.00000_)"/>
    <numFmt numFmtId="168" formatCode="0.000000_)"/>
    <numFmt numFmtId="169" formatCode="0.000_)"/>
    <numFmt numFmtId="170" formatCode="0.0_)"/>
    <numFmt numFmtId="171" formatCode="0_)"/>
    <numFmt numFmtId="173" formatCode="0.0%"/>
    <numFmt numFmtId="175" formatCode="#,##0.000_);\(#,##0.000\)"/>
    <numFmt numFmtId="176" formatCode="0.000%"/>
    <numFmt numFmtId="178" formatCode="0.000"/>
    <numFmt numFmtId="180" formatCode="0.0"/>
    <numFmt numFmtId="184" formatCode="_(* #,##0_);_(* \(#,##0\);_(* &quot;-&quot;??_);_(@_)"/>
  </numFmts>
  <fonts count="17" x14ac:knownFonts="1">
    <font>
      <sz val="12"/>
      <name val="Helv"/>
    </font>
    <font>
      <sz val="10"/>
      <name val="Arial"/>
    </font>
    <font>
      <b/>
      <sz val="14"/>
      <name val="Helv"/>
    </font>
    <font>
      <b/>
      <sz val="12"/>
      <name val="Helv"/>
    </font>
    <font>
      <sz val="10"/>
      <name val="Tms Rmn"/>
    </font>
    <font>
      <sz val="8.1"/>
      <name val="Tms Rmn"/>
    </font>
    <font>
      <sz val="10"/>
      <name val="Helv"/>
    </font>
    <font>
      <b/>
      <sz val="10"/>
      <name val="Helv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0625">
        <fgColor indexed="8"/>
      </patternFill>
    </fill>
  </fills>
  <borders count="6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164" fontId="0" fillId="0" borderId="0"/>
    <xf numFmtId="43" fontId="1" fillId="0" borderId="0" applyFont="0" applyFill="0" applyBorder="0" applyAlignment="0" applyProtection="0"/>
    <xf numFmtId="165" fontId="9" fillId="0" borderId="0"/>
    <xf numFmtId="9" fontId="1" fillId="0" borderId="0" applyFont="0" applyFill="0" applyBorder="0" applyAlignment="0" applyProtection="0"/>
  </cellStyleXfs>
  <cellXfs count="235">
    <xf numFmtId="164" fontId="0" fillId="0" borderId="0" xfId="0"/>
    <xf numFmtId="164" fontId="0" fillId="0" borderId="0" xfId="0" applyAlignment="1" applyProtection="1">
      <alignment horizontal="left"/>
    </xf>
    <xf numFmtId="164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16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2" fillId="0" borderId="0" xfId="0" applyFont="1" applyAlignment="1" applyProtection="1">
      <alignment horizontal="left"/>
    </xf>
    <xf numFmtId="164" fontId="0" fillId="0" borderId="1" xfId="0" applyBorder="1" applyAlignment="1" applyProtection="1">
      <alignment horizontal="left"/>
    </xf>
    <xf numFmtId="165" fontId="0" fillId="0" borderId="2" xfId="0" applyNumberFormat="1" applyBorder="1" applyProtection="1"/>
    <xf numFmtId="164" fontId="0" fillId="0" borderId="3" xfId="0" applyBorder="1"/>
    <xf numFmtId="169" fontId="0" fillId="0" borderId="3" xfId="0" applyNumberFormat="1" applyBorder="1" applyAlignment="1" applyProtection="1">
      <alignment horizontal="left"/>
    </xf>
    <xf numFmtId="170" fontId="0" fillId="0" borderId="0" xfId="0" applyNumberFormat="1" applyAlignment="1" applyProtection="1">
      <alignment horizontal="left"/>
    </xf>
    <xf numFmtId="169" fontId="0" fillId="0" borderId="0" xfId="0" applyNumberFormat="1" applyAlignment="1" applyProtection="1">
      <alignment horizontal="left"/>
    </xf>
    <xf numFmtId="165" fontId="0" fillId="0" borderId="3" xfId="0" applyNumberFormat="1" applyBorder="1" applyProtection="1"/>
    <xf numFmtId="171" fontId="0" fillId="0" borderId="3" xfId="0" applyNumberFormat="1" applyBorder="1" applyProtection="1"/>
    <xf numFmtId="171" fontId="0" fillId="0" borderId="0" xfId="0" applyNumberFormat="1" applyProtection="1"/>
    <xf numFmtId="164" fontId="0" fillId="0" borderId="4" xfId="0" applyBorder="1" applyAlignment="1" applyProtection="1">
      <alignment horizontal="left"/>
    </xf>
    <xf numFmtId="171" fontId="0" fillId="0" borderId="5" xfId="0" applyNumberFormat="1" applyBorder="1" applyProtection="1"/>
    <xf numFmtId="171" fontId="0" fillId="0" borderId="6" xfId="0" applyNumberFormat="1" applyBorder="1" applyProtection="1"/>
    <xf numFmtId="164" fontId="3" fillId="0" borderId="7" xfId="0" applyFont="1" applyBorder="1" applyAlignment="1" applyProtection="1">
      <alignment horizontal="left"/>
    </xf>
    <xf numFmtId="171" fontId="3" fillId="0" borderId="2" xfId="0" applyNumberFormat="1" applyFont="1" applyBorder="1" applyProtection="1"/>
    <xf numFmtId="164" fontId="3" fillId="0" borderId="2" xfId="0" applyFont="1" applyBorder="1"/>
    <xf numFmtId="170" fontId="0" fillId="0" borderId="0" xfId="0" applyNumberFormat="1" applyProtection="1"/>
    <xf numFmtId="165" fontId="0" fillId="0" borderId="8" xfId="0" applyNumberFormat="1" applyBorder="1" applyProtection="1"/>
    <xf numFmtId="164" fontId="3" fillId="0" borderId="9" xfId="0" applyFont="1" applyBorder="1" applyAlignment="1" applyProtection="1">
      <alignment horizontal="left"/>
    </xf>
    <xf numFmtId="165" fontId="3" fillId="0" borderId="9" xfId="0" applyNumberFormat="1" applyFont="1" applyBorder="1" applyAlignment="1" applyProtection="1">
      <alignment horizontal="left"/>
    </xf>
    <xf numFmtId="165" fontId="3" fillId="0" borderId="9" xfId="0" applyNumberFormat="1" applyFont="1" applyBorder="1" applyProtection="1"/>
    <xf numFmtId="165" fontId="3" fillId="0" borderId="10" xfId="0" applyNumberFormat="1" applyFont="1" applyBorder="1" applyProtection="1"/>
    <xf numFmtId="164" fontId="4" fillId="0" borderId="0" xfId="0" applyFont="1" applyAlignment="1" applyProtection="1">
      <alignment horizontal="left"/>
    </xf>
    <xf numFmtId="169" fontId="0" fillId="0" borderId="0" xfId="0" applyNumberFormat="1" applyProtection="1"/>
    <xf numFmtId="164" fontId="4" fillId="0" borderId="0" xfId="0" applyFont="1"/>
    <xf numFmtId="164" fontId="3" fillId="0" borderId="0" xfId="0" applyFont="1" applyAlignment="1" applyProtection="1">
      <alignment horizontal="left"/>
    </xf>
    <xf numFmtId="164" fontId="0" fillId="0" borderId="0" xfId="0" applyProtection="1"/>
    <xf numFmtId="164" fontId="0" fillId="2" borderId="11" xfId="0" applyFill="1" applyBorder="1" applyAlignment="1" applyProtection="1">
      <alignment horizontal="center"/>
    </xf>
    <xf numFmtId="164" fontId="0" fillId="2" borderId="12" xfId="0" applyFill="1" applyBorder="1" applyAlignment="1" applyProtection="1">
      <alignment horizontal="center"/>
    </xf>
    <xf numFmtId="164" fontId="0" fillId="2" borderId="13" xfId="0" applyFill="1" applyBorder="1" applyAlignment="1" applyProtection="1">
      <alignment horizontal="center"/>
    </xf>
    <xf numFmtId="164" fontId="0" fillId="2" borderId="12" xfId="0" applyFill="1" applyBorder="1" applyAlignment="1" applyProtection="1">
      <alignment horizontal="centerContinuous"/>
    </xf>
    <xf numFmtId="164" fontId="0" fillId="2" borderId="13" xfId="0" applyFill="1" applyBorder="1" applyAlignment="1">
      <alignment horizontal="centerContinuous"/>
    </xf>
    <xf numFmtId="164" fontId="0" fillId="2" borderId="14" xfId="0" applyFill="1" applyBorder="1" applyAlignment="1">
      <alignment horizontal="centerContinuous"/>
    </xf>
    <xf numFmtId="164" fontId="0" fillId="2" borderId="1" xfId="0" applyFill="1" applyBorder="1" applyAlignment="1" applyProtection="1">
      <alignment horizontal="center"/>
    </xf>
    <xf numFmtId="164" fontId="0" fillId="2" borderId="3" xfId="0" applyFill="1" applyBorder="1" applyAlignment="1" applyProtection="1">
      <alignment horizontal="center"/>
    </xf>
    <xf numFmtId="164" fontId="0" fillId="2" borderId="0" xfId="0" applyFill="1" applyAlignment="1" applyProtection="1">
      <alignment horizontal="center"/>
    </xf>
    <xf numFmtId="164" fontId="4" fillId="2" borderId="3" xfId="0" applyFont="1" applyFill="1" applyBorder="1" applyAlignment="1" applyProtection="1">
      <alignment horizontal="center"/>
    </xf>
    <xf numFmtId="164" fontId="0" fillId="2" borderId="0" xfId="0" applyFill="1"/>
    <xf numFmtId="164" fontId="4" fillId="2" borderId="0" xfId="0" applyFont="1" applyFill="1" applyAlignment="1" applyProtection="1">
      <alignment horizontal="center"/>
    </xf>
    <xf numFmtId="164" fontId="0" fillId="2" borderId="3" xfId="0" applyFill="1" applyBorder="1"/>
    <xf numFmtId="164" fontId="4" fillId="2" borderId="8" xfId="0" applyFont="1" applyFill="1" applyBorder="1" applyAlignment="1" applyProtection="1">
      <alignment horizontal="left"/>
    </xf>
    <xf numFmtId="164" fontId="0" fillId="2" borderId="4" xfId="0" applyFill="1" applyBorder="1" applyAlignment="1" applyProtection="1">
      <alignment horizontal="center"/>
    </xf>
    <xf numFmtId="164" fontId="0" fillId="2" borderId="5" xfId="0" applyFill="1" applyBorder="1" applyAlignment="1" applyProtection="1">
      <alignment horizontal="center"/>
    </xf>
    <xf numFmtId="164" fontId="0" fillId="2" borderId="6" xfId="0" applyFill="1" applyBorder="1" applyAlignment="1" applyProtection="1">
      <alignment horizontal="center"/>
    </xf>
    <xf numFmtId="164" fontId="0" fillId="2" borderId="15" xfId="0" applyFill="1" applyBorder="1" applyAlignment="1" applyProtection="1">
      <alignment horizontal="center"/>
    </xf>
    <xf numFmtId="173" fontId="0" fillId="0" borderId="0" xfId="3" applyNumberFormat="1" applyFont="1" applyProtection="1"/>
    <xf numFmtId="164" fontId="0" fillId="2" borderId="11" xfId="0" applyFill="1" applyBorder="1"/>
    <xf numFmtId="164" fontId="0" fillId="2" borderId="13" xfId="0" applyFill="1" applyBorder="1"/>
    <xf numFmtId="164" fontId="0" fillId="2" borderId="2" xfId="0" applyFill="1" applyBorder="1"/>
    <xf numFmtId="164" fontId="3" fillId="0" borderId="0" xfId="0" applyFont="1" applyAlignment="1" applyProtection="1"/>
    <xf numFmtId="164" fontId="0" fillId="2" borderId="11" xfId="0" applyFill="1" applyBorder="1" applyAlignment="1" applyProtection="1">
      <alignment horizontal="fill"/>
    </xf>
    <xf numFmtId="164" fontId="0" fillId="2" borderId="14" xfId="0" applyFill="1" applyBorder="1" applyAlignment="1" applyProtection="1">
      <alignment horizontal="fill"/>
    </xf>
    <xf numFmtId="164" fontId="0" fillId="2" borderId="8" xfId="0" applyFill="1" applyBorder="1" applyAlignment="1" applyProtection="1">
      <alignment horizontal="center"/>
    </xf>
    <xf numFmtId="164" fontId="0" fillId="2" borderId="7" xfId="0" applyFill="1" applyBorder="1"/>
    <xf numFmtId="164" fontId="0" fillId="2" borderId="2" xfId="0" applyFill="1" applyBorder="1" applyAlignment="1" applyProtection="1">
      <alignment horizontal="center"/>
    </xf>
    <xf numFmtId="164" fontId="0" fillId="2" borderId="7" xfId="0" applyFill="1" applyBorder="1" applyAlignment="1" applyProtection="1">
      <alignment horizontal="center"/>
    </xf>
    <xf numFmtId="164" fontId="0" fillId="2" borderId="16" xfId="0" applyFill="1" applyBorder="1" applyAlignment="1" applyProtection="1">
      <alignment horizontal="center"/>
    </xf>
    <xf numFmtId="164" fontId="3" fillId="0" borderId="1" xfId="0" applyFont="1" applyBorder="1" applyAlignment="1" applyProtection="1">
      <alignment horizontal="left"/>
    </xf>
    <xf numFmtId="166" fontId="0" fillId="0" borderId="8" xfId="0" applyNumberFormat="1" applyBorder="1" applyProtection="1"/>
    <xf numFmtId="164" fontId="0" fillId="0" borderId="1" xfId="0" applyBorder="1" applyAlignment="1" applyProtection="1">
      <alignment horizontal="center"/>
    </xf>
    <xf numFmtId="176" fontId="0" fillId="0" borderId="0" xfId="0" applyNumberFormat="1" applyProtection="1"/>
    <xf numFmtId="165" fontId="0" fillId="0" borderId="1" xfId="0" applyNumberFormat="1" applyBorder="1" applyProtection="1"/>
    <xf numFmtId="173" fontId="0" fillId="0" borderId="0" xfId="0" applyNumberFormat="1" applyProtection="1"/>
    <xf numFmtId="164" fontId="3" fillId="0" borderId="1" xfId="0" applyFont="1" applyBorder="1" applyAlignment="1" applyProtection="1">
      <alignment horizontal="center"/>
    </xf>
    <xf numFmtId="164" fontId="3" fillId="0" borderId="7" xfId="0" applyFont="1" applyBorder="1" applyAlignment="1" applyProtection="1">
      <alignment horizontal="center"/>
    </xf>
    <xf numFmtId="173" fontId="0" fillId="0" borderId="2" xfId="0" applyNumberFormat="1" applyBorder="1" applyProtection="1"/>
    <xf numFmtId="165" fontId="0" fillId="0" borderId="7" xfId="0" applyNumberFormat="1" applyBorder="1" applyProtection="1"/>
    <xf numFmtId="164" fontId="2" fillId="0" borderId="0" xfId="0" applyFont="1" applyAlignment="1" applyProtection="1">
      <alignment horizontal="center"/>
    </xf>
    <xf numFmtId="164" fontId="2" fillId="0" borderId="0" xfId="0" applyFont="1" applyAlignment="1" applyProtection="1">
      <alignment horizontal="right"/>
    </xf>
    <xf numFmtId="165" fontId="0" fillId="0" borderId="0" xfId="0" applyNumberFormat="1"/>
    <xf numFmtId="165" fontId="0" fillId="0" borderId="16" xfId="0" applyNumberFormat="1" applyBorder="1" applyProtection="1"/>
    <xf numFmtId="165" fontId="3" fillId="0" borderId="0" xfId="0" applyNumberFormat="1" applyFont="1" applyProtection="1"/>
    <xf numFmtId="167" fontId="0" fillId="0" borderId="2" xfId="0" applyNumberFormat="1" applyBorder="1" applyProtection="1"/>
    <xf numFmtId="164" fontId="5" fillId="0" borderId="0" xfId="0" applyFont="1" applyAlignment="1" applyProtection="1">
      <alignment horizontal="left"/>
    </xf>
    <xf numFmtId="164" fontId="0" fillId="0" borderId="0" xfId="0" applyBorder="1"/>
    <xf numFmtId="2" fontId="0" fillId="0" borderId="0" xfId="0" applyNumberFormat="1" applyProtection="1"/>
    <xf numFmtId="170" fontId="3" fillId="0" borderId="9" xfId="0" applyNumberFormat="1" applyFont="1" applyBorder="1" applyAlignment="1" applyProtection="1">
      <alignment horizontal="left"/>
    </xf>
    <xf numFmtId="166" fontId="3" fillId="0" borderId="9" xfId="0" applyNumberFormat="1" applyFont="1" applyBorder="1" applyAlignment="1" applyProtection="1">
      <alignment horizontal="left"/>
    </xf>
    <xf numFmtId="169" fontId="0" fillId="0" borderId="0" xfId="0" applyNumberFormat="1" applyBorder="1" applyProtection="1"/>
    <xf numFmtId="165" fontId="3" fillId="0" borderId="17" xfId="0" applyNumberFormat="1" applyFont="1" applyBorder="1" applyProtection="1"/>
    <xf numFmtId="164" fontId="3" fillId="0" borderId="0" xfId="0" applyFont="1" applyBorder="1" applyAlignment="1" applyProtection="1">
      <alignment horizontal="left"/>
    </xf>
    <xf numFmtId="171" fontId="3" fillId="0" borderId="0" xfId="0" applyNumberFormat="1" applyFont="1" applyBorder="1" applyProtection="1"/>
    <xf numFmtId="164" fontId="3" fillId="0" borderId="0" xfId="0" applyFont="1" applyBorder="1"/>
    <xf numFmtId="170" fontId="3" fillId="0" borderId="0" xfId="0" applyNumberFormat="1" applyFont="1" applyBorder="1" applyAlignment="1" applyProtection="1">
      <alignment horizontal="left"/>
    </xf>
    <xf numFmtId="2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Alignment="1" applyProtection="1">
      <alignment horizontal="left"/>
    </xf>
    <xf numFmtId="166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Protection="1"/>
    <xf numFmtId="164" fontId="0" fillId="2" borderId="0" xfId="0" applyFill="1" applyBorder="1" applyAlignment="1" applyProtection="1">
      <alignment horizontal="center"/>
    </xf>
    <xf numFmtId="171" fontId="0" fillId="0" borderId="0" xfId="0" applyNumberFormat="1" applyBorder="1" applyProtection="1"/>
    <xf numFmtId="171" fontId="8" fillId="0" borderId="18" xfId="2" applyNumberFormat="1" applyFont="1" applyBorder="1" applyAlignment="1">
      <alignment horizontal="left"/>
    </xf>
    <xf numFmtId="165" fontId="10" fillId="0" borderId="18" xfId="2" applyFont="1" applyBorder="1" applyAlignment="1" applyProtection="1">
      <alignment horizontal="left"/>
    </xf>
    <xf numFmtId="171" fontId="8" fillId="0" borderId="18" xfId="2" applyNumberFormat="1" applyFont="1" applyBorder="1" applyProtection="1"/>
    <xf numFmtId="165" fontId="8" fillId="0" borderId="0" xfId="2" applyFont="1" applyBorder="1"/>
    <xf numFmtId="165" fontId="10" fillId="0" borderId="0" xfId="2" applyFont="1"/>
    <xf numFmtId="171" fontId="8" fillId="0" borderId="0" xfId="2" applyNumberFormat="1" applyFont="1" applyBorder="1" applyAlignment="1">
      <alignment horizontal="left"/>
    </xf>
    <xf numFmtId="165" fontId="10" fillId="0" borderId="0" xfId="2" applyFont="1" applyAlignment="1" applyProtection="1">
      <alignment horizontal="left"/>
    </xf>
    <xf numFmtId="171" fontId="8" fillId="0" borderId="0" xfId="2" applyNumberFormat="1" applyFont="1" applyBorder="1" applyProtection="1"/>
    <xf numFmtId="171" fontId="8" fillId="0" borderId="19" xfId="2" applyNumberFormat="1" applyFont="1" applyBorder="1" applyAlignment="1">
      <alignment horizontal="left"/>
    </xf>
    <xf numFmtId="165" fontId="8" fillId="0" borderId="20" xfId="2" applyFont="1" applyBorder="1" applyAlignment="1" applyProtection="1">
      <alignment horizontal="center"/>
    </xf>
    <xf numFmtId="171" fontId="8" fillId="0" borderId="20" xfId="2" applyNumberFormat="1" applyFont="1" applyBorder="1" applyAlignment="1" applyProtection="1">
      <alignment horizontal="center"/>
    </xf>
    <xf numFmtId="165" fontId="8" fillId="0" borderId="20" xfId="2" applyFont="1" applyBorder="1" applyAlignment="1">
      <alignment horizontal="center"/>
    </xf>
    <xf numFmtId="165" fontId="8" fillId="0" borderId="21" xfId="2" applyFont="1" applyBorder="1" applyAlignment="1">
      <alignment horizontal="center"/>
    </xf>
    <xf numFmtId="171" fontId="8" fillId="0" borderId="21" xfId="2" applyNumberFormat="1" applyFont="1" applyBorder="1" applyAlignment="1">
      <alignment horizontal="left"/>
    </xf>
    <xf numFmtId="166" fontId="8" fillId="0" borderId="22" xfId="2" applyNumberFormat="1" applyFont="1" applyBorder="1" applyAlignment="1" applyProtection="1">
      <alignment horizontal="right"/>
    </xf>
    <xf numFmtId="166" fontId="8" fillId="0" borderId="22" xfId="2" applyNumberFormat="1" applyFont="1" applyBorder="1" applyAlignment="1">
      <alignment horizontal="right"/>
    </xf>
    <xf numFmtId="168" fontId="8" fillId="0" borderId="22" xfId="2" applyNumberFormat="1" applyFont="1" applyBorder="1" applyAlignment="1">
      <alignment horizontal="right"/>
    </xf>
    <xf numFmtId="168" fontId="8" fillId="0" borderId="21" xfId="2" applyNumberFormat="1" applyFont="1" applyBorder="1" applyAlignment="1">
      <alignment horizontal="right"/>
    </xf>
    <xf numFmtId="171" fontId="8" fillId="0" borderId="23" xfId="2" applyNumberFormat="1" applyFont="1" applyBorder="1" applyAlignment="1">
      <alignment horizontal="left"/>
    </xf>
    <xf numFmtId="166" fontId="8" fillId="0" borderId="24" xfId="2" applyNumberFormat="1" applyFont="1" applyBorder="1" applyAlignment="1" applyProtection="1">
      <alignment horizontal="right"/>
    </xf>
    <xf numFmtId="166" fontId="8" fillId="0" borderId="24" xfId="2" applyNumberFormat="1" applyFont="1" applyBorder="1" applyAlignment="1">
      <alignment horizontal="right"/>
    </xf>
    <xf numFmtId="168" fontId="8" fillId="0" borderId="24" xfId="2" applyNumberFormat="1" applyFont="1" applyBorder="1" applyAlignment="1">
      <alignment horizontal="right"/>
    </xf>
    <xf numFmtId="171" fontId="8" fillId="0" borderId="24" xfId="2" applyNumberFormat="1" applyFont="1" applyBorder="1" applyAlignment="1">
      <alignment horizontal="left"/>
    </xf>
    <xf numFmtId="168" fontId="8" fillId="0" borderId="24" xfId="2" applyNumberFormat="1" applyFont="1" applyBorder="1" applyAlignment="1" applyProtection="1">
      <alignment horizontal="right"/>
    </xf>
    <xf numFmtId="167" fontId="8" fillId="0" borderId="21" xfId="2" applyNumberFormat="1" applyFont="1" applyBorder="1" applyAlignment="1">
      <alignment horizontal="right"/>
    </xf>
    <xf numFmtId="165" fontId="8" fillId="0" borderId="0" xfId="2" applyFont="1" applyAlignment="1" applyProtection="1">
      <alignment horizontal="left"/>
    </xf>
    <xf numFmtId="165" fontId="10" fillId="2" borderId="11" xfId="2" applyFont="1" applyFill="1" applyBorder="1" applyAlignment="1" applyProtection="1">
      <alignment horizontal="center"/>
    </xf>
    <xf numFmtId="165" fontId="6" fillId="0" borderId="25" xfId="2" applyFont="1" applyBorder="1"/>
    <xf numFmtId="165" fontId="6" fillId="0" borderId="26" xfId="2" applyFont="1" applyBorder="1"/>
    <xf numFmtId="165" fontId="6" fillId="0" borderId="27" xfId="2" applyFont="1" applyBorder="1"/>
    <xf numFmtId="165" fontId="10" fillId="2" borderId="1" xfId="2" applyFont="1" applyFill="1" applyBorder="1" applyAlignment="1" applyProtection="1">
      <alignment horizontal="center"/>
    </xf>
    <xf numFmtId="165" fontId="6" fillId="0" borderId="22" xfId="2" applyFont="1" applyBorder="1"/>
    <xf numFmtId="165" fontId="10" fillId="2" borderId="4" xfId="2" applyFont="1" applyFill="1" applyBorder="1" applyAlignment="1" applyProtection="1">
      <alignment horizontal="center"/>
    </xf>
    <xf numFmtId="164" fontId="10" fillId="0" borderId="28" xfId="0" applyFont="1" applyBorder="1" applyAlignment="1" applyProtection="1">
      <alignment horizontal="center"/>
    </xf>
    <xf numFmtId="165" fontId="6" fillId="0" borderId="29" xfId="2" applyFont="1" applyBorder="1"/>
    <xf numFmtId="171" fontId="8" fillId="0" borderId="29" xfId="2" applyNumberFormat="1" applyFont="1" applyBorder="1" applyAlignment="1">
      <alignment horizontal="left"/>
    </xf>
    <xf numFmtId="165" fontId="10" fillId="0" borderId="29" xfId="2" applyFont="1" applyBorder="1" applyAlignment="1" applyProtection="1">
      <alignment horizontal="right"/>
    </xf>
    <xf numFmtId="165" fontId="6" fillId="0" borderId="24" xfId="2" applyFont="1" applyBorder="1"/>
    <xf numFmtId="165" fontId="10" fillId="0" borderId="24" xfId="2" applyFont="1" applyBorder="1"/>
    <xf numFmtId="165" fontId="6" fillId="0" borderId="24" xfId="2" applyFont="1" applyBorder="1" applyAlignment="1">
      <alignment horizontal="center"/>
    </xf>
    <xf numFmtId="165" fontId="7" fillId="0" borderId="30" xfId="2" applyFont="1" applyBorder="1" applyAlignment="1">
      <alignment horizontal="center"/>
    </xf>
    <xf numFmtId="2" fontId="0" fillId="0" borderId="0" xfId="0" applyNumberFormat="1" applyBorder="1" applyProtection="1"/>
    <xf numFmtId="169" fontId="0" fillId="0" borderId="6" xfId="0" applyNumberFormat="1" applyBorder="1" applyProtection="1"/>
    <xf numFmtId="164" fontId="0" fillId="2" borderId="31" xfId="0" applyFill="1" applyBorder="1" applyAlignment="1">
      <alignment horizontal="centerContinuous"/>
    </xf>
    <xf numFmtId="164" fontId="0" fillId="2" borderId="32" xfId="0" applyFill="1" applyBorder="1"/>
    <xf numFmtId="164" fontId="0" fillId="2" borderId="33" xfId="0" applyFill="1" applyBorder="1" applyAlignment="1" applyProtection="1">
      <alignment horizontal="center"/>
    </xf>
    <xf numFmtId="165" fontId="0" fillId="0" borderId="32" xfId="0" applyNumberFormat="1" applyBorder="1" applyProtection="1"/>
    <xf numFmtId="169" fontId="0" fillId="0" borderId="32" xfId="0" applyNumberFormat="1" applyBorder="1" applyProtection="1"/>
    <xf numFmtId="165" fontId="3" fillId="0" borderId="34" xfId="0" applyNumberFormat="1" applyFont="1" applyBorder="1" applyProtection="1"/>
    <xf numFmtId="175" fontId="0" fillId="0" borderId="0" xfId="0" applyNumberFormat="1" applyBorder="1" applyProtection="1"/>
    <xf numFmtId="167" fontId="0" fillId="0" borderId="3" xfId="0" applyNumberFormat="1" applyBorder="1" applyProtection="1"/>
    <xf numFmtId="164" fontId="11" fillId="0" borderId="0" xfId="0" applyFont="1"/>
    <xf numFmtId="164" fontId="12" fillId="0" borderId="0" xfId="0" applyFont="1"/>
    <xf numFmtId="164" fontId="13" fillId="0" borderId="0" xfId="0" applyFont="1"/>
    <xf numFmtId="164" fontId="11" fillId="0" borderId="35" xfId="0" applyFont="1" applyBorder="1" applyAlignment="1">
      <alignment horizontal="center"/>
    </xf>
    <xf numFmtId="164" fontId="11" fillId="0" borderId="25" xfId="0" applyFont="1" applyBorder="1"/>
    <xf numFmtId="164" fontId="11" fillId="0" borderId="25" xfId="0" applyFont="1" applyBorder="1" applyAlignment="1">
      <alignment horizontal="center"/>
    </xf>
    <xf numFmtId="164" fontId="11" fillId="0" borderId="21" xfId="0" applyFont="1" applyBorder="1" applyAlignment="1">
      <alignment horizontal="center"/>
    </xf>
    <xf numFmtId="164" fontId="11" fillId="0" borderId="22" xfId="0" applyFont="1" applyBorder="1"/>
    <xf numFmtId="164" fontId="11" fillId="0" borderId="22" xfId="0" applyFont="1" applyBorder="1" applyAlignment="1">
      <alignment horizontal="center"/>
    </xf>
    <xf numFmtId="164" fontId="11" fillId="0" borderId="36" xfId="0" applyFont="1" applyBorder="1" applyAlignment="1">
      <alignment horizontal="center"/>
    </xf>
    <xf numFmtId="164" fontId="11" fillId="0" borderId="37" xfId="0" applyFont="1" applyBorder="1"/>
    <xf numFmtId="164" fontId="11" fillId="0" borderId="37" xfId="0" applyFont="1" applyBorder="1" applyAlignment="1">
      <alignment horizontal="center"/>
    </xf>
    <xf numFmtId="184" fontId="11" fillId="0" borderId="22" xfId="1" applyNumberFormat="1" applyFont="1" applyBorder="1" applyAlignment="1">
      <alignment horizontal="center"/>
    </xf>
    <xf numFmtId="171" fontId="11" fillId="0" borderId="22" xfId="0" applyNumberFormat="1" applyFont="1" applyBorder="1" applyAlignment="1">
      <alignment horizontal="center"/>
    </xf>
    <xf numFmtId="2" fontId="11" fillId="0" borderId="22" xfId="0" applyNumberFormat="1" applyFont="1" applyBorder="1" applyAlignment="1">
      <alignment horizontal="center"/>
    </xf>
    <xf numFmtId="2" fontId="11" fillId="0" borderId="38" xfId="0" applyNumberFormat="1" applyFont="1" applyBorder="1" applyAlignment="1">
      <alignment horizontal="center"/>
    </xf>
    <xf numFmtId="164" fontId="11" fillId="0" borderId="23" xfId="0" applyFont="1" applyBorder="1" applyAlignment="1">
      <alignment horizontal="center"/>
    </xf>
    <xf numFmtId="164" fontId="11" fillId="0" borderId="24" xfId="0" applyFont="1" applyBorder="1"/>
    <xf numFmtId="184" fontId="11" fillId="0" borderId="24" xfId="1" applyNumberFormat="1" applyFont="1" applyBorder="1" applyAlignment="1">
      <alignment horizontal="center"/>
    </xf>
    <xf numFmtId="171" fontId="11" fillId="0" borderId="24" xfId="0" applyNumberFormat="1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164" fontId="11" fillId="0" borderId="24" xfId="0" applyFont="1" applyBorder="1" applyAlignment="1">
      <alignment horizontal="center"/>
    </xf>
    <xf numFmtId="171" fontId="11" fillId="0" borderId="24" xfId="1" applyNumberFormat="1" applyFont="1" applyBorder="1" applyAlignment="1">
      <alignment horizontal="center"/>
    </xf>
    <xf numFmtId="2" fontId="11" fillId="0" borderId="24" xfId="1" applyNumberFormat="1" applyFont="1" applyBorder="1" applyAlignment="1">
      <alignment horizontal="center"/>
    </xf>
    <xf numFmtId="164" fontId="10" fillId="0" borderId="0" xfId="0" applyFont="1"/>
    <xf numFmtId="164" fontId="14" fillId="0" borderId="0" xfId="0" applyFont="1"/>
    <xf numFmtId="164" fontId="11" fillId="0" borderId="0" xfId="0" applyFont="1" applyAlignment="1" applyProtection="1">
      <alignment horizontal="left"/>
    </xf>
    <xf numFmtId="37" fontId="11" fillId="2" borderId="11" xfId="0" applyNumberFormat="1" applyFont="1" applyFill="1" applyBorder="1" applyProtection="1"/>
    <xf numFmtId="164" fontId="11" fillId="2" borderId="11" xfId="0" applyFont="1" applyFill="1" applyBorder="1"/>
    <xf numFmtId="164" fontId="11" fillId="2" borderId="13" xfId="0" applyFont="1" applyFill="1" applyBorder="1" applyAlignment="1" applyProtection="1">
      <alignment horizontal="center"/>
    </xf>
    <xf numFmtId="164" fontId="11" fillId="2" borderId="39" xfId="0" applyFont="1" applyFill="1" applyBorder="1" applyAlignment="1" applyProtection="1">
      <alignment horizontal="center"/>
    </xf>
    <xf numFmtId="164" fontId="11" fillId="2" borderId="1" xfId="0" applyFont="1" applyFill="1" applyBorder="1" applyAlignment="1" applyProtection="1">
      <alignment horizontal="center"/>
    </xf>
    <xf numFmtId="37" fontId="11" fillId="2" borderId="1" xfId="0" applyNumberFormat="1" applyFont="1" applyFill="1" applyBorder="1" applyAlignment="1" applyProtection="1">
      <alignment horizontal="center"/>
    </xf>
    <xf numFmtId="164" fontId="11" fillId="2" borderId="0" xfId="0" applyFont="1" applyFill="1" applyAlignment="1" applyProtection="1">
      <alignment horizontal="center"/>
    </xf>
    <xf numFmtId="164" fontId="11" fillId="2" borderId="40" xfId="0" applyFont="1" applyFill="1" applyBorder="1" applyAlignment="1" applyProtection="1">
      <alignment horizontal="center"/>
    </xf>
    <xf numFmtId="164" fontId="11" fillId="2" borderId="7" xfId="0" applyFont="1" applyFill="1" applyBorder="1"/>
    <xf numFmtId="164" fontId="11" fillId="2" borderId="7" xfId="0" applyFont="1" applyFill="1" applyBorder="1" applyAlignment="1" applyProtection="1">
      <alignment horizontal="center"/>
    </xf>
    <xf numFmtId="164" fontId="11" fillId="2" borderId="2" xfId="0" applyFont="1" applyFill="1" applyBorder="1" applyAlignment="1" applyProtection="1">
      <alignment horizontal="center"/>
    </xf>
    <xf numFmtId="164" fontId="11" fillId="2" borderId="41" xfId="0" applyFont="1" applyFill="1" applyBorder="1" applyAlignment="1" applyProtection="1">
      <alignment horizontal="center"/>
    </xf>
    <xf numFmtId="164" fontId="11" fillId="0" borderId="1" xfId="0" applyFont="1" applyBorder="1"/>
    <xf numFmtId="164" fontId="11" fillId="0" borderId="40" xfId="0" applyFont="1" applyBorder="1"/>
    <xf numFmtId="37" fontId="11" fillId="0" borderId="1" xfId="0" applyNumberFormat="1" applyFont="1" applyBorder="1" applyAlignment="1" applyProtection="1">
      <alignment horizontal="center"/>
    </xf>
    <xf numFmtId="171" fontId="11" fillId="0" borderId="0" xfId="0" applyNumberFormat="1" applyFont="1" applyAlignment="1" applyProtection="1">
      <alignment horizontal="center"/>
    </xf>
    <xf numFmtId="170" fontId="11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165" fontId="11" fillId="0" borderId="0" xfId="0" applyNumberFormat="1" applyFont="1" applyAlignment="1" applyProtection="1">
      <alignment horizontal="center"/>
    </xf>
    <xf numFmtId="37" fontId="11" fillId="0" borderId="0" xfId="0" applyNumberFormat="1" applyFont="1" applyAlignment="1" applyProtection="1">
      <alignment horizontal="center"/>
    </xf>
    <xf numFmtId="165" fontId="11" fillId="0" borderId="40" xfId="0" applyNumberFormat="1" applyFont="1" applyBorder="1" applyAlignment="1" applyProtection="1">
      <alignment horizontal="center"/>
    </xf>
    <xf numFmtId="164" fontId="11" fillId="0" borderId="7" xfId="0" applyFont="1" applyBorder="1"/>
    <xf numFmtId="164" fontId="11" fillId="0" borderId="2" xfId="0" applyFont="1" applyBorder="1"/>
    <xf numFmtId="164" fontId="11" fillId="0" borderId="41" xfId="0" applyFont="1" applyBorder="1"/>
    <xf numFmtId="164" fontId="15" fillId="0" borderId="0" xfId="0" applyFont="1"/>
    <xf numFmtId="164" fontId="16" fillId="0" borderId="0" xfId="0" applyFont="1"/>
    <xf numFmtId="164" fontId="14" fillId="0" borderId="42" xfId="0" applyFont="1" applyBorder="1" applyAlignment="1">
      <alignment horizontal="center"/>
    </xf>
    <xf numFmtId="164" fontId="14" fillId="0" borderId="43" xfId="0" applyFont="1" applyBorder="1" applyAlignment="1">
      <alignment horizontal="centerContinuous"/>
    </xf>
    <xf numFmtId="164" fontId="14" fillId="0" borderId="44" xfId="0" applyFont="1" applyBorder="1" applyAlignment="1">
      <alignment horizontal="centerContinuous"/>
    </xf>
    <xf numFmtId="164" fontId="14" fillId="0" borderId="45" xfId="0" applyFont="1" applyBorder="1" applyAlignment="1">
      <alignment horizontal="center"/>
    </xf>
    <xf numFmtId="164" fontId="14" fillId="0" borderId="46" xfId="0" applyFont="1" applyBorder="1" applyAlignment="1">
      <alignment horizontal="center"/>
    </xf>
    <xf numFmtId="164" fontId="14" fillId="0" borderId="20" xfId="0" applyFont="1" applyBorder="1" applyAlignment="1">
      <alignment horizontal="center"/>
    </xf>
    <xf numFmtId="164" fontId="14" fillId="0" borderId="19" xfId="0" applyFont="1" applyBorder="1" applyAlignment="1">
      <alignment horizontal="center"/>
    </xf>
    <xf numFmtId="164" fontId="14" fillId="0" borderId="47" xfId="0" applyFont="1" applyBorder="1" applyAlignment="1">
      <alignment horizontal="center"/>
    </xf>
    <xf numFmtId="164" fontId="11" fillId="0" borderId="48" xfId="0" applyFont="1" applyBorder="1" applyAlignment="1" applyProtection="1">
      <alignment horizontal="center"/>
    </xf>
    <xf numFmtId="2" fontId="11" fillId="0" borderId="49" xfId="0" applyNumberFormat="1" applyFont="1" applyBorder="1" applyAlignment="1">
      <alignment horizontal="right"/>
    </xf>
    <xf numFmtId="2" fontId="11" fillId="0" borderId="18" xfId="0" applyNumberFormat="1" applyFont="1" applyBorder="1" applyAlignment="1">
      <alignment horizontal="right"/>
    </xf>
    <xf numFmtId="2" fontId="11" fillId="0" borderId="50" xfId="0" applyNumberFormat="1" applyFont="1" applyBorder="1" applyAlignment="1">
      <alignment horizontal="right"/>
    </xf>
    <xf numFmtId="164" fontId="11" fillId="0" borderId="48" xfId="0" applyFont="1" applyBorder="1" applyAlignment="1">
      <alignment horizontal="center"/>
    </xf>
    <xf numFmtId="180" fontId="11" fillId="0" borderId="51" xfId="0" applyNumberFormat="1" applyFont="1" applyBorder="1" applyAlignment="1">
      <alignment horizontal="right"/>
    </xf>
    <xf numFmtId="2" fontId="11" fillId="0" borderId="29" xfId="0" applyNumberFormat="1" applyFont="1" applyBorder="1" applyAlignment="1">
      <alignment horizontal="right"/>
    </xf>
    <xf numFmtId="2" fontId="11" fillId="0" borderId="52" xfId="0" applyNumberFormat="1" applyFont="1" applyBorder="1" applyAlignment="1">
      <alignment horizontal="right"/>
    </xf>
    <xf numFmtId="2" fontId="11" fillId="0" borderId="53" xfId="0" applyNumberFormat="1" applyFont="1" applyBorder="1" applyAlignment="1">
      <alignment horizontal="right"/>
    </xf>
    <xf numFmtId="164" fontId="11" fillId="0" borderId="54" xfId="0" applyFont="1" applyBorder="1" applyAlignment="1">
      <alignment horizontal="center"/>
    </xf>
    <xf numFmtId="180" fontId="11" fillId="0" borderId="27" xfId="0" applyNumberFormat="1" applyFont="1" applyBorder="1" applyAlignment="1">
      <alignment horizontal="right"/>
    </xf>
    <xf numFmtId="2" fontId="11" fillId="0" borderId="25" xfId="0" applyNumberFormat="1" applyFont="1" applyBorder="1" applyAlignment="1">
      <alignment horizontal="right"/>
    </xf>
    <xf numFmtId="2" fontId="11" fillId="0" borderId="35" xfId="0" applyNumberFormat="1" applyFont="1" applyBorder="1" applyAlignment="1">
      <alignment horizontal="right"/>
    </xf>
    <xf numFmtId="2" fontId="11" fillId="0" borderId="55" xfId="0" applyNumberFormat="1" applyFont="1" applyBorder="1" applyAlignment="1">
      <alignment horizontal="right"/>
    </xf>
    <xf numFmtId="164" fontId="14" fillId="0" borderId="56" xfId="0" applyFont="1" applyBorder="1" applyAlignment="1">
      <alignment horizontal="center"/>
    </xf>
    <xf numFmtId="178" fontId="11" fillId="0" borderId="57" xfId="0" applyNumberFormat="1" applyFont="1" applyBorder="1" applyAlignment="1">
      <alignment horizontal="right"/>
    </xf>
    <xf numFmtId="2" fontId="11" fillId="0" borderId="58" xfId="0" applyNumberFormat="1" applyFont="1" applyBorder="1" applyAlignment="1">
      <alignment horizontal="right"/>
    </xf>
    <xf numFmtId="2" fontId="11" fillId="0" borderId="59" xfId="0" applyNumberFormat="1" applyFont="1" applyBorder="1" applyAlignment="1">
      <alignment horizontal="right"/>
    </xf>
    <xf numFmtId="2" fontId="11" fillId="0" borderId="60" xfId="0" applyNumberFormat="1" applyFont="1" applyBorder="1" applyAlignment="1">
      <alignment horizontal="right"/>
    </xf>
    <xf numFmtId="2" fontId="11" fillId="0" borderId="49" xfId="0" applyNumberFormat="1" applyFont="1" applyBorder="1" applyAlignment="1">
      <alignment horizontal="center"/>
    </xf>
    <xf numFmtId="2" fontId="11" fillId="0" borderId="53" xfId="0" applyNumberFormat="1" applyFont="1" applyBorder="1" applyAlignment="1">
      <alignment horizontal="center"/>
    </xf>
    <xf numFmtId="2" fontId="11" fillId="0" borderId="50" xfId="0" applyNumberFormat="1" applyFont="1" applyBorder="1" applyAlignment="1">
      <alignment horizontal="center"/>
    </xf>
    <xf numFmtId="165" fontId="7" fillId="0" borderId="0" xfId="2" applyFont="1" applyBorder="1" applyAlignment="1">
      <alignment horizontal="center"/>
    </xf>
    <xf numFmtId="165" fontId="7" fillId="0" borderId="3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topLeftCell="A31" zoomScale="60" zoomScaleNormal="75" workbookViewId="0">
      <selection activeCell="A13" sqref="A13:A25"/>
    </sheetView>
  </sheetViews>
  <sheetFormatPr defaultColWidth="10.6640625" defaultRowHeight="15.75" x14ac:dyDescent="0.25"/>
  <cols>
    <col min="1" max="1" width="12.6640625" customWidth="1"/>
    <col min="2" max="2" width="10.33203125" customWidth="1"/>
    <col min="3" max="3" width="13.109375" customWidth="1"/>
    <col min="4" max="4" width="8.6640625" customWidth="1"/>
    <col min="5" max="5" width="10.6640625" customWidth="1"/>
    <col min="6" max="6" width="13.44140625" customWidth="1"/>
    <col min="7" max="7" width="9.33203125" customWidth="1"/>
    <col min="8" max="8" width="12.6640625" customWidth="1"/>
    <col min="9" max="9" width="8.109375" customWidth="1"/>
    <col min="10" max="10" width="7.109375" customWidth="1"/>
    <col min="11" max="11" width="10.109375" customWidth="1"/>
    <col min="12" max="12" width="9.5546875" customWidth="1"/>
    <col min="13" max="13" width="9.6640625" customWidth="1"/>
    <col min="15" max="16" width="0" hidden="1" customWidth="1"/>
    <col min="17" max="18" width="9.6640625" customWidth="1"/>
    <col min="19" max="19" width="11.6640625" customWidth="1"/>
    <col min="20" max="20" width="9.6640625" customWidth="1"/>
    <col min="21" max="21" width="7.6640625" customWidth="1"/>
    <col min="22" max="24" width="9.6640625" customWidth="1"/>
    <col min="25" max="25" width="8.6640625" customWidth="1"/>
    <col min="32" max="33" width="6.6640625" customWidth="1"/>
    <col min="34" max="34" width="8.6640625" customWidth="1"/>
    <col min="35" max="36" width="7.6640625" customWidth="1"/>
    <col min="37" max="37" width="9.6640625" customWidth="1"/>
    <col min="38" max="39" width="7.6640625" customWidth="1"/>
    <col min="40" max="41" width="9.6640625" customWidth="1"/>
    <col min="42" max="42" width="8.6640625" customWidth="1"/>
  </cols>
  <sheetData>
    <row r="1" spans="1:20" ht="19.5" x14ac:dyDescent="0.35">
      <c r="A1" s="9" t="s">
        <v>0</v>
      </c>
    </row>
    <row r="2" spans="1:20" ht="19.5" x14ac:dyDescent="0.35">
      <c r="A2" s="9" t="s">
        <v>1</v>
      </c>
      <c r="N2" s="1" t="s">
        <v>2</v>
      </c>
      <c r="O2" s="1"/>
      <c r="P2" s="1"/>
    </row>
    <row r="3" spans="1:20" ht="19.5" x14ac:dyDescent="0.35">
      <c r="A3" s="9" t="s">
        <v>3</v>
      </c>
    </row>
    <row r="4" spans="1:20" ht="19.5" x14ac:dyDescent="0.35">
      <c r="A4" s="9"/>
      <c r="N4" s="1" t="s">
        <v>2</v>
      </c>
      <c r="O4" s="1"/>
      <c r="P4" s="1"/>
    </row>
    <row r="6" spans="1:20" x14ac:dyDescent="0.25">
      <c r="A6" s="1" t="s">
        <v>4</v>
      </c>
    </row>
    <row r="8" spans="1:20" x14ac:dyDescent="0.25">
      <c r="A8" s="1" t="s">
        <v>5</v>
      </c>
    </row>
    <row r="9" spans="1:20" x14ac:dyDescent="0.25">
      <c r="A9" s="36" t="s">
        <v>6</v>
      </c>
      <c r="B9" s="37" t="s">
        <v>7</v>
      </c>
      <c r="C9" s="38" t="s">
        <v>37</v>
      </c>
      <c r="D9" s="38" t="s">
        <v>8</v>
      </c>
      <c r="E9" s="39" t="s">
        <v>79</v>
      </c>
      <c r="F9" s="40"/>
      <c r="G9" s="40"/>
      <c r="H9" s="40"/>
      <c r="I9" s="40"/>
      <c r="J9" s="39" t="s">
        <v>9</v>
      </c>
      <c r="K9" s="40"/>
      <c r="L9" s="40"/>
      <c r="M9" s="40"/>
      <c r="N9" s="142"/>
      <c r="O9" s="40"/>
      <c r="P9" s="41"/>
    </row>
    <row r="10" spans="1:20" x14ac:dyDescent="0.25">
      <c r="A10" s="42" t="s">
        <v>10</v>
      </c>
      <c r="B10" s="43" t="s">
        <v>11</v>
      </c>
      <c r="C10" s="97" t="s">
        <v>81</v>
      </c>
      <c r="D10" s="44" t="s">
        <v>12</v>
      </c>
      <c r="E10" s="45" t="s">
        <v>13</v>
      </c>
      <c r="F10" s="46"/>
      <c r="G10" s="46"/>
      <c r="H10" s="47" t="s">
        <v>14</v>
      </c>
      <c r="I10" s="47" t="s">
        <v>15</v>
      </c>
      <c r="J10" s="48"/>
      <c r="K10" s="46"/>
      <c r="L10" s="46"/>
      <c r="M10" s="46"/>
      <c r="N10" s="143"/>
      <c r="O10" s="46"/>
      <c r="P10" s="49" t="s">
        <v>2</v>
      </c>
      <c r="S10" s="2"/>
      <c r="T10" s="2"/>
    </row>
    <row r="11" spans="1:20" ht="16.5" thickBot="1" x14ac:dyDescent="0.3">
      <c r="A11" s="50" t="s">
        <v>16</v>
      </c>
      <c r="B11" s="51" t="s">
        <v>17</v>
      </c>
      <c r="C11" s="52" t="s">
        <v>82</v>
      </c>
      <c r="D11" s="52" t="s">
        <v>18</v>
      </c>
      <c r="E11" s="51" t="s">
        <v>19</v>
      </c>
      <c r="F11" s="52" t="s">
        <v>20</v>
      </c>
      <c r="G11" s="52" t="s">
        <v>21</v>
      </c>
      <c r="H11" s="52" t="s">
        <v>22</v>
      </c>
      <c r="I11" s="52" t="s">
        <v>93</v>
      </c>
      <c r="J11" s="51" t="s">
        <v>19</v>
      </c>
      <c r="K11" s="52" t="s">
        <v>20</v>
      </c>
      <c r="L11" s="52" t="s">
        <v>21</v>
      </c>
      <c r="M11" s="52" t="s">
        <v>22</v>
      </c>
      <c r="N11" s="144" t="s">
        <v>93</v>
      </c>
      <c r="O11" s="52" t="s">
        <v>22</v>
      </c>
      <c r="P11" s="53" t="s">
        <v>76</v>
      </c>
      <c r="S11" s="2"/>
      <c r="T11" s="2"/>
    </row>
    <row r="12" spans="1:20" ht="16.5" thickTop="1" x14ac:dyDescent="0.25">
      <c r="A12" s="7"/>
      <c r="B12" s="12"/>
      <c r="C12" s="83"/>
      <c r="E12" s="13" t="s">
        <v>2</v>
      </c>
      <c r="F12" s="14" t="s">
        <v>2</v>
      </c>
      <c r="G12" s="14" t="s">
        <v>2</v>
      </c>
      <c r="H12" s="15" t="s">
        <v>2</v>
      </c>
      <c r="J12" s="16"/>
      <c r="K12" s="3"/>
      <c r="L12" s="3"/>
      <c r="M12" s="3"/>
      <c r="N12" s="145"/>
      <c r="O12" s="3"/>
      <c r="P12" s="83"/>
      <c r="R12" s="83"/>
      <c r="S12" s="83"/>
    </row>
    <row r="13" spans="1:20" x14ac:dyDescent="0.25">
      <c r="A13" s="10" t="s">
        <v>23</v>
      </c>
      <c r="B13" s="17">
        <v>8760</v>
      </c>
      <c r="C13" s="98">
        <v>7500</v>
      </c>
      <c r="D13" s="18">
        <v>100</v>
      </c>
      <c r="E13" s="149">
        <v>5.8E-4</v>
      </c>
      <c r="F13" s="3">
        <v>2.21</v>
      </c>
      <c r="G13" s="3">
        <v>3.72</v>
      </c>
      <c r="H13" s="6">
        <v>2.96E-3</v>
      </c>
      <c r="I13" s="6">
        <v>1.941E-2</v>
      </c>
      <c r="J13" s="16">
        <f>+E13*$B13*$C13*$D13/2000/1000000</f>
        <v>1.9053E-3</v>
      </c>
      <c r="K13" s="87">
        <f t="shared" ref="K13:K25" si="0">+F13*$B13*$C13*$D13/2000/1000000</f>
        <v>7.2598500000000001</v>
      </c>
      <c r="L13" s="87">
        <f t="shared" ref="L13:L25" si="1">+G13*$B13*$C13*$D13/2000/1000000</f>
        <v>12.2202</v>
      </c>
      <c r="M13" s="87">
        <f t="shared" ref="M13:M25" si="2">+H13*$B13*$C13*$D13/2000/1000000</f>
        <v>9.7236000000000006E-3</v>
      </c>
      <c r="N13" s="146">
        <f t="shared" ref="N13:N25" si="3">+I13*$B13*$C13*$D13/2000/1000000</f>
        <v>6.3761849999999995E-2</v>
      </c>
      <c r="O13" s="87">
        <f t="shared" ref="O13:O25" si="4">S13*1050*H13/2000</f>
        <v>0</v>
      </c>
      <c r="P13" s="87">
        <f t="shared" ref="P13:P25" si="5">S13*1050*I13/2000</f>
        <v>0</v>
      </c>
      <c r="R13" s="83"/>
      <c r="S13" s="148"/>
      <c r="T13" s="54"/>
    </row>
    <row r="14" spans="1:20" x14ac:dyDescent="0.25">
      <c r="A14" s="10" t="s">
        <v>24</v>
      </c>
      <c r="B14" s="17">
        <v>0</v>
      </c>
      <c r="C14" s="98" t="s">
        <v>147</v>
      </c>
      <c r="D14" s="18">
        <v>1343</v>
      </c>
      <c r="E14" s="149"/>
      <c r="F14" s="3"/>
      <c r="G14" s="32"/>
      <c r="H14" s="32"/>
      <c r="I14" s="6"/>
      <c r="J14" s="16"/>
      <c r="K14" s="87"/>
      <c r="L14" s="87"/>
      <c r="M14" s="87"/>
      <c r="N14" s="146"/>
      <c r="O14" s="87">
        <f t="shared" si="4"/>
        <v>0</v>
      </c>
      <c r="P14" s="87">
        <f t="shared" si="5"/>
        <v>0</v>
      </c>
      <c r="R14" s="83"/>
      <c r="S14" s="148"/>
      <c r="T14" s="54"/>
    </row>
    <row r="15" spans="1:20" x14ac:dyDescent="0.25">
      <c r="A15" s="10" t="s">
        <v>25</v>
      </c>
      <c r="B15" s="17">
        <v>0</v>
      </c>
      <c r="C15" s="98" t="s">
        <v>147</v>
      </c>
      <c r="D15" s="18">
        <v>1343</v>
      </c>
      <c r="E15" s="149"/>
      <c r="F15" s="3"/>
      <c r="G15" s="32"/>
      <c r="H15" s="32"/>
      <c r="I15" s="6"/>
      <c r="J15" s="16"/>
      <c r="K15" s="87"/>
      <c r="L15" s="87"/>
      <c r="M15" s="87"/>
      <c r="N15" s="146"/>
      <c r="O15" s="87">
        <f t="shared" si="4"/>
        <v>0</v>
      </c>
      <c r="P15" s="87">
        <f t="shared" si="5"/>
        <v>0</v>
      </c>
      <c r="R15" s="83"/>
      <c r="S15" s="148"/>
      <c r="T15" s="54"/>
    </row>
    <row r="16" spans="1:20" x14ac:dyDescent="0.25">
      <c r="A16" s="10" t="s">
        <v>26</v>
      </c>
      <c r="B16" s="17">
        <v>0</v>
      </c>
      <c r="C16" s="98" t="s">
        <v>147</v>
      </c>
      <c r="D16" s="18">
        <v>1343</v>
      </c>
      <c r="E16" s="149"/>
      <c r="F16" s="3"/>
      <c r="G16" s="32"/>
      <c r="H16" s="32"/>
      <c r="I16" s="6"/>
      <c r="J16" s="16"/>
      <c r="K16" s="87"/>
      <c r="L16" s="87"/>
      <c r="M16" s="87"/>
      <c r="N16" s="146"/>
      <c r="O16" s="87">
        <f t="shared" si="4"/>
        <v>0</v>
      </c>
      <c r="P16" s="87">
        <f t="shared" si="5"/>
        <v>0</v>
      </c>
      <c r="R16" s="83"/>
      <c r="S16" s="148"/>
      <c r="T16" s="54"/>
    </row>
    <row r="17" spans="1:20" x14ac:dyDescent="0.25">
      <c r="A17" s="10" t="s">
        <v>27</v>
      </c>
      <c r="B17" s="17">
        <v>8760</v>
      </c>
      <c r="C17" s="98">
        <v>7500</v>
      </c>
      <c r="D17" s="18">
        <v>1343</v>
      </c>
      <c r="E17" s="149">
        <v>5.8E-4</v>
      </c>
      <c r="F17" s="3">
        <v>3.17</v>
      </c>
      <c r="G17" s="32">
        <v>0.38600000000000001</v>
      </c>
      <c r="H17" s="32">
        <v>0.12</v>
      </c>
      <c r="I17" s="6">
        <v>4.8309999999999999E-2</v>
      </c>
      <c r="J17" s="16">
        <f t="shared" ref="J17:J25" si="6">+E17*$B17*$C17*$D17/2000/1000000</f>
        <v>2.5588178999999999E-2</v>
      </c>
      <c r="K17" s="87">
        <f t="shared" si="0"/>
        <v>139.8526335</v>
      </c>
      <c r="L17" s="87">
        <f t="shared" si="1"/>
        <v>17.029374300000001</v>
      </c>
      <c r="M17" s="87">
        <f t="shared" si="2"/>
        <v>5.2941060000000002</v>
      </c>
      <c r="N17" s="146">
        <f t="shared" si="3"/>
        <v>2.1313188405000001</v>
      </c>
      <c r="O17" s="87">
        <f t="shared" si="4"/>
        <v>0</v>
      </c>
      <c r="P17" s="87">
        <f t="shared" si="5"/>
        <v>0</v>
      </c>
      <c r="R17" s="83"/>
      <c r="S17" s="148"/>
      <c r="T17" s="54"/>
    </row>
    <row r="18" spans="1:20" x14ac:dyDescent="0.25">
      <c r="A18" s="10" t="s">
        <v>28</v>
      </c>
      <c r="B18" s="17">
        <v>8760</v>
      </c>
      <c r="C18" s="98">
        <v>7500</v>
      </c>
      <c r="D18" s="18">
        <v>1343</v>
      </c>
      <c r="E18" s="149">
        <v>5.8E-4</v>
      </c>
      <c r="F18" s="3">
        <v>3.17</v>
      </c>
      <c r="G18" s="32">
        <v>0.38600000000000001</v>
      </c>
      <c r="H18" s="32">
        <v>0.12</v>
      </c>
      <c r="I18" s="6">
        <v>4.8309999999999999E-2</v>
      </c>
      <c r="J18" s="16">
        <f t="shared" si="6"/>
        <v>2.5588178999999999E-2</v>
      </c>
      <c r="K18" s="87">
        <f t="shared" si="0"/>
        <v>139.8526335</v>
      </c>
      <c r="L18" s="87">
        <f t="shared" si="1"/>
        <v>17.029374300000001</v>
      </c>
      <c r="M18" s="87">
        <f t="shared" si="2"/>
        <v>5.2941060000000002</v>
      </c>
      <c r="N18" s="146">
        <f t="shared" si="3"/>
        <v>2.1313188405000001</v>
      </c>
      <c r="O18" s="87">
        <f t="shared" si="4"/>
        <v>0</v>
      </c>
      <c r="P18" s="87">
        <f t="shared" si="5"/>
        <v>0</v>
      </c>
      <c r="R18" s="83"/>
      <c r="S18" s="148"/>
      <c r="T18" s="54"/>
    </row>
    <row r="19" spans="1:20" x14ac:dyDescent="0.25">
      <c r="A19" s="10" t="s">
        <v>29</v>
      </c>
      <c r="B19" s="17">
        <v>8760</v>
      </c>
      <c r="C19" s="98">
        <v>7500</v>
      </c>
      <c r="D19" s="18">
        <v>1254</v>
      </c>
      <c r="E19" s="149">
        <v>5.8E-4</v>
      </c>
      <c r="F19" s="3">
        <v>2.21</v>
      </c>
      <c r="G19" s="3">
        <v>3.72</v>
      </c>
      <c r="H19" s="6">
        <v>2.96E-3</v>
      </c>
      <c r="I19" s="6">
        <v>1.941E-2</v>
      </c>
      <c r="J19" s="16">
        <f t="shared" si="6"/>
        <v>2.3892462E-2</v>
      </c>
      <c r="K19" s="87">
        <f t="shared" si="0"/>
        <v>91.038518999999994</v>
      </c>
      <c r="L19" s="87">
        <f t="shared" si="1"/>
        <v>153.241308</v>
      </c>
      <c r="M19" s="87">
        <f t="shared" si="2"/>
        <v>0.121933944</v>
      </c>
      <c r="N19" s="146">
        <f t="shared" si="3"/>
        <v>0.79957359900000002</v>
      </c>
      <c r="O19" s="87">
        <f t="shared" si="4"/>
        <v>0</v>
      </c>
      <c r="P19" s="87">
        <f t="shared" si="5"/>
        <v>0</v>
      </c>
      <c r="R19" s="83"/>
      <c r="S19" s="148"/>
      <c r="T19" s="54"/>
    </row>
    <row r="20" spans="1:20" x14ac:dyDescent="0.25">
      <c r="A20" s="10" t="s">
        <v>30</v>
      </c>
      <c r="B20" s="17">
        <v>8760</v>
      </c>
      <c r="C20" s="98">
        <v>7500</v>
      </c>
      <c r="D20" s="18">
        <v>1254</v>
      </c>
      <c r="E20" s="149">
        <v>5.8E-4</v>
      </c>
      <c r="F20" s="3">
        <v>2.21</v>
      </c>
      <c r="G20" s="3">
        <v>3.72</v>
      </c>
      <c r="H20" s="6">
        <v>2.96E-3</v>
      </c>
      <c r="I20" s="6">
        <v>1.941E-2</v>
      </c>
      <c r="J20" s="16">
        <f t="shared" si="6"/>
        <v>2.3892462E-2</v>
      </c>
      <c r="K20" s="87">
        <f t="shared" si="0"/>
        <v>91.038518999999994</v>
      </c>
      <c r="L20" s="87">
        <f t="shared" si="1"/>
        <v>153.241308</v>
      </c>
      <c r="M20" s="87">
        <f t="shared" si="2"/>
        <v>0.121933944</v>
      </c>
      <c r="N20" s="146">
        <f t="shared" si="3"/>
        <v>0.79957359900000002</v>
      </c>
      <c r="O20" s="87">
        <f t="shared" si="4"/>
        <v>0</v>
      </c>
      <c r="P20" s="87">
        <f t="shared" si="5"/>
        <v>0</v>
      </c>
      <c r="R20" s="83"/>
      <c r="S20" s="148"/>
      <c r="T20" s="54"/>
    </row>
    <row r="21" spans="1:20" x14ac:dyDescent="0.25">
      <c r="A21" s="10" t="s">
        <v>31</v>
      </c>
      <c r="B21" s="17">
        <v>8760</v>
      </c>
      <c r="C21" s="98">
        <v>7500</v>
      </c>
      <c r="D21" s="18">
        <v>1254</v>
      </c>
      <c r="E21" s="149">
        <v>5.8E-4</v>
      </c>
      <c r="F21" s="3">
        <v>2.21</v>
      </c>
      <c r="G21" s="3">
        <v>3.72</v>
      </c>
      <c r="H21" s="6">
        <v>2.96E-3</v>
      </c>
      <c r="I21" s="6">
        <v>1.941E-2</v>
      </c>
      <c r="J21" s="16">
        <f t="shared" si="6"/>
        <v>2.3892462E-2</v>
      </c>
      <c r="K21" s="87">
        <f t="shared" si="0"/>
        <v>91.038518999999994</v>
      </c>
      <c r="L21" s="87">
        <f t="shared" si="1"/>
        <v>153.241308</v>
      </c>
      <c r="M21" s="87">
        <f t="shared" si="2"/>
        <v>0.121933944</v>
      </c>
      <c r="N21" s="146">
        <f t="shared" si="3"/>
        <v>0.79957359900000002</v>
      </c>
      <c r="O21" s="87">
        <f t="shared" si="4"/>
        <v>0</v>
      </c>
      <c r="P21" s="87">
        <f t="shared" si="5"/>
        <v>0</v>
      </c>
      <c r="R21" s="83"/>
      <c r="S21" s="148"/>
      <c r="T21" s="54"/>
    </row>
    <row r="22" spans="1:20" x14ac:dyDescent="0.25">
      <c r="A22" s="10" t="s">
        <v>32</v>
      </c>
      <c r="B22" s="17">
        <v>8760</v>
      </c>
      <c r="C22" s="98">
        <v>7500</v>
      </c>
      <c r="D22" s="18">
        <v>1254</v>
      </c>
      <c r="E22" s="149">
        <v>5.8E-4</v>
      </c>
      <c r="F22" s="3">
        <v>2.21</v>
      </c>
      <c r="G22" s="3">
        <v>3.72</v>
      </c>
      <c r="H22" s="6">
        <v>2.96E-3</v>
      </c>
      <c r="I22" s="6">
        <v>1.941E-2</v>
      </c>
      <c r="J22" s="16">
        <f t="shared" si="6"/>
        <v>2.3892462E-2</v>
      </c>
      <c r="K22" s="87">
        <f t="shared" si="0"/>
        <v>91.038518999999994</v>
      </c>
      <c r="L22" s="87">
        <f t="shared" si="1"/>
        <v>153.241308</v>
      </c>
      <c r="M22" s="87">
        <f t="shared" si="2"/>
        <v>0.121933944</v>
      </c>
      <c r="N22" s="146">
        <f t="shared" si="3"/>
        <v>0.79957359900000002</v>
      </c>
      <c r="O22" s="87">
        <f t="shared" si="4"/>
        <v>0</v>
      </c>
      <c r="P22" s="87">
        <f t="shared" si="5"/>
        <v>0</v>
      </c>
      <c r="R22" s="83"/>
      <c r="S22" s="148"/>
      <c r="T22" s="54"/>
    </row>
    <row r="23" spans="1:20" x14ac:dyDescent="0.25">
      <c r="A23" s="10" t="s">
        <v>33</v>
      </c>
      <c r="B23" s="17">
        <v>8760</v>
      </c>
      <c r="C23" s="98">
        <v>7500</v>
      </c>
      <c r="D23" s="18">
        <v>1254</v>
      </c>
      <c r="E23" s="149">
        <v>5.8E-4</v>
      </c>
      <c r="F23" s="3">
        <v>2.21</v>
      </c>
      <c r="G23" s="3">
        <v>3.72</v>
      </c>
      <c r="H23" s="6">
        <v>2.96E-3</v>
      </c>
      <c r="I23" s="6">
        <v>1.941E-2</v>
      </c>
      <c r="J23" s="16">
        <f t="shared" si="6"/>
        <v>2.3892462E-2</v>
      </c>
      <c r="K23" s="87">
        <f t="shared" si="0"/>
        <v>91.038518999999994</v>
      </c>
      <c r="L23" s="87">
        <f t="shared" si="1"/>
        <v>153.241308</v>
      </c>
      <c r="M23" s="87">
        <f t="shared" si="2"/>
        <v>0.121933944</v>
      </c>
      <c r="N23" s="146">
        <f t="shared" si="3"/>
        <v>0.79957359900000002</v>
      </c>
      <c r="O23" s="87">
        <f t="shared" si="4"/>
        <v>0</v>
      </c>
      <c r="P23" s="87">
        <f t="shared" si="5"/>
        <v>0</v>
      </c>
      <c r="R23" s="83"/>
      <c r="S23" s="148"/>
      <c r="T23" s="54"/>
    </row>
    <row r="24" spans="1:20" x14ac:dyDescent="0.25">
      <c r="A24" s="10" t="s">
        <v>34</v>
      </c>
      <c r="B24" s="17">
        <v>8760</v>
      </c>
      <c r="C24" s="98">
        <v>7500</v>
      </c>
      <c r="D24" s="18">
        <v>1343</v>
      </c>
      <c r="E24" s="149">
        <v>5.8E-4</v>
      </c>
      <c r="F24" s="3">
        <v>3.17</v>
      </c>
      <c r="G24" s="32">
        <v>0.38600000000000001</v>
      </c>
      <c r="H24" s="32">
        <v>0.12</v>
      </c>
      <c r="I24" s="6">
        <v>4.8309999999999999E-2</v>
      </c>
      <c r="J24" s="16">
        <f t="shared" si="6"/>
        <v>2.5588178999999999E-2</v>
      </c>
      <c r="K24" s="87">
        <f t="shared" si="0"/>
        <v>139.8526335</v>
      </c>
      <c r="L24" s="87">
        <f t="shared" si="1"/>
        <v>17.029374300000001</v>
      </c>
      <c r="M24" s="87">
        <f t="shared" si="2"/>
        <v>5.2941060000000002</v>
      </c>
      <c r="N24" s="146">
        <f t="shared" si="3"/>
        <v>2.1313188405000001</v>
      </c>
      <c r="O24" s="87">
        <f t="shared" si="4"/>
        <v>0</v>
      </c>
      <c r="P24" s="87">
        <f t="shared" si="5"/>
        <v>0</v>
      </c>
      <c r="R24" s="83"/>
      <c r="S24" s="148"/>
      <c r="T24" s="54"/>
    </row>
    <row r="25" spans="1:20" ht="16.5" thickBot="1" x14ac:dyDescent="0.3">
      <c r="A25" s="19" t="s">
        <v>35</v>
      </c>
      <c r="B25" s="20">
        <v>8760</v>
      </c>
      <c r="C25" s="21">
        <v>7500</v>
      </c>
      <c r="D25" s="21">
        <v>1296</v>
      </c>
      <c r="E25" s="149">
        <v>5.8E-4</v>
      </c>
      <c r="F25" s="3">
        <v>2.21</v>
      </c>
      <c r="G25" s="3">
        <v>3.72</v>
      </c>
      <c r="H25" s="6">
        <v>2.96E-3</v>
      </c>
      <c r="I25" s="6">
        <v>1.941E-2</v>
      </c>
      <c r="J25" s="16">
        <f t="shared" si="6"/>
        <v>2.4692687999999997E-2</v>
      </c>
      <c r="K25" s="87">
        <f t="shared" si="0"/>
        <v>94.087655999999996</v>
      </c>
      <c r="L25" s="87">
        <f t="shared" si="1"/>
        <v>158.37379200000001</v>
      </c>
      <c r="M25" s="141">
        <f t="shared" si="2"/>
        <v>0.12601785600000001</v>
      </c>
      <c r="N25" s="146">
        <f t="shared" si="3"/>
        <v>0.82635357600000003</v>
      </c>
      <c r="O25" s="87">
        <f t="shared" si="4"/>
        <v>0</v>
      </c>
      <c r="P25" s="87">
        <f t="shared" si="5"/>
        <v>0</v>
      </c>
      <c r="R25" s="83"/>
      <c r="S25" s="148"/>
      <c r="T25" s="54"/>
    </row>
    <row r="26" spans="1:20" ht="16.149999999999999" customHeight="1" thickTop="1" x14ac:dyDescent="0.25">
      <c r="A26" s="22" t="s">
        <v>7</v>
      </c>
      <c r="B26" s="23"/>
      <c r="C26" s="23"/>
      <c r="D26" s="24"/>
      <c r="E26" s="85" t="s">
        <v>2</v>
      </c>
      <c r="F26" s="27" t="s">
        <v>2</v>
      </c>
      <c r="G26" s="27" t="s">
        <v>2</v>
      </c>
      <c r="H26" s="28" t="s">
        <v>2</v>
      </c>
      <c r="I26" s="86" t="s">
        <v>2</v>
      </c>
      <c r="J26" s="88">
        <f t="shared" ref="J26:P26" si="7">SUM(J13:J25)</f>
        <v>0.22282483499999997</v>
      </c>
      <c r="K26" s="29">
        <f t="shared" si="7"/>
        <v>976.0980014999999</v>
      </c>
      <c r="L26" s="29">
        <f t="shared" si="7"/>
        <v>987.88865490000001</v>
      </c>
      <c r="M26" s="29">
        <f t="shared" si="7"/>
        <v>16.627729176000003</v>
      </c>
      <c r="N26" s="147">
        <f t="shared" si="7"/>
        <v>11.281939942500003</v>
      </c>
      <c r="O26" s="29">
        <f t="shared" si="7"/>
        <v>0</v>
      </c>
      <c r="P26" s="30">
        <f t="shared" si="7"/>
        <v>0</v>
      </c>
    </row>
    <row r="27" spans="1:20" ht="16.149999999999999" customHeight="1" x14ac:dyDescent="0.25">
      <c r="A27" s="89"/>
      <c r="B27" s="90"/>
      <c r="C27" s="90"/>
      <c r="D27" s="91"/>
      <c r="E27" s="92"/>
      <c r="F27" s="89"/>
      <c r="G27" s="89"/>
      <c r="H27" s="89"/>
      <c r="I27" s="93"/>
      <c r="J27" s="94"/>
      <c r="K27" s="95"/>
      <c r="L27" s="96"/>
      <c r="M27" s="96"/>
      <c r="N27" s="96"/>
      <c r="O27" s="96"/>
      <c r="P27" s="96"/>
      <c r="Q27" s="96"/>
      <c r="R27" s="96"/>
    </row>
    <row r="28" spans="1:20" ht="16.149999999999999" customHeight="1" x14ac:dyDescent="0.25">
      <c r="A28" s="99" t="s">
        <v>83</v>
      </c>
      <c r="B28" s="100"/>
      <c r="C28" s="101"/>
      <c r="D28" s="102"/>
      <c r="E28" s="103"/>
      <c r="F28" s="103"/>
      <c r="G28" s="103"/>
      <c r="H28" s="103"/>
      <c r="I28" s="103"/>
      <c r="J28" s="103"/>
      <c r="K28" s="103"/>
      <c r="L28" s="96"/>
      <c r="M28" s="96"/>
      <c r="N28" s="96"/>
      <c r="O28" s="96"/>
      <c r="P28" s="96"/>
      <c r="Q28" s="96"/>
      <c r="R28" s="96"/>
    </row>
    <row r="29" spans="1:20" ht="16.149999999999999" customHeight="1" x14ac:dyDescent="0.25">
      <c r="A29" s="104"/>
      <c r="B29" s="105"/>
      <c r="C29" s="106"/>
      <c r="D29" s="102"/>
      <c r="E29" s="103"/>
      <c r="F29" s="103"/>
      <c r="G29" s="103"/>
      <c r="H29" s="103"/>
      <c r="I29" s="103"/>
      <c r="J29" s="103"/>
      <c r="K29" s="103"/>
      <c r="L29" s="96"/>
      <c r="M29" s="96"/>
      <c r="N29" s="96"/>
      <c r="O29" s="96"/>
      <c r="P29" s="96"/>
      <c r="Q29" s="96"/>
      <c r="R29" s="96"/>
    </row>
    <row r="30" spans="1:20" ht="16.149999999999999" customHeight="1" thickBot="1" x14ac:dyDescent="0.3">
      <c r="A30" s="107" t="s">
        <v>84</v>
      </c>
      <c r="B30" s="108" t="s">
        <v>85</v>
      </c>
      <c r="C30" s="109" t="s">
        <v>86</v>
      </c>
      <c r="D30" s="110" t="s">
        <v>87</v>
      </c>
      <c r="E30" s="110" t="s">
        <v>88</v>
      </c>
      <c r="F30" s="111"/>
      <c r="G30" s="103"/>
      <c r="H30" s="103"/>
      <c r="I30" s="103"/>
      <c r="J30" s="103"/>
      <c r="K30" s="103"/>
      <c r="L30" s="96"/>
      <c r="M30" s="96"/>
      <c r="N30" s="96"/>
      <c r="O30" s="96"/>
      <c r="P30" s="96"/>
      <c r="Q30" s="96"/>
      <c r="R30" s="96"/>
    </row>
    <row r="31" spans="1:20" ht="16.149999999999999" customHeight="1" x14ac:dyDescent="0.25">
      <c r="A31" s="112" t="s">
        <v>45</v>
      </c>
      <c r="B31" s="113">
        <v>2.7899999999999999E-3</v>
      </c>
      <c r="C31" s="113">
        <v>8.3599999999999994E-3</v>
      </c>
      <c r="D31" s="114">
        <v>7.7600000000000004E-3</v>
      </c>
      <c r="E31" s="115">
        <v>4.0000000000000003E-5</v>
      </c>
      <c r="F31" s="116"/>
      <c r="G31" s="103"/>
      <c r="H31" s="103"/>
      <c r="I31" s="103"/>
      <c r="J31" s="103"/>
      <c r="K31" s="103"/>
      <c r="L31" s="96"/>
      <c r="M31" s="96"/>
      <c r="N31" s="96"/>
      <c r="O31" s="96"/>
      <c r="P31" s="96"/>
      <c r="Q31" s="96"/>
      <c r="R31" s="96"/>
    </row>
    <row r="32" spans="1:20" ht="16.149999999999999" customHeight="1" x14ac:dyDescent="0.25">
      <c r="A32" s="112" t="s">
        <v>46</v>
      </c>
      <c r="B32" s="113">
        <v>2.63E-3</v>
      </c>
      <c r="C32" s="113">
        <v>5.1399999999999996E-3</v>
      </c>
      <c r="D32" s="114">
        <v>7.7799999999999996E-3</v>
      </c>
      <c r="E32" s="115"/>
      <c r="F32" s="116"/>
      <c r="G32" s="103"/>
      <c r="H32" s="103"/>
      <c r="I32" s="103"/>
      <c r="J32" s="103"/>
      <c r="K32" s="103"/>
      <c r="L32" s="96"/>
      <c r="M32" s="96"/>
      <c r="N32" s="96"/>
      <c r="O32" s="96"/>
      <c r="P32" s="96"/>
      <c r="Q32" s="96"/>
      <c r="R32" s="96"/>
    </row>
    <row r="33" spans="1:18" ht="16.149999999999999" customHeight="1" x14ac:dyDescent="0.25">
      <c r="A33" s="112" t="s">
        <v>41</v>
      </c>
      <c r="B33" s="113">
        <v>1.58E-3</v>
      </c>
      <c r="C33" s="113">
        <v>4.4000000000000002E-4</v>
      </c>
      <c r="D33" s="114">
        <v>1.9400000000000001E-3</v>
      </c>
      <c r="E33" s="115"/>
      <c r="F33" s="116"/>
      <c r="G33" s="103"/>
      <c r="H33" s="103"/>
      <c r="I33" s="103"/>
      <c r="J33" s="103"/>
      <c r="K33" s="103"/>
      <c r="L33" s="96"/>
      <c r="M33" s="96"/>
      <c r="N33" s="96"/>
      <c r="O33" s="96"/>
      <c r="P33" s="96"/>
      <c r="Q33" s="96"/>
      <c r="R33" s="96"/>
    </row>
    <row r="34" spans="1:18" ht="16.149999999999999" customHeight="1" x14ac:dyDescent="0.25">
      <c r="A34" s="112" t="s">
        <v>74</v>
      </c>
      <c r="B34" s="113">
        <v>2.0500000000000001E-2</v>
      </c>
      <c r="C34" s="113">
        <v>5.28E-2</v>
      </c>
      <c r="D34" s="114">
        <v>5.5199999999999999E-2</v>
      </c>
      <c r="E34" s="115">
        <v>7.1000000000000002E-4</v>
      </c>
      <c r="F34" s="116"/>
      <c r="G34" s="103"/>
      <c r="H34" s="103"/>
      <c r="I34" s="103"/>
      <c r="J34" s="103"/>
      <c r="K34" s="103"/>
      <c r="L34" s="96"/>
      <c r="M34" s="96"/>
      <c r="N34" s="96"/>
      <c r="O34" s="96"/>
      <c r="P34" s="96"/>
      <c r="Q34" s="96"/>
      <c r="R34" s="96"/>
    </row>
    <row r="35" spans="1:18" ht="16.149999999999999" customHeight="1" x14ac:dyDescent="0.25">
      <c r="A35" s="112" t="s">
        <v>89</v>
      </c>
      <c r="B35" s="113">
        <v>3.0599999999999998E-3</v>
      </c>
      <c r="C35" s="113">
        <v>2.5000000000000001E-3</v>
      </c>
      <c r="D35" s="114">
        <v>2.48E-3</v>
      </c>
      <c r="E35" s="115"/>
      <c r="F35" s="116"/>
      <c r="G35" s="103"/>
      <c r="H35" s="103"/>
      <c r="I35" s="103"/>
      <c r="J35" s="103"/>
      <c r="K35" s="103"/>
      <c r="L35" s="96"/>
      <c r="M35" s="96"/>
      <c r="N35" s="96"/>
      <c r="O35" s="96"/>
      <c r="P35" s="96"/>
      <c r="Q35" s="96"/>
      <c r="R35" s="96"/>
    </row>
    <row r="36" spans="1:18" ht="16.149999999999999" customHeight="1" x14ac:dyDescent="0.25">
      <c r="A36" s="112" t="s">
        <v>43</v>
      </c>
      <c r="B36" s="113"/>
      <c r="C36" s="113"/>
      <c r="D36" s="114"/>
      <c r="E36" s="115">
        <v>3.1999999999999999E-5</v>
      </c>
      <c r="F36" s="116"/>
      <c r="G36" s="103"/>
      <c r="H36" s="103"/>
      <c r="I36" s="103"/>
      <c r="J36" s="103"/>
      <c r="K36" s="103"/>
      <c r="L36" s="96"/>
      <c r="M36" s="96"/>
      <c r="N36" s="96"/>
      <c r="O36" s="96"/>
      <c r="P36" s="96"/>
      <c r="Q36" s="96"/>
      <c r="R36" s="96"/>
    </row>
    <row r="37" spans="1:18" ht="16.149999999999999" customHeight="1" x14ac:dyDescent="0.25">
      <c r="A37" s="112" t="s">
        <v>42</v>
      </c>
      <c r="B37" s="113"/>
      <c r="C37" s="113"/>
      <c r="D37" s="114"/>
      <c r="E37" s="115">
        <v>1.2999999999999999E-4</v>
      </c>
      <c r="F37" s="116"/>
      <c r="G37" s="103"/>
      <c r="H37" s="103"/>
      <c r="I37" s="103"/>
      <c r="J37" s="103"/>
      <c r="K37" s="103"/>
      <c r="L37" s="96"/>
      <c r="M37" s="96"/>
      <c r="N37" s="96"/>
      <c r="O37" s="96"/>
      <c r="P37" s="96"/>
      <c r="Q37" s="96"/>
      <c r="R37" s="96"/>
    </row>
    <row r="38" spans="1:18" ht="16.149999999999999" customHeight="1" x14ac:dyDescent="0.25">
      <c r="A38" s="117" t="s">
        <v>44</v>
      </c>
      <c r="B38" s="118"/>
      <c r="C38" s="118"/>
      <c r="D38" s="119"/>
      <c r="E38" s="120">
        <v>6.3999999999999997E-5</v>
      </c>
      <c r="F38" s="116"/>
      <c r="G38" s="103"/>
      <c r="H38" s="103"/>
      <c r="I38" s="103"/>
      <c r="J38" s="103"/>
      <c r="K38" s="103"/>
      <c r="L38" s="96"/>
      <c r="M38" s="96"/>
      <c r="N38" s="96"/>
      <c r="O38" s="96"/>
      <c r="P38" s="96"/>
      <c r="Q38" s="96"/>
      <c r="R38" s="96"/>
    </row>
    <row r="39" spans="1:18" ht="16.149999999999999" customHeight="1" x14ac:dyDescent="0.25">
      <c r="A39" s="121" t="s">
        <v>90</v>
      </c>
      <c r="B39" s="118">
        <v>3.2399999999999998E-2</v>
      </c>
      <c r="C39" s="118">
        <v>7.2029999999999997E-2</v>
      </c>
      <c r="D39" s="118">
        <v>7.954E-2</v>
      </c>
      <c r="E39" s="122">
        <v>1.0269999999999999E-3</v>
      </c>
      <c r="F39" s="123"/>
      <c r="G39" s="103"/>
      <c r="H39" s="103"/>
      <c r="I39" s="103"/>
      <c r="J39" s="103"/>
      <c r="K39" s="103"/>
      <c r="L39" s="96"/>
      <c r="M39" s="96"/>
      <c r="N39" s="96"/>
      <c r="O39" s="96"/>
      <c r="P39" s="96"/>
      <c r="Q39" s="96"/>
      <c r="R39" s="96"/>
    </row>
    <row r="40" spans="1:18" ht="16.149999999999999" customHeight="1" x14ac:dyDescent="0.25">
      <c r="A40" s="104"/>
      <c r="B40" s="105"/>
      <c r="C40" s="106"/>
      <c r="D40" s="102"/>
      <c r="E40" s="103"/>
      <c r="F40" s="103"/>
      <c r="G40" s="103"/>
      <c r="H40" s="103"/>
      <c r="I40" s="103"/>
      <c r="J40" s="103"/>
      <c r="K40" s="103"/>
      <c r="L40" s="96"/>
      <c r="M40" s="96"/>
      <c r="N40" s="96"/>
      <c r="O40" s="96"/>
      <c r="P40" s="96"/>
      <c r="Q40" s="96"/>
      <c r="R40" s="96"/>
    </row>
    <row r="41" spans="1:18" ht="16.149999999999999" customHeight="1" x14ac:dyDescent="0.25">
      <c r="A41" s="124" t="s">
        <v>91</v>
      </c>
      <c r="B41" s="124"/>
      <c r="C41" s="103"/>
      <c r="D41" s="103"/>
      <c r="E41" s="103"/>
      <c r="F41" s="103"/>
      <c r="G41" s="103"/>
      <c r="H41" s="103"/>
      <c r="I41" s="103"/>
      <c r="J41" s="103"/>
      <c r="K41" s="103"/>
      <c r="L41" s="96"/>
      <c r="M41" s="96"/>
      <c r="N41" s="96"/>
      <c r="O41" s="96"/>
      <c r="P41" s="96"/>
      <c r="Q41" s="96"/>
      <c r="R41" s="96"/>
    </row>
    <row r="42" spans="1:18" ht="16.149999999999999" customHeight="1" x14ac:dyDescent="0.25">
      <c r="A42" s="125" t="s">
        <v>6</v>
      </c>
      <c r="B42" s="126"/>
      <c r="C42" s="127"/>
      <c r="D42" s="127"/>
      <c r="E42" s="127"/>
      <c r="F42" s="127"/>
      <c r="G42" s="127"/>
      <c r="H42" s="127"/>
      <c r="I42" s="127"/>
      <c r="J42" s="127"/>
      <c r="K42" s="128"/>
      <c r="L42" s="96"/>
      <c r="M42" s="96"/>
      <c r="N42" s="96"/>
      <c r="O42" s="96"/>
      <c r="P42" s="96"/>
      <c r="Q42" s="96"/>
      <c r="R42" s="96"/>
    </row>
    <row r="43" spans="1:18" ht="16.149999999999999" customHeight="1" x14ac:dyDescent="0.25">
      <c r="A43" s="129" t="s">
        <v>10</v>
      </c>
      <c r="B43" s="130"/>
      <c r="C43" s="233" t="s">
        <v>84</v>
      </c>
      <c r="D43" s="233"/>
      <c r="E43" s="233"/>
      <c r="F43" s="233"/>
      <c r="G43" s="233"/>
      <c r="H43" s="233"/>
      <c r="I43" s="233"/>
      <c r="J43" s="233"/>
      <c r="K43" s="234"/>
      <c r="L43" s="96"/>
      <c r="M43" s="96"/>
      <c r="N43" s="96"/>
      <c r="O43" s="96"/>
      <c r="P43" s="96"/>
      <c r="Q43" s="96"/>
      <c r="R43" s="96"/>
    </row>
    <row r="44" spans="1:18" ht="16.149999999999999" customHeight="1" thickBot="1" x14ac:dyDescent="0.3">
      <c r="A44" s="131"/>
      <c r="B44" s="139" t="s">
        <v>92</v>
      </c>
      <c r="C44" s="139" t="s">
        <v>45</v>
      </c>
      <c r="D44" s="139" t="s">
        <v>46</v>
      </c>
      <c r="E44" s="139" t="s">
        <v>41</v>
      </c>
      <c r="F44" s="139" t="s">
        <v>74</v>
      </c>
      <c r="G44" s="139" t="s">
        <v>89</v>
      </c>
      <c r="H44" s="139" t="s">
        <v>43</v>
      </c>
      <c r="I44" s="139" t="s">
        <v>42</v>
      </c>
      <c r="J44" s="139" t="s">
        <v>70</v>
      </c>
      <c r="K44" s="139" t="s">
        <v>90</v>
      </c>
      <c r="L44" s="96"/>
      <c r="M44" s="96"/>
      <c r="N44" s="96"/>
      <c r="O44" s="96"/>
      <c r="P44" s="96"/>
      <c r="Q44" s="96"/>
      <c r="R44" s="96"/>
    </row>
    <row r="45" spans="1:18" ht="16.149999999999999" customHeight="1" thickTop="1" x14ac:dyDescent="0.25">
      <c r="A45" s="132" t="s">
        <v>23</v>
      </c>
      <c r="B45" s="136">
        <f>+C13*D13/1000000</f>
        <v>0.75</v>
      </c>
      <c r="C45" s="136">
        <f>+B45*$B$31*4.38</f>
        <v>9.1651499999999986E-3</v>
      </c>
      <c r="D45" s="136">
        <f>+B45*$B$32*4.38</f>
        <v>8.6395499999999993E-3</v>
      </c>
      <c r="E45" s="136">
        <f>+B45*$B$33*4.38</f>
        <v>5.1903000000000001E-3</v>
      </c>
      <c r="F45" s="136">
        <f>+B45*$B$34*4.38</f>
        <v>6.73425E-2</v>
      </c>
      <c r="G45" s="137">
        <f>+B45*$B$35*4.38</f>
        <v>1.0052099999999998E-2</v>
      </c>
      <c r="H45" s="138" t="s">
        <v>71</v>
      </c>
      <c r="I45" s="138" t="s">
        <v>71</v>
      </c>
      <c r="J45" s="138" t="s">
        <v>71</v>
      </c>
      <c r="K45" s="136">
        <f>+B45*$B$39*4.38</f>
        <v>0.10643399999999999</v>
      </c>
      <c r="L45" s="96"/>
      <c r="M45" s="96"/>
      <c r="N45" s="96"/>
      <c r="O45" s="96"/>
      <c r="P45" s="96"/>
      <c r="Q45" s="96"/>
      <c r="R45" s="96"/>
    </row>
    <row r="46" spans="1:18" ht="16.149999999999999" customHeight="1" x14ac:dyDescent="0.25">
      <c r="A46" s="132" t="s">
        <v>27</v>
      </c>
      <c r="B46" s="133">
        <f t="shared" ref="B46:B54" si="8">+C17*D17/1000000</f>
        <v>10.0725</v>
      </c>
      <c r="C46" s="136">
        <f>+B46*$D$31*4.38</f>
        <v>0.342352188</v>
      </c>
      <c r="D46" s="136">
        <f>+B46*$D$32*4.38</f>
        <v>0.34323453899999995</v>
      </c>
      <c r="E46" s="136">
        <f>+B46*$D$33*4.38</f>
        <v>8.5588047E-2</v>
      </c>
      <c r="F46" s="136">
        <f>+B46*$D$34*4.38</f>
        <v>2.4352887599999997</v>
      </c>
      <c r="G46" s="137">
        <f>+B46*$D$35*4.38</f>
        <v>0.109411524</v>
      </c>
      <c r="H46" s="138" t="s">
        <v>71</v>
      </c>
      <c r="I46" s="138" t="s">
        <v>71</v>
      </c>
      <c r="J46" s="138" t="s">
        <v>71</v>
      </c>
      <c r="K46" s="136">
        <f>+B46*$D$39*4.38</f>
        <v>3.5091099269999999</v>
      </c>
      <c r="L46" s="96"/>
      <c r="M46" s="96"/>
      <c r="N46" s="96"/>
      <c r="O46" s="96"/>
      <c r="P46" s="96"/>
      <c r="Q46" s="96"/>
      <c r="R46" s="96"/>
    </row>
    <row r="47" spans="1:18" ht="16.149999999999999" customHeight="1" x14ac:dyDescent="0.25">
      <c r="A47" s="132" t="s">
        <v>28</v>
      </c>
      <c r="B47" s="133">
        <f t="shared" si="8"/>
        <v>10.0725</v>
      </c>
      <c r="C47" s="136">
        <f>+B47*$D$31*4.38</f>
        <v>0.342352188</v>
      </c>
      <c r="D47" s="136">
        <f>+B47*$D$32*4.38</f>
        <v>0.34323453899999995</v>
      </c>
      <c r="E47" s="136">
        <f>+B47*$D$33*4.38</f>
        <v>8.5588047E-2</v>
      </c>
      <c r="F47" s="136">
        <f>+B47*$D$34*4.38</f>
        <v>2.4352887599999997</v>
      </c>
      <c r="G47" s="137">
        <f>+B47*$D$35*4.38</f>
        <v>0.109411524</v>
      </c>
      <c r="H47" s="138" t="s">
        <v>71</v>
      </c>
      <c r="I47" s="138" t="s">
        <v>71</v>
      </c>
      <c r="J47" s="138" t="s">
        <v>71</v>
      </c>
      <c r="K47" s="136">
        <f>+B47*$D$39*4.38</f>
        <v>3.5091099269999999</v>
      </c>
      <c r="L47" s="96"/>
      <c r="M47" s="96"/>
      <c r="N47" s="96"/>
      <c r="O47" s="96"/>
      <c r="P47" s="96"/>
      <c r="Q47" s="96"/>
      <c r="R47" s="96"/>
    </row>
    <row r="48" spans="1:18" ht="16.149999999999999" customHeight="1" x14ac:dyDescent="0.25">
      <c r="A48" s="132" t="s">
        <v>29</v>
      </c>
      <c r="B48" s="133">
        <f t="shared" si="8"/>
        <v>9.4049999999999994</v>
      </c>
      <c r="C48" s="136">
        <f>+B48*$B$31*4.38</f>
        <v>0.11493098099999999</v>
      </c>
      <c r="D48" s="136">
        <f>+B48*$B$32*4.38</f>
        <v>0.10833995699999999</v>
      </c>
      <c r="E48" s="136">
        <f>+B48*$B$33*4.38</f>
        <v>6.5086361999999995E-2</v>
      </c>
      <c r="F48" s="136">
        <f>+B48*$B$34*4.38</f>
        <v>0.84447494999999995</v>
      </c>
      <c r="G48" s="137">
        <f>+B48*$B$35*4.38</f>
        <v>0.12605333399999999</v>
      </c>
      <c r="H48" s="138" t="s">
        <v>71</v>
      </c>
      <c r="I48" s="138" t="s">
        <v>71</v>
      </c>
      <c r="J48" s="138" t="s">
        <v>71</v>
      </c>
      <c r="K48" s="136">
        <f>+B48*$B$39*4.38</f>
        <v>1.3346823599999997</v>
      </c>
      <c r="L48" s="96"/>
      <c r="M48" s="96"/>
      <c r="N48" s="96"/>
      <c r="O48" s="96"/>
      <c r="P48" s="96"/>
      <c r="Q48" s="96"/>
      <c r="R48" s="96"/>
    </row>
    <row r="49" spans="1:21" ht="16.149999999999999" customHeight="1" x14ac:dyDescent="0.25">
      <c r="A49" s="132" t="s">
        <v>30</v>
      </c>
      <c r="B49" s="133">
        <f t="shared" si="8"/>
        <v>9.4049999999999994</v>
      </c>
      <c r="C49" s="136">
        <f>+B49*$B$31*4.38</f>
        <v>0.11493098099999999</v>
      </c>
      <c r="D49" s="136">
        <f>+B49*$B$32*4.38</f>
        <v>0.10833995699999999</v>
      </c>
      <c r="E49" s="136">
        <f>+B49*$B$33*4.38</f>
        <v>6.5086361999999995E-2</v>
      </c>
      <c r="F49" s="136">
        <f>+B49*$B$34*4.38</f>
        <v>0.84447494999999995</v>
      </c>
      <c r="G49" s="137">
        <f>+B49*$B$35*4.38</f>
        <v>0.12605333399999999</v>
      </c>
      <c r="H49" s="138" t="s">
        <v>71</v>
      </c>
      <c r="I49" s="138" t="s">
        <v>71</v>
      </c>
      <c r="J49" s="138" t="s">
        <v>71</v>
      </c>
      <c r="K49" s="136">
        <f>+B49*$B$39*4.38</f>
        <v>1.3346823599999997</v>
      </c>
      <c r="L49" s="96"/>
      <c r="M49" s="96"/>
      <c r="N49" s="96"/>
      <c r="O49" s="96"/>
      <c r="P49" s="96"/>
      <c r="Q49" s="96"/>
      <c r="R49" s="96"/>
    </row>
    <row r="50" spans="1:21" ht="16.149999999999999" customHeight="1" x14ac:dyDescent="0.25">
      <c r="A50" s="132" t="s">
        <v>31</v>
      </c>
      <c r="B50" s="133">
        <f t="shared" si="8"/>
        <v>9.4049999999999994</v>
      </c>
      <c r="C50" s="136">
        <f>+B50*$B$31*4.38</f>
        <v>0.11493098099999999</v>
      </c>
      <c r="D50" s="136">
        <f>+B50*$B$32*4.38</f>
        <v>0.10833995699999999</v>
      </c>
      <c r="E50" s="136">
        <f>+B50*$B$33*4.38</f>
        <v>6.5086361999999995E-2</v>
      </c>
      <c r="F50" s="136">
        <f>+B50*$B$34*4.38</f>
        <v>0.84447494999999995</v>
      </c>
      <c r="G50" s="137">
        <f>+B50*$B$35*4.38</f>
        <v>0.12605333399999999</v>
      </c>
      <c r="H50" s="138" t="s">
        <v>71</v>
      </c>
      <c r="I50" s="138" t="s">
        <v>71</v>
      </c>
      <c r="J50" s="138" t="s">
        <v>71</v>
      </c>
      <c r="K50" s="136">
        <f>+B50*$B$39*4.38</f>
        <v>1.3346823599999997</v>
      </c>
      <c r="L50" s="96"/>
      <c r="M50" s="96"/>
      <c r="N50" s="96"/>
      <c r="O50" s="96"/>
      <c r="P50" s="96"/>
      <c r="Q50" s="96"/>
      <c r="R50" s="96"/>
    </row>
    <row r="51" spans="1:21" ht="16.149999999999999" customHeight="1" x14ac:dyDescent="0.25">
      <c r="A51" s="132" t="s">
        <v>32</v>
      </c>
      <c r="B51" s="133">
        <f t="shared" si="8"/>
        <v>9.4049999999999994</v>
      </c>
      <c r="C51" s="136">
        <f>+B51*$B$31*4.38</f>
        <v>0.11493098099999999</v>
      </c>
      <c r="D51" s="136">
        <f>+B51*$B$32*4.38</f>
        <v>0.10833995699999999</v>
      </c>
      <c r="E51" s="136">
        <f>+B51*$B$33*4.38</f>
        <v>6.5086361999999995E-2</v>
      </c>
      <c r="F51" s="136">
        <f>+B51*$B$34*4.38</f>
        <v>0.84447494999999995</v>
      </c>
      <c r="G51" s="137">
        <f>+B51*$B$35*4.38</f>
        <v>0.12605333399999999</v>
      </c>
      <c r="H51" s="138" t="s">
        <v>71</v>
      </c>
      <c r="I51" s="138" t="s">
        <v>71</v>
      </c>
      <c r="J51" s="138" t="s">
        <v>71</v>
      </c>
      <c r="K51" s="136">
        <f>+B51*$B$39*4.38</f>
        <v>1.3346823599999997</v>
      </c>
      <c r="L51" s="96"/>
      <c r="M51" s="96"/>
      <c r="N51" s="96"/>
      <c r="O51" s="96"/>
      <c r="P51" s="96"/>
      <c r="Q51" s="96"/>
      <c r="R51" s="96"/>
    </row>
    <row r="52" spans="1:21" ht="16.149999999999999" customHeight="1" x14ac:dyDescent="0.25">
      <c r="A52" s="132" t="s">
        <v>33</v>
      </c>
      <c r="B52" s="133">
        <f t="shared" si="8"/>
        <v>9.4049999999999994</v>
      </c>
      <c r="C52" s="136">
        <f>+B52*$B$31*4.38</f>
        <v>0.11493098099999999</v>
      </c>
      <c r="D52" s="136">
        <f>+B52*$B$32*4.38</f>
        <v>0.10833995699999999</v>
      </c>
      <c r="E52" s="136">
        <f>+B52*$B$33*4.38</f>
        <v>6.5086361999999995E-2</v>
      </c>
      <c r="F52" s="136">
        <f>+B52*$B$34*4.38</f>
        <v>0.84447494999999995</v>
      </c>
      <c r="G52" s="137">
        <f>+B52*$B$35*4.38</f>
        <v>0.12605333399999999</v>
      </c>
      <c r="H52" s="138" t="s">
        <v>71</v>
      </c>
      <c r="I52" s="138" t="s">
        <v>71</v>
      </c>
      <c r="J52" s="138" t="s">
        <v>71</v>
      </c>
      <c r="K52" s="136">
        <f>+B52*$B$39*4.38</f>
        <v>1.3346823599999997</v>
      </c>
      <c r="L52" s="96"/>
      <c r="M52" s="96"/>
      <c r="N52" s="96"/>
      <c r="O52" s="96"/>
      <c r="P52" s="96"/>
      <c r="Q52" s="96"/>
      <c r="R52" s="96"/>
    </row>
    <row r="53" spans="1:21" ht="16.149999999999999" customHeight="1" x14ac:dyDescent="0.25">
      <c r="A53" s="132" t="s">
        <v>34</v>
      </c>
      <c r="B53" s="133">
        <f t="shared" si="8"/>
        <v>10.0725</v>
      </c>
      <c r="C53" s="136">
        <f>+B53*$D$31*4.38</f>
        <v>0.342352188</v>
      </c>
      <c r="D53" s="136">
        <f>+B53*$D$32*4.38</f>
        <v>0.34323453899999995</v>
      </c>
      <c r="E53" s="136">
        <f>+B53*$D$33*4.38</f>
        <v>8.5588047E-2</v>
      </c>
      <c r="F53" s="136">
        <f>+B53*$D$34*4.38</f>
        <v>2.4352887599999997</v>
      </c>
      <c r="G53" s="137">
        <f>+B53*$D$35*4.38</f>
        <v>0.109411524</v>
      </c>
      <c r="H53" s="138" t="s">
        <v>71</v>
      </c>
      <c r="I53" s="138" t="s">
        <v>71</v>
      </c>
      <c r="J53" s="138" t="s">
        <v>71</v>
      </c>
      <c r="K53" s="136">
        <f>+B53*$D$39*4.38</f>
        <v>3.5091099269999999</v>
      </c>
      <c r="L53" s="96"/>
      <c r="M53" s="96"/>
      <c r="N53" s="96"/>
      <c r="O53" s="96"/>
      <c r="P53" s="96"/>
      <c r="Q53" s="96"/>
      <c r="R53" s="96"/>
    </row>
    <row r="54" spans="1:21" ht="16.149999999999999" customHeight="1" x14ac:dyDescent="0.25">
      <c r="A54" s="132" t="s">
        <v>35</v>
      </c>
      <c r="B54" s="133">
        <f t="shared" si="8"/>
        <v>9.7200000000000006</v>
      </c>
      <c r="C54" s="136">
        <f>+B54*$B$31*4.38</f>
        <v>0.11878034400000001</v>
      </c>
      <c r="D54" s="136">
        <f>+B54*$B$32*4.38</f>
        <v>0.111968568</v>
      </c>
      <c r="E54" s="136">
        <f>+B54*$B$33*4.38</f>
        <v>6.7266288000000007E-2</v>
      </c>
      <c r="F54" s="136">
        <f>+B54*$B$34*4.38</f>
        <v>0.87275880000000006</v>
      </c>
      <c r="G54" s="137">
        <f>+B54*$B$35*4.38</f>
        <v>0.130275216</v>
      </c>
      <c r="H54" s="138" t="s">
        <v>71</v>
      </c>
      <c r="I54" s="138" t="s">
        <v>71</v>
      </c>
      <c r="J54" s="138" t="s">
        <v>71</v>
      </c>
      <c r="K54" s="136">
        <f>+B54*$B$39*4.38</f>
        <v>1.3793846399999998</v>
      </c>
      <c r="L54" s="96"/>
      <c r="M54" s="96"/>
      <c r="N54" s="96"/>
      <c r="O54" s="96"/>
      <c r="P54" s="96"/>
      <c r="Q54" s="96"/>
      <c r="R54" s="96"/>
    </row>
    <row r="55" spans="1:21" ht="16.149999999999999" customHeight="1" x14ac:dyDescent="0.25">
      <c r="A55" s="133" t="s">
        <v>7</v>
      </c>
      <c r="B55" s="134"/>
      <c r="C55" s="135">
        <f t="shared" ref="C55:K55" si="9">SUM(C45:C54)</f>
        <v>1.7296569630000003</v>
      </c>
      <c r="D55" s="135">
        <f t="shared" si="9"/>
        <v>1.6920115199999999</v>
      </c>
      <c r="E55" s="135">
        <f t="shared" si="9"/>
        <v>0.65465253899999998</v>
      </c>
      <c r="F55" s="135">
        <f t="shared" si="9"/>
        <v>12.468342330000002</v>
      </c>
      <c r="G55" s="135">
        <f t="shared" si="9"/>
        <v>1.0988285579999997</v>
      </c>
      <c r="H55" s="135">
        <f t="shared" si="9"/>
        <v>0</v>
      </c>
      <c r="I55" s="135">
        <f t="shared" si="9"/>
        <v>0</v>
      </c>
      <c r="J55" s="135">
        <f t="shared" si="9"/>
        <v>0</v>
      </c>
      <c r="K55" s="135">
        <f t="shared" si="9"/>
        <v>18.686560221000004</v>
      </c>
      <c r="L55" s="96"/>
      <c r="M55" s="96"/>
      <c r="N55" s="96"/>
      <c r="O55" s="96"/>
      <c r="P55" s="96"/>
      <c r="Q55" s="96"/>
      <c r="R55" s="96"/>
    </row>
    <row r="56" spans="1:21" x14ac:dyDescent="0.25">
      <c r="A56" s="31" t="s">
        <v>36</v>
      </c>
      <c r="E56" s="32"/>
      <c r="F56" s="25"/>
      <c r="G56" s="25"/>
      <c r="H56" s="84"/>
      <c r="I56" s="84"/>
      <c r="M56" s="3"/>
      <c r="N56" s="3"/>
      <c r="O56" s="3"/>
      <c r="P56" s="3"/>
      <c r="Q56" s="3"/>
      <c r="R56" s="3"/>
    </row>
    <row r="57" spans="1:21" x14ac:dyDescent="0.25">
      <c r="A57" s="31" t="s">
        <v>94</v>
      </c>
      <c r="E57" s="32"/>
      <c r="F57" s="25"/>
      <c r="G57" s="25"/>
      <c r="H57" s="84"/>
      <c r="I57" s="25"/>
      <c r="M57" s="3"/>
      <c r="N57" s="3"/>
      <c r="O57" s="3"/>
      <c r="P57" s="3"/>
      <c r="Q57" s="3"/>
      <c r="R57" s="3"/>
    </row>
    <row r="58" spans="1:21" x14ac:dyDescent="0.25">
      <c r="A58" s="31" t="s">
        <v>75</v>
      </c>
      <c r="B58" s="33"/>
      <c r="C58" s="33"/>
      <c r="H58" s="84"/>
      <c r="U58" s="3"/>
    </row>
    <row r="59" spans="1:21" x14ac:dyDescent="0.25">
      <c r="A59" s="31" t="s">
        <v>78</v>
      </c>
      <c r="B59" s="33"/>
      <c r="C59" s="33"/>
      <c r="H59" s="140"/>
    </row>
    <row r="60" spans="1:21" x14ac:dyDescent="0.25">
      <c r="A60" s="31" t="s">
        <v>148</v>
      </c>
    </row>
    <row r="61" spans="1:21" x14ac:dyDescent="0.25">
      <c r="A61" s="31" t="s">
        <v>80</v>
      </c>
    </row>
  </sheetData>
  <mergeCells count="2">
    <mergeCell ref="C43:G43"/>
    <mergeCell ref="H43:K43"/>
  </mergeCells>
  <phoneticPr fontId="0" type="noConversion"/>
  <printOptions horizontalCentered="1"/>
  <pageMargins left="0.5" right="0.25" top="0.5" bottom="0.34" header="0.5" footer="0.5"/>
  <pageSetup scale="58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="75" workbookViewId="0">
      <selection activeCell="A22" sqref="A22"/>
    </sheetView>
  </sheetViews>
  <sheetFormatPr defaultRowHeight="15.75" x14ac:dyDescent="0.25"/>
  <cols>
    <col min="2" max="2" width="14.21875" customWidth="1"/>
    <col min="3" max="3" width="8.44140625" customWidth="1"/>
    <col min="4" max="4" width="10.33203125" bestFit="1" customWidth="1"/>
    <col min="5" max="5" width="9.33203125" bestFit="1" customWidth="1"/>
    <col min="6" max="6" width="8.109375" customWidth="1"/>
    <col min="7" max="7" width="8.21875" customWidth="1"/>
    <col min="8" max="8" width="10.33203125" bestFit="1" customWidth="1"/>
    <col min="9" max="9" width="9.88671875" bestFit="1" customWidth="1"/>
  </cols>
  <sheetData>
    <row r="1" spans="1:9" x14ac:dyDescent="0.25">
      <c r="A1" s="34" t="s">
        <v>0</v>
      </c>
      <c r="B1" s="150"/>
      <c r="C1" s="150"/>
      <c r="D1" s="150"/>
      <c r="E1" s="150"/>
      <c r="F1" s="150"/>
      <c r="G1" s="150"/>
      <c r="H1" s="150"/>
      <c r="I1" s="150"/>
    </row>
    <row r="2" spans="1:9" x14ac:dyDescent="0.25">
      <c r="A2" s="34" t="s">
        <v>1</v>
      </c>
      <c r="B2" s="150"/>
      <c r="C2" s="150"/>
      <c r="D2" s="150"/>
      <c r="E2" s="150"/>
      <c r="F2" s="150"/>
      <c r="G2" s="150"/>
      <c r="H2" s="150"/>
      <c r="I2" s="150"/>
    </row>
    <row r="3" spans="1:9" x14ac:dyDescent="0.25">
      <c r="A3" s="58" t="s">
        <v>3</v>
      </c>
      <c r="B3" s="150"/>
      <c r="C3" s="150"/>
      <c r="D3" s="150"/>
      <c r="E3" s="150"/>
      <c r="F3" s="150"/>
      <c r="G3" s="150"/>
      <c r="H3" s="150"/>
      <c r="I3" s="150"/>
    </row>
    <row r="4" spans="1:9" ht="18" x14ac:dyDescent="0.25">
      <c r="A4" s="151"/>
      <c r="B4" s="150"/>
      <c r="C4" s="150"/>
      <c r="D4" s="150"/>
      <c r="E4" s="150"/>
      <c r="F4" s="150"/>
      <c r="G4" s="150"/>
      <c r="H4" s="150"/>
      <c r="I4" s="150"/>
    </row>
    <row r="5" spans="1:9" x14ac:dyDescent="0.25">
      <c r="A5" s="152" t="s">
        <v>95</v>
      </c>
      <c r="B5" s="150"/>
      <c r="C5" s="150"/>
      <c r="D5" s="150"/>
      <c r="E5" s="150"/>
      <c r="F5" s="150"/>
      <c r="G5" s="150"/>
      <c r="H5" s="150"/>
      <c r="I5" s="150"/>
    </row>
    <row r="6" spans="1:9" x14ac:dyDescent="0.25">
      <c r="A6" s="153"/>
      <c r="B6" s="154"/>
      <c r="C6" s="155"/>
      <c r="D6" s="155" t="s">
        <v>96</v>
      </c>
      <c r="E6" s="155" t="s">
        <v>97</v>
      </c>
      <c r="F6" s="155" t="s">
        <v>98</v>
      </c>
      <c r="G6" s="155" t="s">
        <v>99</v>
      </c>
      <c r="H6" s="155" t="s">
        <v>96</v>
      </c>
      <c r="I6" s="155" t="s">
        <v>100</v>
      </c>
    </row>
    <row r="7" spans="1:9" x14ac:dyDescent="0.25">
      <c r="A7" s="156"/>
      <c r="B7" s="157"/>
      <c r="C7" s="158" t="s">
        <v>101</v>
      </c>
      <c r="D7" s="158" t="s">
        <v>102</v>
      </c>
      <c r="E7" s="158" t="s">
        <v>103</v>
      </c>
      <c r="F7" s="158" t="s">
        <v>104</v>
      </c>
      <c r="G7" s="158" t="s">
        <v>104</v>
      </c>
      <c r="H7" s="158" t="s">
        <v>105</v>
      </c>
      <c r="I7" s="158" t="s">
        <v>106</v>
      </c>
    </row>
    <row r="8" spans="1:9" ht="16.5" thickBot="1" x14ac:dyDescent="0.3">
      <c r="A8" s="159" t="s">
        <v>107</v>
      </c>
      <c r="B8" s="160" t="s">
        <v>108</v>
      </c>
      <c r="C8" s="161" t="s">
        <v>109</v>
      </c>
      <c r="D8" s="161" t="s">
        <v>110</v>
      </c>
      <c r="E8" s="161" t="s">
        <v>111</v>
      </c>
      <c r="F8" s="161" t="s">
        <v>56</v>
      </c>
      <c r="G8" s="161" t="s">
        <v>56</v>
      </c>
      <c r="H8" s="161" t="s">
        <v>69</v>
      </c>
      <c r="I8" s="161" t="s">
        <v>58</v>
      </c>
    </row>
    <row r="9" spans="1:9" ht="16.5" thickTop="1" x14ac:dyDescent="0.25">
      <c r="A9" s="156" t="s">
        <v>112</v>
      </c>
      <c r="B9" s="157" t="s">
        <v>113</v>
      </c>
      <c r="C9" s="162">
        <v>51902</v>
      </c>
      <c r="D9" s="162">
        <f t="shared" ref="D9:D17" si="0">+C9*12</f>
        <v>622824</v>
      </c>
      <c r="E9" s="163">
        <v>4200</v>
      </c>
      <c r="F9" s="164">
        <v>3100</v>
      </c>
      <c r="G9" s="164">
        <v>4802</v>
      </c>
      <c r="H9" s="165">
        <f>(F9+G9)/2000</f>
        <v>3.9510000000000001</v>
      </c>
      <c r="I9" s="164">
        <f>+((F9*E9)/D9)+G9/8760</f>
        <v>21.452955605303917</v>
      </c>
    </row>
    <row r="10" spans="1:9" x14ac:dyDescent="0.25">
      <c r="A10" s="156" t="s">
        <v>114</v>
      </c>
      <c r="B10" s="157" t="s">
        <v>113</v>
      </c>
      <c r="C10" s="162">
        <v>16911</v>
      </c>
      <c r="D10" s="162">
        <f t="shared" si="0"/>
        <v>202932</v>
      </c>
      <c r="E10" s="163">
        <v>4200</v>
      </c>
      <c r="F10" s="164">
        <v>1010</v>
      </c>
      <c r="G10" s="164">
        <v>977</v>
      </c>
      <c r="H10" s="164">
        <f>(F10+G10)/2000</f>
        <v>0.99350000000000005</v>
      </c>
      <c r="I10" s="164">
        <f>+((F10*E10)/D10)+G10/8760</f>
        <v>21.01508358019381</v>
      </c>
    </row>
    <row r="11" spans="1:9" x14ac:dyDescent="0.25">
      <c r="A11" s="156" t="s">
        <v>115</v>
      </c>
      <c r="B11" s="157" t="s">
        <v>126</v>
      </c>
      <c r="C11" s="162">
        <v>14973</v>
      </c>
      <c r="D11" s="162">
        <f t="shared" si="0"/>
        <v>179676</v>
      </c>
      <c r="E11" s="163">
        <v>4200</v>
      </c>
      <c r="F11" s="164">
        <v>0</v>
      </c>
      <c r="G11" s="164">
        <v>0</v>
      </c>
      <c r="H11" s="164">
        <f>(F11+G11)/2000</f>
        <v>0</v>
      </c>
      <c r="I11" s="164">
        <f>+((F11*E11)/D11)+G11/8760</f>
        <v>0</v>
      </c>
    </row>
    <row r="12" spans="1:9" x14ac:dyDescent="0.25">
      <c r="A12" s="156" t="s">
        <v>116</v>
      </c>
      <c r="B12" s="157" t="s">
        <v>126</v>
      </c>
      <c r="C12" s="162">
        <v>4528</v>
      </c>
      <c r="D12" s="162">
        <f t="shared" si="0"/>
        <v>54336</v>
      </c>
      <c r="E12" s="163">
        <v>4200</v>
      </c>
      <c r="F12" s="164">
        <v>0</v>
      </c>
      <c r="G12" s="164">
        <v>0</v>
      </c>
      <c r="H12" s="164">
        <v>0</v>
      </c>
      <c r="I12" s="164">
        <v>0</v>
      </c>
    </row>
    <row r="13" spans="1:9" x14ac:dyDescent="0.25">
      <c r="A13" s="156" t="s">
        <v>118</v>
      </c>
      <c r="B13" s="157" t="s">
        <v>117</v>
      </c>
      <c r="C13" s="162">
        <v>9526</v>
      </c>
      <c r="D13" s="162">
        <f t="shared" si="0"/>
        <v>114312</v>
      </c>
      <c r="E13" s="163">
        <v>4200</v>
      </c>
      <c r="F13" s="164">
        <v>0</v>
      </c>
      <c r="G13" s="164">
        <v>0</v>
      </c>
      <c r="H13" s="164">
        <f>(F13+G13)/2000</f>
        <v>0</v>
      </c>
      <c r="I13" s="164">
        <f>+((F13*E13)/D13)+G13/8760</f>
        <v>0</v>
      </c>
    </row>
    <row r="14" spans="1:9" x14ac:dyDescent="0.25">
      <c r="A14" s="156" t="s">
        <v>119</v>
      </c>
      <c r="B14" s="157" t="s">
        <v>120</v>
      </c>
      <c r="C14" s="162">
        <v>8808</v>
      </c>
      <c r="D14" s="162">
        <f t="shared" si="0"/>
        <v>105696</v>
      </c>
      <c r="E14" s="163">
        <v>4200</v>
      </c>
      <c r="F14" s="164">
        <v>0</v>
      </c>
      <c r="G14" s="164">
        <v>0</v>
      </c>
      <c r="H14" s="164">
        <f>(F14+G14)/2000</f>
        <v>0</v>
      </c>
      <c r="I14" s="164">
        <f>+((F14*E14)/D14)+G14/8760</f>
        <v>0</v>
      </c>
    </row>
    <row r="15" spans="1:9" x14ac:dyDescent="0.25">
      <c r="A15" s="156" t="s">
        <v>123</v>
      </c>
      <c r="B15" s="157" t="s">
        <v>127</v>
      </c>
      <c r="C15" s="162">
        <v>500</v>
      </c>
      <c r="D15" s="162">
        <f t="shared" si="0"/>
        <v>6000</v>
      </c>
      <c r="E15" s="163">
        <v>4200</v>
      </c>
      <c r="F15" s="164">
        <v>0</v>
      </c>
      <c r="G15" s="164">
        <v>0</v>
      </c>
      <c r="H15" s="164">
        <f>(F15+G15)/2000</f>
        <v>0</v>
      </c>
      <c r="I15" s="164">
        <f>+((F15*E15)/D15)+G15/8760</f>
        <v>0</v>
      </c>
    </row>
    <row r="16" spans="1:9" x14ac:dyDescent="0.25">
      <c r="A16" s="156" t="s">
        <v>124</v>
      </c>
      <c r="B16" s="157" t="s">
        <v>117</v>
      </c>
      <c r="C16" s="162">
        <v>3780</v>
      </c>
      <c r="D16" s="162">
        <f t="shared" si="0"/>
        <v>45360</v>
      </c>
      <c r="E16" s="163">
        <v>4200</v>
      </c>
      <c r="F16" s="164">
        <v>0</v>
      </c>
      <c r="G16" s="164">
        <v>0</v>
      </c>
      <c r="H16" s="164">
        <f>(F16+G16)/2000</f>
        <v>0</v>
      </c>
      <c r="I16" s="164">
        <f>+((F16*E16)/D16)+G16/8760</f>
        <v>0</v>
      </c>
    </row>
    <row r="17" spans="1:9" x14ac:dyDescent="0.25">
      <c r="A17" s="166" t="s">
        <v>125</v>
      </c>
      <c r="B17" s="167" t="s">
        <v>120</v>
      </c>
      <c r="C17" s="168">
        <v>500</v>
      </c>
      <c r="D17" s="168">
        <f t="shared" si="0"/>
        <v>6000</v>
      </c>
      <c r="E17" s="169">
        <v>4200</v>
      </c>
      <c r="F17" s="170">
        <v>0</v>
      </c>
      <c r="G17" s="170">
        <v>0</v>
      </c>
      <c r="H17" s="170">
        <f>(F17+G17)/2000</f>
        <v>0</v>
      </c>
      <c r="I17" s="170">
        <f>+((F17*E17)/D17)+G17/8760</f>
        <v>0</v>
      </c>
    </row>
    <row r="18" spans="1:9" x14ac:dyDescent="0.25">
      <c r="A18" s="166" t="s">
        <v>7</v>
      </c>
      <c r="B18" s="167"/>
      <c r="C18" s="171"/>
      <c r="D18" s="172"/>
      <c r="E18" s="171"/>
      <c r="F18" s="173">
        <f>SUM(F9:F17)</f>
        <v>4110</v>
      </c>
      <c r="G18" s="173">
        <f>SUM(G9:G17)</f>
        <v>5779</v>
      </c>
      <c r="H18" s="173">
        <f>SUM(H9:H17)</f>
        <v>4.9444999999999997</v>
      </c>
      <c r="I18" s="173">
        <f>SUM(I9:I17)</f>
        <v>42.46803918549773</v>
      </c>
    </row>
    <row r="19" spans="1:9" x14ac:dyDescent="0.25">
      <c r="A19" s="150"/>
      <c r="B19" s="150"/>
      <c r="C19" s="150"/>
      <c r="D19" s="150"/>
      <c r="E19" s="150"/>
      <c r="F19" s="150"/>
      <c r="G19" s="150"/>
      <c r="H19" s="150"/>
      <c r="I19" s="150"/>
    </row>
    <row r="20" spans="1:9" x14ac:dyDescent="0.25">
      <c r="A20" s="174" t="s">
        <v>121</v>
      </c>
      <c r="B20" s="150"/>
      <c r="C20" s="150"/>
      <c r="D20" s="150"/>
      <c r="E20" s="150"/>
      <c r="F20" s="150"/>
      <c r="G20" s="150"/>
      <c r="H20" s="150"/>
      <c r="I20" s="150"/>
    </row>
    <row r="21" spans="1:9" x14ac:dyDescent="0.25">
      <c r="A21" s="174" t="s">
        <v>122</v>
      </c>
      <c r="B21" s="150"/>
      <c r="C21" s="150"/>
      <c r="D21" s="150"/>
      <c r="E21" s="150"/>
      <c r="F21" s="150"/>
      <c r="G21" s="150"/>
      <c r="H21" s="150"/>
      <c r="I21" s="150"/>
    </row>
    <row r="22" spans="1:9" x14ac:dyDescent="0.25">
      <c r="A22" s="174" t="s">
        <v>155</v>
      </c>
      <c r="B22" s="150"/>
      <c r="C22" s="150"/>
      <c r="D22" s="150"/>
      <c r="E22" s="150"/>
      <c r="F22" s="150"/>
      <c r="G22" s="150"/>
      <c r="H22" s="150"/>
      <c r="I22" s="150"/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75" workbookViewId="0">
      <selection activeCell="A11" sqref="A11"/>
    </sheetView>
  </sheetViews>
  <sheetFormatPr defaultRowHeight="15.75" x14ac:dyDescent="0.25"/>
  <cols>
    <col min="1" max="1" width="5.109375" customWidth="1"/>
    <col min="2" max="2" width="13.5546875" bestFit="1" customWidth="1"/>
    <col min="3" max="3" width="9.33203125" bestFit="1" customWidth="1"/>
    <col min="4" max="4" width="6.33203125" customWidth="1"/>
    <col min="5" max="5" width="12.109375" bestFit="1" customWidth="1"/>
    <col min="6" max="6" width="8.21875" customWidth="1"/>
    <col min="7" max="7" width="13.77734375" bestFit="1" customWidth="1"/>
    <col min="8" max="8" width="10.6640625" bestFit="1" customWidth="1"/>
  </cols>
  <sheetData>
    <row r="1" spans="1:8" x14ac:dyDescent="0.25">
      <c r="A1" s="34" t="s">
        <v>0</v>
      </c>
      <c r="B1" s="150"/>
      <c r="C1" s="150"/>
      <c r="D1" s="150"/>
      <c r="E1" s="150"/>
      <c r="F1" s="150"/>
      <c r="G1" s="150"/>
      <c r="H1" s="150"/>
    </row>
    <row r="2" spans="1:8" x14ac:dyDescent="0.25">
      <c r="A2" s="34" t="s">
        <v>1</v>
      </c>
      <c r="B2" s="150"/>
      <c r="C2" s="150"/>
      <c r="D2" s="150"/>
      <c r="E2" s="150"/>
      <c r="F2" s="150"/>
      <c r="G2" s="150"/>
      <c r="H2" s="150"/>
    </row>
    <row r="3" spans="1:8" x14ac:dyDescent="0.25">
      <c r="A3" s="58" t="s">
        <v>3</v>
      </c>
      <c r="B3" s="150"/>
      <c r="C3" s="150"/>
      <c r="D3" s="150"/>
      <c r="E3" s="150"/>
      <c r="F3" s="150"/>
      <c r="G3" s="150"/>
      <c r="H3" s="150"/>
    </row>
    <row r="4" spans="1:8" ht="18" x14ac:dyDescent="0.25">
      <c r="A4" s="151"/>
      <c r="B4" s="150"/>
      <c r="C4" s="150"/>
      <c r="D4" s="150"/>
      <c r="E4" s="150"/>
      <c r="F4" s="150"/>
      <c r="G4" s="150"/>
      <c r="H4" s="150"/>
    </row>
    <row r="5" spans="1:8" x14ac:dyDescent="0.25">
      <c r="A5" s="175" t="s">
        <v>128</v>
      </c>
      <c r="B5" s="150"/>
      <c r="C5" s="150"/>
      <c r="D5" s="150"/>
      <c r="E5" s="150"/>
      <c r="F5" s="176"/>
      <c r="G5" s="150"/>
      <c r="H5" s="150"/>
    </row>
    <row r="6" spans="1:8" x14ac:dyDescent="0.25">
      <c r="A6" s="150"/>
      <c r="B6" s="150"/>
      <c r="C6" s="150"/>
      <c r="D6" s="150"/>
      <c r="E6" s="150"/>
      <c r="F6" s="176"/>
      <c r="G6" s="150"/>
      <c r="H6" s="150"/>
    </row>
    <row r="7" spans="1:8" x14ac:dyDescent="0.25">
      <c r="A7" s="177"/>
      <c r="B7" s="178"/>
      <c r="C7" s="179" t="s">
        <v>129</v>
      </c>
      <c r="D7" s="179" t="s">
        <v>130</v>
      </c>
      <c r="E7" s="179" t="s">
        <v>131</v>
      </c>
      <c r="F7" s="179" t="s">
        <v>132</v>
      </c>
      <c r="G7" s="179" t="s">
        <v>11</v>
      </c>
      <c r="H7" s="180" t="s">
        <v>133</v>
      </c>
    </row>
    <row r="8" spans="1:8" x14ac:dyDescent="0.25">
      <c r="A8" s="181" t="s">
        <v>73</v>
      </c>
      <c r="B8" s="182" t="s">
        <v>68</v>
      </c>
      <c r="C8" s="183" t="s">
        <v>134</v>
      </c>
      <c r="D8" s="183" t="s">
        <v>38</v>
      </c>
      <c r="E8" s="183" t="s">
        <v>135</v>
      </c>
      <c r="F8" s="183" t="s">
        <v>136</v>
      </c>
      <c r="G8" s="183" t="s">
        <v>137</v>
      </c>
      <c r="H8" s="184" t="s">
        <v>49</v>
      </c>
    </row>
    <row r="9" spans="1:8" x14ac:dyDescent="0.25">
      <c r="A9" s="185"/>
      <c r="B9" s="186"/>
      <c r="C9" s="187" t="s">
        <v>138</v>
      </c>
      <c r="D9" s="187" t="s">
        <v>139</v>
      </c>
      <c r="E9" s="187" t="s">
        <v>140</v>
      </c>
      <c r="F9" s="187"/>
      <c r="G9" s="187" t="s">
        <v>141</v>
      </c>
      <c r="H9" s="188" t="s">
        <v>142</v>
      </c>
    </row>
    <row r="10" spans="1:8" x14ac:dyDescent="0.25">
      <c r="A10" s="189"/>
      <c r="B10" s="189"/>
      <c r="C10" s="150"/>
      <c r="D10" s="150"/>
      <c r="E10" s="150"/>
      <c r="F10" s="150"/>
      <c r="G10" s="150"/>
      <c r="H10" s="190"/>
    </row>
    <row r="11" spans="1:8" x14ac:dyDescent="0.25">
      <c r="A11" s="191" t="s">
        <v>143</v>
      </c>
      <c r="B11" s="191" t="s">
        <v>144</v>
      </c>
      <c r="C11" s="192">
        <v>68</v>
      </c>
      <c r="D11" s="193">
        <v>65.56</v>
      </c>
      <c r="E11" s="194">
        <v>4.0999999999999996</v>
      </c>
      <c r="F11" s="195">
        <v>0.6</v>
      </c>
      <c r="G11" s="196">
        <f>+Tanks!D9+Tanks!D10</f>
        <v>825756</v>
      </c>
      <c r="H11" s="197">
        <f>(12.46*E11*F11*C11/(D11+460))*(G11/1000)/2000</f>
        <v>1.6374253153329783</v>
      </c>
    </row>
    <row r="12" spans="1:8" x14ac:dyDescent="0.25">
      <c r="A12" s="198"/>
      <c r="B12" s="198"/>
      <c r="C12" s="199"/>
      <c r="D12" s="199"/>
      <c r="E12" s="199"/>
      <c r="F12" s="199"/>
      <c r="G12" s="199"/>
      <c r="H12" s="200"/>
    </row>
    <row r="13" spans="1:8" x14ac:dyDescent="0.25">
      <c r="A13" s="150"/>
      <c r="B13" s="150"/>
      <c r="C13" s="150"/>
      <c r="D13" s="150"/>
      <c r="E13" s="150"/>
      <c r="F13" s="150"/>
      <c r="G13" s="150"/>
      <c r="H13" s="150"/>
    </row>
    <row r="14" spans="1:8" x14ac:dyDescent="0.25">
      <c r="A14" s="174" t="s">
        <v>121</v>
      </c>
      <c r="B14" s="150"/>
      <c r="C14" s="150"/>
      <c r="D14" s="150"/>
      <c r="E14" s="150"/>
      <c r="F14" s="150"/>
      <c r="G14" s="150"/>
      <c r="H14" s="150"/>
    </row>
    <row r="15" spans="1:8" x14ac:dyDescent="0.25">
      <c r="A15" s="201" t="s">
        <v>145</v>
      </c>
      <c r="B15" s="202"/>
      <c r="C15" s="202"/>
      <c r="D15" s="202"/>
      <c r="E15" s="202"/>
      <c r="F15" s="202"/>
      <c r="G15" s="202"/>
      <c r="H15" s="202"/>
    </row>
    <row r="16" spans="1:8" x14ac:dyDescent="0.25">
      <c r="A16" s="201" t="s">
        <v>146</v>
      </c>
      <c r="B16" s="202"/>
      <c r="C16" s="202"/>
      <c r="D16" s="202"/>
      <c r="E16" s="202"/>
      <c r="F16" s="202"/>
      <c r="G16" s="202"/>
      <c r="H16" s="202"/>
    </row>
  </sheetData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zoomScale="75" workbookViewId="0">
      <selection activeCell="E26" sqref="E26"/>
    </sheetView>
  </sheetViews>
  <sheetFormatPr defaultRowHeight="15.75" x14ac:dyDescent="0.25"/>
  <cols>
    <col min="7" max="7" width="13.44140625" bestFit="1" customWidth="1"/>
    <col min="8" max="8" width="9.5546875" bestFit="1" customWidth="1"/>
  </cols>
  <sheetData>
    <row r="1" spans="1:8" x14ac:dyDescent="0.25">
      <c r="A1" s="34" t="s">
        <v>0</v>
      </c>
      <c r="B1" s="150"/>
      <c r="C1" s="150"/>
      <c r="D1" s="150"/>
      <c r="E1" s="150"/>
      <c r="F1" s="150"/>
      <c r="G1" s="150"/>
      <c r="H1" s="150"/>
    </row>
    <row r="2" spans="1:8" x14ac:dyDescent="0.25">
      <c r="A2" s="34" t="s">
        <v>1</v>
      </c>
      <c r="B2" s="150"/>
      <c r="C2" s="150"/>
      <c r="D2" s="150"/>
      <c r="E2" s="150"/>
      <c r="F2" s="150"/>
      <c r="G2" s="150"/>
      <c r="H2" s="150"/>
    </row>
    <row r="3" spans="1:8" x14ac:dyDescent="0.25">
      <c r="A3" s="58" t="s">
        <v>3</v>
      </c>
      <c r="B3" s="150"/>
      <c r="C3" s="150"/>
      <c r="D3" s="150"/>
      <c r="E3" s="150"/>
      <c r="F3" s="150"/>
      <c r="G3" s="150"/>
      <c r="H3" s="150"/>
    </row>
    <row r="4" spans="1:8" ht="18" x14ac:dyDescent="0.25">
      <c r="A4" s="151"/>
      <c r="B4" s="150"/>
      <c r="C4" s="150"/>
      <c r="D4" s="150"/>
      <c r="E4" s="150"/>
      <c r="F4" s="150"/>
      <c r="G4" s="150"/>
      <c r="H4" s="150"/>
    </row>
    <row r="5" spans="1:8" x14ac:dyDescent="0.25">
      <c r="A5" s="150" t="s">
        <v>149</v>
      </c>
      <c r="B5" s="150"/>
      <c r="C5" s="150"/>
      <c r="D5" s="150"/>
      <c r="E5" s="150"/>
      <c r="F5" s="150"/>
      <c r="G5" s="150"/>
      <c r="H5" s="150"/>
    </row>
    <row r="6" spans="1:8" ht="16.5" thickBot="1" x14ac:dyDescent="0.3">
      <c r="A6" s="150"/>
      <c r="B6" s="150"/>
      <c r="C6" s="150"/>
      <c r="D6" s="150"/>
      <c r="E6" s="150"/>
      <c r="F6" s="150"/>
      <c r="G6" s="150"/>
      <c r="H6" s="150"/>
    </row>
    <row r="7" spans="1:8" x14ac:dyDescent="0.25">
      <c r="A7" s="203" t="s">
        <v>150</v>
      </c>
      <c r="B7" s="204" t="s">
        <v>151</v>
      </c>
      <c r="C7" s="204"/>
      <c r="D7" s="204"/>
      <c r="E7" s="204"/>
      <c r="F7" s="204"/>
      <c r="G7" s="204"/>
      <c r="H7" s="205"/>
    </row>
    <row r="8" spans="1:8" ht="16.5" thickBot="1" x14ac:dyDescent="0.3">
      <c r="A8" s="206" t="s">
        <v>152</v>
      </c>
      <c r="B8" s="207" t="s">
        <v>19</v>
      </c>
      <c r="C8" s="208" t="s">
        <v>39</v>
      </c>
      <c r="D8" s="208" t="s">
        <v>21</v>
      </c>
      <c r="E8" s="208" t="s">
        <v>72</v>
      </c>
      <c r="F8" s="208" t="s">
        <v>40</v>
      </c>
      <c r="G8" s="209" t="s">
        <v>74</v>
      </c>
      <c r="H8" s="210" t="s">
        <v>90</v>
      </c>
    </row>
    <row r="9" spans="1:8" x14ac:dyDescent="0.25">
      <c r="A9" s="211" t="s">
        <v>23</v>
      </c>
      <c r="B9" s="212">
        <f>+engines!J13</f>
        <v>1.9053E-3</v>
      </c>
      <c r="C9" s="212">
        <f>+engines!K13</f>
        <v>7.2598500000000001</v>
      </c>
      <c r="D9" s="212">
        <f>+engines!L13</f>
        <v>12.2202</v>
      </c>
      <c r="E9" s="212">
        <f>+engines!M13</f>
        <v>9.7236000000000006E-3</v>
      </c>
      <c r="F9" s="212">
        <f>+engines!N13</f>
        <v>6.3761849999999995E-2</v>
      </c>
      <c r="G9" s="213">
        <f>+engines!F45</f>
        <v>6.73425E-2</v>
      </c>
      <c r="H9" s="214">
        <f>+engines!K45</f>
        <v>0.10643399999999999</v>
      </c>
    </row>
    <row r="10" spans="1:8" x14ac:dyDescent="0.25">
      <c r="A10" s="211" t="s">
        <v>24</v>
      </c>
      <c r="B10" s="230" t="s">
        <v>71</v>
      </c>
      <c r="C10" s="230" t="s">
        <v>71</v>
      </c>
      <c r="D10" s="230" t="s">
        <v>71</v>
      </c>
      <c r="E10" s="230" t="s">
        <v>71</v>
      </c>
      <c r="F10" s="230" t="s">
        <v>71</v>
      </c>
      <c r="G10" s="230" t="s">
        <v>71</v>
      </c>
      <c r="H10" s="231" t="s">
        <v>71</v>
      </c>
    </row>
    <row r="11" spans="1:8" x14ac:dyDescent="0.25">
      <c r="A11" s="211" t="s">
        <v>25</v>
      </c>
      <c r="B11" s="230" t="s">
        <v>71</v>
      </c>
      <c r="C11" s="230" t="s">
        <v>71</v>
      </c>
      <c r="D11" s="230" t="s">
        <v>71</v>
      </c>
      <c r="E11" s="230" t="s">
        <v>71</v>
      </c>
      <c r="F11" s="230" t="s">
        <v>71</v>
      </c>
      <c r="G11" s="230" t="s">
        <v>71</v>
      </c>
      <c r="H11" s="232" t="s">
        <v>71</v>
      </c>
    </row>
    <row r="12" spans="1:8" x14ac:dyDescent="0.25">
      <c r="A12" s="211" t="s">
        <v>26</v>
      </c>
      <c r="B12" s="230" t="s">
        <v>71</v>
      </c>
      <c r="C12" s="230" t="s">
        <v>71</v>
      </c>
      <c r="D12" s="230" t="s">
        <v>71</v>
      </c>
      <c r="E12" s="230" t="s">
        <v>71</v>
      </c>
      <c r="F12" s="230" t="s">
        <v>71</v>
      </c>
      <c r="G12" s="230" t="s">
        <v>71</v>
      </c>
      <c r="H12" s="232" t="s">
        <v>71</v>
      </c>
    </row>
    <row r="13" spans="1:8" x14ac:dyDescent="0.25">
      <c r="A13" s="211" t="s">
        <v>27</v>
      </c>
      <c r="B13" s="212">
        <f>+engines!J17</f>
        <v>2.5588178999999999E-2</v>
      </c>
      <c r="C13" s="212">
        <f>+engines!K17</f>
        <v>139.8526335</v>
      </c>
      <c r="D13" s="212">
        <f>+engines!L17</f>
        <v>17.029374300000001</v>
      </c>
      <c r="E13" s="212">
        <f>+engines!M17</f>
        <v>5.2941060000000002</v>
      </c>
      <c r="F13" s="212">
        <f>+engines!N17</f>
        <v>2.1313188405000001</v>
      </c>
      <c r="G13" s="213">
        <f>+engines!F46</f>
        <v>2.4352887599999997</v>
      </c>
      <c r="H13" s="214">
        <f>+engines!K46</f>
        <v>3.5091099269999999</v>
      </c>
    </row>
    <row r="14" spans="1:8" x14ac:dyDescent="0.25">
      <c r="A14" s="211" t="s">
        <v>28</v>
      </c>
      <c r="B14" s="212">
        <f>+engines!J18</f>
        <v>2.5588178999999999E-2</v>
      </c>
      <c r="C14" s="212">
        <f>+engines!K18</f>
        <v>139.8526335</v>
      </c>
      <c r="D14" s="212">
        <f>+engines!L18</f>
        <v>17.029374300000001</v>
      </c>
      <c r="E14" s="212">
        <f>+engines!M18</f>
        <v>5.2941060000000002</v>
      </c>
      <c r="F14" s="212">
        <f>+engines!N18</f>
        <v>2.1313188405000001</v>
      </c>
      <c r="G14" s="213">
        <f>+engines!F47</f>
        <v>2.4352887599999997</v>
      </c>
      <c r="H14" s="214">
        <f>+engines!K47</f>
        <v>3.5091099269999999</v>
      </c>
    </row>
    <row r="15" spans="1:8" x14ac:dyDescent="0.25">
      <c r="A15" s="211" t="s">
        <v>29</v>
      </c>
      <c r="B15" s="212">
        <f>+engines!J19</f>
        <v>2.3892462E-2</v>
      </c>
      <c r="C15" s="212">
        <f>+engines!K19</f>
        <v>91.038518999999994</v>
      </c>
      <c r="D15" s="212">
        <f>+engines!L19</f>
        <v>153.241308</v>
      </c>
      <c r="E15" s="212">
        <f>+engines!M19</f>
        <v>0.121933944</v>
      </c>
      <c r="F15" s="212">
        <f>+engines!N19</f>
        <v>0.79957359900000002</v>
      </c>
      <c r="G15" s="213">
        <f>+engines!F48</f>
        <v>0.84447494999999995</v>
      </c>
      <c r="H15" s="214">
        <f>+engines!K48</f>
        <v>1.3346823599999997</v>
      </c>
    </row>
    <row r="16" spans="1:8" x14ac:dyDescent="0.25">
      <c r="A16" s="211" t="s">
        <v>30</v>
      </c>
      <c r="B16" s="212">
        <f>+engines!J20</f>
        <v>2.3892462E-2</v>
      </c>
      <c r="C16" s="212">
        <f>+engines!K20</f>
        <v>91.038518999999994</v>
      </c>
      <c r="D16" s="212">
        <f>+engines!L20</f>
        <v>153.241308</v>
      </c>
      <c r="E16" s="212">
        <f>+engines!M20</f>
        <v>0.121933944</v>
      </c>
      <c r="F16" s="212">
        <f>+engines!N20</f>
        <v>0.79957359900000002</v>
      </c>
      <c r="G16" s="213">
        <f>+engines!F49</f>
        <v>0.84447494999999995</v>
      </c>
      <c r="H16" s="214">
        <f>+engines!K49</f>
        <v>1.3346823599999997</v>
      </c>
    </row>
    <row r="17" spans="1:8" x14ac:dyDescent="0.25">
      <c r="A17" s="211" t="s">
        <v>31</v>
      </c>
      <c r="B17" s="212">
        <f>+engines!J21</f>
        <v>2.3892462E-2</v>
      </c>
      <c r="C17" s="212">
        <f>+engines!K21</f>
        <v>91.038518999999994</v>
      </c>
      <c r="D17" s="212">
        <f>+engines!L21</f>
        <v>153.241308</v>
      </c>
      <c r="E17" s="212">
        <f>+engines!M21</f>
        <v>0.121933944</v>
      </c>
      <c r="F17" s="212">
        <f>+engines!N21</f>
        <v>0.79957359900000002</v>
      </c>
      <c r="G17" s="213">
        <f>+engines!F50</f>
        <v>0.84447494999999995</v>
      </c>
      <c r="H17" s="214">
        <f>+engines!K50</f>
        <v>1.3346823599999997</v>
      </c>
    </row>
    <row r="18" spans="1:8" x14ac:dyDescent="0.25">
      <c r="A18" s="211" t="s">
        <v>32</v>
      </c>
      <c r="B18" s="212">
        <f>+engines!J22</f>
        <v>2.3892462E-2</v>
      </c>
      <c r="C18" s="212">
        <f>+engines!K22</f>
        <v>91.038518999999994</v>
      </c>
      <c r="D18" s="212">
        <f>+engines!L22</f>
        <v>153.241308</v>
      </c>
      <c r="E18" s="212">
        <f>+engines!M22</f>
        <v>0.121933944</v>
      </c>
      <c r="F18" s="212">
        <f>+engines!N22</f>
        <v>0.79957359900000002</v>
      </c>
      <c r="G18" s="213">
        <f>+engines!F51</f>
        <v>0.84447494999999995</v>
      </c>
      <c r="H18" s="214">
        <f>+engines!K51</f>
        <v>1.3346823599999997</v>
      </c>
    </row>
    <row r="19" spans="1:8" x14ac:dyDescent="0.25">
      <c r="A19" s="211" t="s">
        <v>33</v>
      </c>
      <c r="B19" s="212">
        <f>+engines!J23</f>
        <v>2.3892462E-2</v>
      </c>
      <c r="C19" s="212">
        <f>+engines!K23</f>
        <v>91.038518999999994</v>
      </c>
      <c r="D19" s="212">
        <f>+engines!L23</f>
        <v>153.241308</v>
      </c>
      <c r="E19" s="212">
        <f>+engines!M23</f>
        <v>0.121933944</v>
      </c>
      <c r="F19" s="212">
        <f>+engines!N23</f>
        <v>0.79957359900000002</v>
      </c>
      <c r="G19" s="213">
        <f>+engines!F52</f>
        <v>0.84447494999999995</v>
      </c>
      <c r="H19" s="214">
        <f>+engines!K52</f>
        <v>1.3346823599999997</v>
      </c>
    </row>
    <row r="20" spans="1:8" x14ac:dyDescent="0.25">
      <c r="A20" s="211" t="s">
        <v>34</v>
      </c>
      <c r="B20" s="212">
        <f>+engines!J24</f>
        <v>2.5588178999999999E-2</v>
      </c>
      <c r="C20" s="212">
        <f>+engines!K24</f>
        <v>139.8526335</v>
      </c>
      <c r="D20" s="212">
        <f>+engines!L24</f>
        <v>17.029374300000001</v>
      </c>
      <c r="E20" s="212">
        <f>+engines!M24</f>
        <v>5.2941060000000002</v>
      </c>
      <c r="F20" s="212">
        <f>+engines!N24</f>
        <v>2.1313188405000001</v>
      </c>
      <c r="G20" s="213">
        <f>+engines!F53</f>
        <v>2.4352887599999997</v>
      </c>
      <c r="H20" s="214">
        <f>+engines!K53</f>
        <v>3.5091099269999999</v>
      </c>
    </row>
    <row r="21" spans="1:8" x14ac:dyDescent="0.25">
      <c r="A21" s="211" t="s">
        <v>35</v>
      </c>
      <c r="B21" s="212">
        <f>+engines!J25</f>
        <v>2.4692687999999997E-2</v>
      </c>
      <c r="C21" s="212">
        <f>+engines!K25</f>
        <v>94.087655999999996</v>
      </c>
      <c r="D21" s="212">
        <f>+engines!L25</f>
        <v>158.37379200000001</v>
      </c>
      <c r="E21" s="212">
        <f>+engines!M25</f>
        <v>0.12601785600000001</v>
      </c>
      <c r="F21" s="212">
        <f>+engines!N25</f>
        <v>0.82635357600000003</v>
      </c>
      <c r="G21" s="213">
        <f>+engines!F54</f>
        <v>0.87275880000000006</v>
      </c>
      <c r="H21" s="214">
        <f>+engines!K54</f>
        <v>1.3793846399999998</v>
      </c>
    </row>
    <row r="22" spans="1:8" x14ac:dyDescent="0.25">
      <c r="A22" s="215" t="s">
        <v>112</v>
      </c>
      <c r="B22" s="216">
        <v>0</v>
      </c>
      <c r="C22" s="217">
        <v>0</v>
      </c>
      <c r="D22" s="217">
        <v>0</v>
      </c>
      <c r="E22" s="217">
        <f>+Tanks!H9</f>
        <v>3.9510000000000001</v>
      </c>
      <c r="F22" s="217">
        <v>0</v>
      </c>
      <c r="G22" s="218">
        <v>0</v>
      </c>
      <c r="H22" s="219">
        <v>0</v>
      </c>
    </row>
    <row r="23" spans="1:8" x14ac:dyDescent="0.25">
      <c r="A23" s="215" t="s">
        <v>114</v>
      </c>
      <c r="B23" s="216">
        <v>0</v>
      </c>
      <c r="C23" s="217">
        <v>0</v>
      </c>
      <c r="D23" s="217">
        <v>0</v>
      </c>
      <c r="E23" s="217">
        <f>+Tanks!H10</f>
        <v>0.99350000000000005</v>
      </c>
      <c r="F23" s="217">
        <v>0</v>
      </c>
      <c r="G23" s="218">
        <v>0</v>
      </c>
      <c r="H23" s="219">
        <v>0</v>
      </c>
    </row>
    <row r="24" spans="1:8" x14ac:dyDescent="0.25">
      <c r="A24" s="215" t="s">
        <v>115</v>
      </c>
      <c r="B24" s="216">
        <v>0</v>
      </c>
      <c r="C24" s="217">
        <v>0</v>
      </c>
      <c r="D24" s="217">
        <v>0</v>
      </c>
      <c r="E24" s="217">
        <f>[1]tank!H14</f>
        <v>0</v>
      </c>
      <c r="F24" s="217">
        <v>0</v>
      </c>
      <c r="G24" s="218">
        <v>0</v>
      </c>
      <c r="H24" s="219">
        <v>0</v>
      </c>
    </row>
    <row r="25" spans="1:8" x14ac:dyDescent="0.25">
      <c r="A25" s="215" t="s">
        <v>116</v>
      </c>
      <c r="B25" s="216">
        <v>0</v>
      </c>
      <c r="C25" s="217">
        <v>0</v>
      </c>
      <c r="D25" s="217">
        <v>0</v>
      </c>
      <c r="E25" s="217">
        <v>0</v>
      </c>
      <c r="F25" s="217">
        <v>0</v>
      </c>
      <c r="G25" s="218">
        <v>0</v>
      </c>
      <c r="H25" s="219">
        <v>0</v>
      </c>
    </row>
    <row r="26" spans="1:8" x14ac:dyDescent="0.25">
      <c r="A26" s="215" t="s">
        <v>118</v>
      </c>
      <c r="B26" s="216">
        <v>0</v>
      </c>
      <c r="C26" s="217">
        <v>0</v>
      </c>
      <c r="D26" s="217">
        <v>0</v>
      </c>
      <c r="E26" s="217">
        <v>0</v>
      </c>
      <c r="F26" s="217">
        <v>0</v>
      </c>
      <c r="G26" s="218">
        <v>0</v>
      </c>
      <c r="H26" s="219">
        <v>0</v>
      </c>
    </row>
    <row r="27" spans="1:8" x14ac:dyDescent="0.25">
      <c r="A27" s="215" t="s">
        <v>119</v>
      </c>
      <c r="B27" s="216">
        <v>0</v>
      </c>
      <c r="C27" s="217">
        <v>0</v>
      </c>
      <c r="D27" s="217">
        <v>0</v>
      </c>
      <c r="E27" s="217">
        <v>0</v>
      </c>
      <c r="F27" s="217">
        <v>0</v>
      </c>
      <c r="G27" s="218">
        <v>0</v>
      </c>
      <c r="H27" s="219">
        <v>0</v>
      </c>
    </row>
    <row r="28" spans="1:8" x14ac:dyDescent="0.25">
      <c r="A28" s="215" t="s">
        <v>123</v>
      </c>
      <c r="B28" s="216">
        <v>0</v>
      </c>
      <c r="C28" s="217">
        <v>0</v>
      </c>
      <c r="D28" s="217">
        <v>0</v>
      </c>
      <c r="E28" s="217">
        <v>0</v>
      </c>
      <c r="F28" s="217">
        <v>0</v>
      </c>
      <c r="G28" s="218">
        <v>0</v>
      </c>
      <c r="H28" s="219">
        <v>0</v>
      </c>
    </row>
    <row r="29" spans="1:8" x14ac:dyDescent="0.25">
      <c r="A29" s="215" t="s">
        <v>124</v>
      </c>
      <c r="B29" s="216">
        <v>0</v>
      </c>
      <c r="C29" s="217">
        <v>0</v>
      </c>
      <c r="D29" s="217">
        <v>0</v>
      </c>
      <c r="E29" s="217">
        <v>0</v>
      </c>
      <c r="F29" s="217">
        <v>0</v>
      </c>
      <c r="G29" s="218">
        <v>0</v>
      </c>
      <c r="H29" s="219">
        <v>0</v>
      </c>
    </row>
    <row r="30" spans="1:8" x14ac:dyDescent="0.25">
      <c r="A30" s="215" t="s">
        <v>125</v>
      </c>
      <c r="B30" s="216">
        <v>0</v>
      </c>
      <c r="C30" s="217">
        <v>0</v>
      </c>
      <c r="D30" s="217">
        <v>0</v>
      </c>
      <c r="E30" s="217">
        <v>0</v>
      </c>
      <c r="F30" s="217">
        <v>0</v>
      </c>
      <c r="G30" s="218">
        <v>0</v>
      </c>
      <c r="H30" s="219">
        <v>0</v>
      </c>
    </row>
    <row r="31" spans="1:8" x14ac:dyDescent="0.25">
      <c r="A31" s="215" t="s">
        <v>153</v>
      </c>
      <c r="B31" s="216">
        <v>0</v>
      </c>
      <c r="C31" s="217">
        <v>0</v>
      </c>
      <c r="D31" s="217">
        <v>0</v>
      </c>
      <c r="E31" s="217">
        <v>0</v>
      </c>
      <c r="F31" s="217">
        <v>0</v>
      </c>
      <c r="G31" s="218">
        <v>0</v>
      </c>
      <c r="H31" s="219">
        <v>0</v>
      </c>
    </row>
    <row r="32" spans="1:8" ht="16.5" thickBot="1" x14ac:dyDescent="0.3">
      <c r="A32" s="220" t="s">
        <v>143</v>
      </c>
      <c r="B32" s="221">
        <v>0</v>
      </c>
      <c r="C32" s="222">
        <v>0</v>
      </c>
      <c r="D32" s="222">
        <v>0</v>
      </c>
      <c r="E32" s="222">
        <f>+Load!H11</f>
        <v>1.6374253153329783</v>
      </c>
      <c r="F32" s="222">
        <v>0</v>
      </c>
      <c r="G32" s="223">
        <v>0</v>
      </c>
      <c r="H32" s="224">
        <v>0</v>
      </c>
    </row>
    <row r="33" spans="1:8" ht="16.5" thickBot="1" x14ac:dyDescent="0.3">
      <c r="A33" s="225" t="s">
        <v>7</v>
      </c>
      <c r="B33" s="226">
        <f t="shared" ref="B33:H33" si="0">SUM(B9:B32)</f>
        <v>0.22282483499999997</v>
      </c>
      <c r="C33" s="227">
        <f t="shared" si="0"/>
        <v>976.0980014999999</v>
      </c>
      <c r="D33" s="227">
        <f t="shared" si="0"/>
        <v>987.88865490000001</v>
      </c>
      <c r="E33" s="227">
        <f t="shared" si="0"/>
        <v>23.209654491332984</v>
      </c>
      <c r="F33" s="227">
        <f t="shared" si="0"/>
        <v>11.281939942500003</v>
      </c>
      <c r="G33" s="228">
        <f t="shared" si="0"/>
        <v>12.468342330000002</v>
      </c>
      <c r="H33" s="229">
        <f t="shared" si="0"/>
        <v>18.686560221000004</v>
      </c>
    </row>
    <row r="34" spans="1:8" x14ac:dyDescent="0.25">
      <c r="A34" s="150" t="s">
        <v>121</v>
      </c>
      <c r="B34" s="150"/>
      <c r="C34" s="150"/>
      <c r="D34" s="150"/>
      <c r="E34" s="150"/>
      <c r="F34" s="150"/>
      <c r="G34" s="150"/>
      <c r="H34" s="150"/>
    </row>
    <row r="35" spans="1:8" x14ac:dyDescent="0.25">
      <c r="A35" s="202" t="s">
        <v>154</v>
      </c>
      <c r="B35" s="202"/>
      <c r="C35" s="202"/>
      <c r="D35" s="202"/>
      <c r="E35" s="202"/>
      <c r="F35" s="202"/>
      <c r="G35" s="202"/>
      <c r="H35" s="202"/>
    </row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75" workbookViewId="0">
      <selection activeCell="A7" sqref="A7"/>
    </sheetView>
  </sheetViews>
  <sheetFormatPr defaultColWidth="9.6640625" defaultRowHeight="15.75" x14ac:dyDescent="0.25"/>
  <cols>
    <col min="1" max="1" width="22.6640625" customWidth="1"/>
    <col min="2" max="2" width="8.6640625" customWidth="1"/>
    <col min="3" max="3" width="11.33203125" customWidth="1"/>
    <col min="4" max="4" width="8.77734375" customWidth="1"/>
    <col min="5" max="6" width="11" customWidth="1"/>
    <col min="7" max="7" width="8.109375" customWidth="1"/>
    <col min="8" max="8" width="7.6640625" customWidth="1"/>
  </cols>
  <sheetData>
    <row r="1" spans="1:8" x14ac:dyDescent="0.25">
      <c r="A1" s="34" t="s">
        <v>0</v>
      </c>
    </row>
    <row r="2" spans="1:8" x14ac:dyDescent="0.25">
      <c r="A2" s="34" t="s">
        <v>1</v>
      </c>
    </row>
    <row r="3" spans="1:8" x14ac:dyDescent="0.25">
      <c r="A3" s="58" t="s">
        <v>3</v>
      </c>
    </row>
    <row r="4" spans="1:8" x14ac:dyDescent="0.25">
      <c r="A4" s="34"/>
    </row>
    <row r="5" spans="1:8" x14ac:dyDescent="0.25">
      <c r="A5" s="2" t="s">
        <v>2</v>
      </c>
    </row>
    <row r="6" spans="1:8" x14ac:dyDescent="0.25">
      <c r="A6" s="1" t="s">
        <v>156</v>
      </c>
    </row>
    <row r="7" spans="1:8" x14ac:dyDescent="0.25">
      <c r="A7" s="55"/>
      <c r="B7" s="56"/>
      <c r="C7" s="38" t="s">
        <v>47</v>
      </c>
      <c r="D7" s="56"/>
      <c r="E7" s="38" t="s">
        <v>48</v>
      </c>
      <c r="F7" s="59"/>
      <c r="G7" s="38" t="s">
        <v>49</v>
      </c>
      <c r="H7" s="60"/>
    </row>
    <row r="8" spans="1:8" x14ac:dyDescent="0.25">
      <c r="A8" s="42" t="s">
        <v>50</v>
      </c>
      <c r="B8" s="44" t="s">
        <v>51</v>
      </c>
      <c r="C8" s="44" t="s">
        <v>52</v>
      </c>
      <c r="D8" s="44" t="s">
        <v>17</v>
      </c>
      <c r="E8" s="44" t="s">
        <v>53</v>
      </c>
      <c r="F8" s="42" t="s">
        <v>11</v>
      </c>
      <c r="G8" s="44" t="s">
        <v>11</v>
      </c>
      <c r="H8" s="61" t="s">
        <v>54</v>
      </c>
    </row>
    <row r="9" spans="1:8" x14ac:dyDescent="0.25">
      <c r="A9" s="62"/>
      <c r="B9" s="57"/>
      <c r="C9" s="63" t="s">
        <v>55</v>
      </c>
      <c r="D9" s="57"/>
      <c r="E9" s="57"/>
      <c r="F9" s="64" t="s">
        <v>56</v>
      </c>
      <c r="G9" s="63" t="s">
        <v>57</v>
      </c>
      <c r="H9" s="65" t="s">
        <v>58</v>
      </c>
    </row>
    <row r="10" spans="1:8" x14ac:dyDescent="0.25">
      <c r="A10" s="66" t="s">
        <v>59</v>
      </c>
      <c r="B10" s="2" t="s">
        <v>2</v>
      </c>
      <c r="E10" s="2" t="s">
        <v>2</v>
      </c>
      <c r="F10" s="7"/>
      <c r="H10" s="67"/>
    </row>
    <row r="11" spans="1:8" x14ac:dyDescent="0.25">
      <c r="A11" s="68" t="s">
        <v>60</v>
      </c>
      <c r="B11" s="35">
        <v>825</v>
      </c>
      <c r="C11" s="6">
        <v>9.92E-3</v>
      </c>
      <c r="D11" s="35">
        <v>8760</v>
      </c>
      <c r="E11" s="4">
        <v>0.1</v>
      </c>
      <c r="F11" s="70">
        <f>(B11*C11*D11*E11)</f>
        <v>7169.1840000000002</v>
      </c>
      <c r="G11" s="3">
        <f>F11/2000</f>
        <v>3.5845920000000002</v>
      </c>
      <c r="H11" s="26">
        <f>F11/365</f>
        <v>19.6416</v>
      </c>
    </row>
    <row r="12" spans="1:8" x14ac:dyDescent="0.25">
      <c r="A12" s="66" t="s">
        <v>61</v>
      </c>
      <c r="C12" s="5"/>
      <c r="F12" s="7"/>
      <c r="G12" s="78"/>
      <c r="H12" s="26"/>
    </row>
    <row r="13" spans="1:8" x14ac:dyDescent="0.25">
      <c r="A13" s="68" t="s">
        <v>60</v>
      </c>
      <c r="B13" s="35">
        <v>2057</v>
      </c>
      <c r="C13" s="6">
        <v>8.5999999999999998E-4</v>
      </c>
      <c r="D13" s="35">
        <v>8760</v>
      </c>
      <c r="E13" s="4">
        <v>0.1</v>
      </c>
      <c r="F13" s="70">
        <f>(B13*C13*D13*E13)</f>
        <v>1549.6615200000001</v>
      </c>
      <c r="G13" s="3">
        <f>F13/2000</f>
        <v>0.77483076000000006</v>
      </c>
      <c r="H13" s="26">
        <f>F13/365</f>
        <v>4.2456480000000001</v>
      </c>
    </row>
    <row r="14" spans="1:8" x14ac:dyDescent="0.25">
      <c r="A14" s="66" t="s">
        <v>62</v>
      </c>
      <c r="C14" s="5"/>
      <c r="E14" s="69"/>
      <c r="F14" s="7"/>
      <c r="G14" s="78"/>
      <c r="H14" s="26"/>
    </row>
    <row r="15" spans="1:8" x14ac:dyDescent="0.25">
      <c r="A15" s="72" t="s">
        <v>24</v>
      </c>
      <c r="B15" s="35">
        <v>1</v>
      </c>
      <c r="C15" s="5">
        <v>1.9400000000000001E-2</v>
      </c>
      <c r="D15" s="35">
        <f>engines!B13</f>
        <v>8760</v>
      </c>
      <c r="E15" s="4">
        <v>0.1</v>
      </c>
      <c r="F15" s="70">
        <f t="shared" ref="F15:F26" si="0">(B15*C15*D15*E15)</f>
        <v>16.994400000000002</v>
      </c>
      <c r="G15" s="3">
        <f t="shared" ref="G15:G26" si="1">F15/2000</f>
        <v>8.4972000000000016E-3</v>
      </c>
      <c r="H15" s="26">
        <f>F15/365</f>
        <v>4.6560000000000004E-2</v>
      </c>
    </row>
    <row r="16" spans="1:8" x14ac:dyDescent="0.25">
      <c r="A16" s="72" t="s">
        <v>25</v>
      </c>
      <c r="B16" s="35">
        <v>1</v>
      </c>
      <c r="C16" s="5">
        <v>1.9400000000000001E-2</v>
      </c>
      <c r="D16" s="35">
        <f>engines!B14</f>
        <v>0</v>
      </c>
      <c r="E16" s="4">
        <v>0.1</v>
      </c>
      <c r="F16" s="70">
        <f t="shared" si="0"/>
        <v>0</v>
      </c>
      <c r="G16" s="3">
        <f t="shared" si="1"/>
        <v>0</v>
      </c>
      <c r="H16" s="26">
        <f>F16/365</f>
        <v>0</v>
      </c>
    </row>
    <row r="17" spans="1:8" x14ac:dyDescent="0.25">
      <c r="A17" s="72" t="s">
        <v>26</v>
      </c>
      <c r="B17" s="35">
        <v>1</v>
      </c>
      <c r="C17" s="5">
        <v>1.9400000000000001E-2</v>
      </c>
      <c r="D17" s="35">
        <f>engines!B15</f>
        <v>0</v>
      </c>
      <c r="E17" s="4">
        <v>0.1</v>
      </c>
      <c r="F17" s="70">
        <f t="shared" si="0"/>
        <v>0</v>
      </c>
      <c r="G17" s="3">
        <f t="shared" si="1"/>
        <v>0</v>
      </c>
      <c r="H17" s="26">
        <f t="shared" ref="H17:H26" si="2">F17/365</f>
        <v>0</v>
      </c>
    </row>
    <row r="18" spans="1:8" x14ac:dyDescent="0.25">
      <c r="A18" s="72" t="s">
        <v>27</v>
      </c>
      <c r="B18" s="35">
        <v>1</v>
      </c>
      <c r="C18" s="5">
        <v>1.9400000000000001E-2</v>
      </c>
      <c r="D18" s="35">
        <f>engines!B16</f>
        <v>0</v>
      </c>
      <c r="E18" s="4">
        <v>0.1</v>
      </c>
      <c r="F18" s="70">
        <f t="shared" si="0"/>
        <v>0</v>
      </c>
      <c r="G18" s="3">
        <f t="shared" si="1"/>
        <v>0</v>
      </c>
      <c r="H18" s="26">
        <f t="shared" si="2"/>
        <v>0</v>
      </c>
    </row>
    <row r="19" spans="1:8" x14ac:dyDescent="0.25">
      <c r="A19" s="72" t="s">
        <v>28</v>
      </c>
      <c r="B19" s="35">
        <v>1</v>
      </c>
      <c r="C19" s="5">
        <v>1.9400000000000001E-2</v>
      </c>
      <c r="D19" s="35">
        <f>engines!B17</f>
        <v>8760</v>
      </c>
      <c r="E19" s="4">
        <v>0.1</v>
      </c>
      <c r="F19" s="70">
        <f t="shared" si="0"/>
        <v>16.994400000000002</v>
      </c>
      <c r="G19" s="3">
        <f t="shared" si="1"/>
        <v>8.4972000000000016E-3</v>
      </c>
      <c r="H19" s="26">
        <f t="shared" si="2"/>
        <v>4.6560000000000004E-2</v>
      </c>
    </row>
    <row r="20" spans="1:8" x14ac:dyDescent="0.25">
      <c r="A20" s="72" t="s">
        <v>29</v>
      </c>
      <c r="B20" s="35">
        <v>1</v>
      </c>
      <c r="C20" s="5">
        <v>1.9400000000000001E-2</v>
      </c>
      <c r="D20" s="35">
        <f>engines!B18</f>
        <v>8760</v>
      </c>
      <c r="E20" s="4">
        <v>0.1</v>
      </c>
      <c r="F20" s="70">
        <f t="shared" si="0"/>
        <v>16.994400000000002</v>
      </c>
      <c r="G20" s="3">
        <f t="shared" si="1"/>
        <v>8.4972000000000016E-3</v>
      </c>
      <c r="H20" s="26">
        <f t="shared" si="2"/>
        <v>4.6560000000000004E-2</v>
      </c>
    </row>
    <row r="21" spans="1:8" x14ac:dyDescent="0.25">
      <c r="A21" s="72" t="s">
        <v>30</v>
      </c>
      <c r="B21" s="35">
        <v>1</v>
      </c>
      <c r="C21" s="5">
        <v>1.9400000000000001E-2</v>
      </c>
      <c r="D21" s="35">
        <f>engines!B19</f>
        <v>8760</v>
      </c>
      <c r="E21" s="4">
        <v>0.1</v>
      </c>
      <c r="F21" s="70">
        <f t="shared" si="0"/>
        <v>16.994400000000002</v>
      </c>
      <c r="G21" s="3">
        <f t="shared" si="1"/>
        <v>8.4972000000000016E-3</v>
      </c>
      <c r="H21" s="26">
        <f t="shared" si="2"/>
        <v>4.6560000000000004E-2</v>
      </c>
    </row>
    <row r="22" spans="1:8" x14ac:dyDescent="0.25">
      <c r="A22" s="72" t="s">
        <v>31</v>
      </c>
      <c r="B22" s="35">
        <v>1</v>
      </c>
      <c r="C22" s="5">
        <v>1.9400000000000001E-2</v>
      </c>
      <c r="D22" s="35">
        <f>engines!B20</f>
        <v>8760</v>
      </c>
      <c r="E22" s="4">
        <v>0.1</v>
      </c>
      <c r="F22" s="70">
        <f t="shared" si="0"/>
        <v>16.994400000000002</v>
      </c>
      <c r="G22" s="3">
        <f t="shared" si="1"/>
        <v>8.4972000000000016E-3</v>
      </c>
      <c r="H22" s="26">
        <f t="shared" si="2"/>
        <v>4.6560000000000004E-2</v>
      </c>
    </row>
    <row r="23" spans="1:8" x14ac:dyDescent="0.25">
      <c r="A23" s="72" t="s">
        <v>32</v>
      </c>
      <c r="B23" s="35">
        <v>1</v>
      </c>
      <c r="C23" s="5">
        <v>1.9400000000000001E-2</v>
      </c>
      <c r="D23" s="35">
        <f>engines!B21</f>
        <v>8760</v>
      </c>
      <c r="E23" s="4">
        <v>0.1</v>
      </c>
      <c r="F23" s="70">
        <f t="shared" si="0"/>
        <v>16.994400000000002</v>
      </c>
      <c r="G23" s="3">
        <f t="shared" si="1"/>
        <v>8.4972000000000016E-3</v>
      </c>
      <c r="H23" s="26">
        <f t="shared" si="2"/>
        <v>4.6560000000000004E-2</v>
      </c>
    </row>
    <row r="24" spans="1:8" x14ac:dyDescent="0.25">
      <c r="A24" s="72" t="s">
        <v>33</v>
      </c>
      <c r="B24" s="35">
        <v>1</v>
      </c>
      <c r="C24" s="5">
        <v>1.9400000000000001E-2</v>
      </c>
      <c r="D24" s="35">
        <f>engines!B22</f>
        <v>8760</v>
      </c>
      <c r="E24" s="4">
        <v>0.1</v>
      </c>
      <c r="F24" s="70">
        <f t="shared" si="0"/>
        <v>16.994400000000002</v>
      </c>
      <c r="G24" s="3">
        <f t="shared" si="1"/>
        <v>8.4972000000000016E-3</v>
      </c>
      <c r="H24" s="26">
        <f t="shared" si="2"/>
        <v>4.6560000000000004E-2</v>
      </c>
    </row>
    <row r="25" spans="1:8" x14ac:dyDescent="0.25">
      <c r="A25" s="72" t="s">
        <v>34</v>
      </c>
      <c r="B25" s="35">
        <v>1</v>
      </c>
      <c r="C25" s="5">
        <v>1.9400000000000001E-2</v>
      </c>
      <c r="D25" s="35">
        <f>engines!B23</f>
        <v>8760</v>
      </c>
      <c r="E25" s="4">
        <v>0.1</v>
      </c>
      <c r="F25" s="70">
        <f t="shared" si="0"/>
        <v>16.994400000000002</v>
      </c>
      <c r="G25" s="3">
        <f t="shared" si="1"/>
        <v>8.4972000000000016E-3</v>
      </c>
      <c r="H25" s="26">
        <f t="shared" si="2"/>
        <v>4.6560000000000004E-2</v>
      </c>
    </row>
    <row r="26" spans="1:8" x14ac:dyDescent="0.25">
      <c r="A26" s="72" t="s">
        <v>35</v>
      </c>
      <c r="B26" s="35">
        <v>1</v>
      </c>
      <c r="C26" s="5">
        <v>1.9400000000000001E-2</v>
      </c>
      <c r="D26" s="35">
        <f>engines!B24</f>
        <v>8760</v>
      </c>
      <c r="E26" s="4">
        <v>0.1</v>
      </c>
      <c r="F26" s="70">
        <f t="shared" si="0"/>
        <v>16.994400000000002</v>
      </c>
      <c r="G26" s="3">
        <f t="shared" si="1"/>
        <v>8.4972000000000016E-3</v>
      </c>
      <c r="H26" s="26">
        <f t="shared" si="2"/>
        <v>4.6560000000000004E-2</v>
      </c>
    </row>
    <row r="27" spans="1:8" x14ac:dyDescent="0.25">
      <c r="A27" s="66" t="s">
        <v>63</v>
      </c>
      <c r="C27" s="6">
        <v>4.4099999999999999E-3</v>
      </c>
      <c r="E27" s="71">
        <v>1</v>
      </c>
      <c r="F27" s="70"/>
      <c r="G27" s="3"/>
      <c r="H27" s="26"/>
    </row>
    <row r="28" spans="1:8" x14ac:dyDescent="0.25">
      <c r="A28" s="66" t="s">
        <v>64</v>
      </c>
      <c r="B28" s="35">
        <v>34</v>
      </c>
      <c r="C28" s="6">
        <v>9.92E-3</v>
      </c>
      <c r="D28" s="35">
        <v>8760</v>
      </c>
      <c r="E28" s="4">
        <v>0.1</v>
      </c>
      <c r="F28" s="70">
        <f>(B28*C28*D28*E28)</f>
        <v>295.45728000000003</v>
      </c>
      <c r="G28" s="3">
        <f>F28/2000</f>
        <v>0.14772864000000002</v>
      </c>
      <c r="H28" s="26">
        <f>F28/365</f>
        <v>0.80947200000000008</v>
      </c>
    </row>
    <row r="29" spans="1:8" x14ac:dyDescent="0.25">
      <c r="A29" s="73" t="s">
        <v>65</v>
      </c>
      <c r="B29" s="8"/>
      <c r="C29" s="81">
        <v>4.4000000000000002E-4</v>
      </c>
      <c r="D29" s="8"/>
      <c r="E29" s="74">
        <v>1</v>
      </c>
      <c r="F29" s="75"/>
      <c r="G29" s="11"/>
      <c r="H29" s="79"/>
    </row>
    <row r="30" spans="1:8" ht="19.5" x14ac:dyDescent="0.35">
      <c r="A30" s="76" t="s">
        <v>2</v>
      </c>
      <c r="B30" s="2" t="s">
        <v>2</v>
      </c>
      <c r="C30" s="2" t="s">
        <v>2</v>
      </c>
      <c r="D30" s="77" t="s">
        <v>66</v>
      </c>
      <c r="G30" s="80">
        <f>SUM(G11:G29)</f>
        <v>4.5836261999999994</v>
      </c>
      <c r="H30" s="80">
        <f>SUM(H11:H29)</f>
        <v>25.115759999999995</v>
      </c>
    </row>
    <row r="31" spans="1:8" x14ac:dyDescent="0.25">
      <c r="A31" s="82" t="s">
        <v>77</v>
      </c>
    </row>
    <row r="32" spans="1:8" x14ac:dyDescent="0.25">
      <c r="A32" s="82" t="s">
        <v>67</v>
      </c>
    </row>
  </sheetData>
  <phoneticPr fontId="0" type="noConversion"/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engines</vt:lpstr>
      <vt:lpstr>Tanks</vt:lpstr>
      <vt:lpstr>Load</vt:lpstr>
      <vt:lpstr>Summary</vt:lpstr>
      <vt:lpstr>fugitives</vt:lpstr>
      <vt:lpstr>engines!Print_Area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 Consulting</dc:creator>
  <cp:lastModifiedBy>Jan Havlíček</cp:lastModifiedBy>
  <cp:lastPrinted>2001-11-05T21:56:45Z</cp:lastPrinted>
  <dcterms:created xsi:type="dcterms:W3CDTF">1998-03-12T20:03:07Z</dcterms:created>
  <dcterms:modified xsi:type="dcterms:W3CDTF">2023-09-10T13:57:51Z</dcterms:modified>
</cp:coreProperties>
</file>