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2F53A1-D6C9-460C-94C4-4D917AE95D4F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<sst xmlns="http://schemas.openxmlformats.org/spreadsheetml/2006/main" count="453" uniqueCount="159">
  <si>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</si>
  <si>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</si>
  <si>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</si>
  <si>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</si>
  <si>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</si>
  <si>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</si>
  <si>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</si>
  <si>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</si>
  <si>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</si>
  <si>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</si>
  <si>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</si>
  <si>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</si>
  <si>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</si>
  <si>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</si>
  <si>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</si>
  <si>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</si>
  <si>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</si>
  <si>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</si>
  <si>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</si>
  <si>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</si>
  <si>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</si>
  <si>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Campbell</t>
  </si>
  <si>
    <t>Larry, T</t>
  </si>
  <si>
    <t>Division Environ. Specialist</t>
  </si>
  <si>
    <t>585-48-8851</t>
  </si>
  <si>
    <t>COMPANY NUMBER</t>
  </si>
  <si>
    <t xml:space="preserve">OFFICE NUMBER/FIELD LOCATION </t>
  </si>
  <si>
    <t>PHONE NUMBER</t>
  </si>
  <si>
    <t>060</t>
  </si>
  <si>
    <t>3025      Roswell, NM</t>
  </si>
  <si>
    <t>(505)  625-8026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</si>
  <si>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</si>
  <si>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</si>
  <si>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</si>
  <si>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</si>
  <si>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</si>
  <si>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</si>
  <si>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</si>
  <si>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</si>
  <si>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</si>
  <si>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</si>
  <si>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</si>
  <si>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</si>
  <si>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</si>
  <si>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</si>
  <si>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</si>
  <si>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</si>
  <si>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</si>
  <si>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</si>
  <si>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</si>
  <si>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</si>
  <si>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</si>
  <si>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</si>
  <si>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</si>
  <si>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</si>
  <si>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</si>
  <si>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</si>
  <si>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</si>
  <si>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</si>
  <si>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</si>
  <si>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</si>
  <si>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</si>
  <si>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</si>
  <si>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</si>
  <si>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</si>
  <si>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</si>
  <si>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</si>
  <si>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</si>
  <si>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</si>
  <si>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</si>
  <si>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</si>
  <si>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</si>
  <si>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</si>
  <si>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</si>
  <si>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</si>
  <si>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</si>
  <si>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</si>
  <si>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</si>
  <si>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</si>
  <si>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</si>
  <si>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</si>
  <si>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</si>
  <si>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</si>
  <si>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</si>
  <si>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</si>
  <si>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</si>
  <si>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</si>
  <si>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</si>
  <si>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</si>
  <si>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</si>
  <si>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</si>
  <si>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</si>
  <si>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</si>
  <si>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</si>
  <si>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</si>
  <si>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</si>
  <si>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</si>
  <si>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</si>
  <si>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01</t>
  </si>
  <si>
    <t>1/10-1/12</t>
  </si>
  <si>
    <t>Env. Team Goals and Objectives Mtg</t>
  </si>
  <si>
    <t>PG&amp;E PCB Issue Airport Parking</t>
  </si>
  <si>
    <t>CC</t>
  </si>
  <si>
    <t>PG&amp;E PCB Issue Taxi</t>
  </si>
  <si>
    <t xml:space="preserve">C </t>
  </si>
  <si>
    <t>Albuq. To Las Vegas to Albuq. PG&amp;E PCB Issue</t>
  </si>
  <si>
    <t>P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</si>
  <si>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</si>
  <si>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</si>
  <si>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</si>
  <si>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</si>
  <si>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</si>
  <si>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</si>
  <si>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</si>
  <si>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</si>
  <si>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</si>
  <si>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</si>
  <si>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</si>
  <si>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</si>
  <si>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</si>
  <si>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0998</t>
  </si>
  <si>
    <t>998</t>
  </si>
  <si>
    <t>052</t>
  </si>
  <si>
    <t>3025</t>
  </si>
  <si>
    <t xml:space="preserve"> 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</si>
  <si>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</si>
  <si>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</si>
  <si>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</si>
  <si>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</si>
  <si>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L</t>
  </si>
  <si>
    <t>Sta. 8 Turbine removal</t>
  </si>
  <si>
    <t>B,L,D</t>
  </si>
  <si>
    <t>Team Goals and Objectives Mtg</t>
  </si>
  <si>
    <t xml:space="preserve">B </t>
  </si>
  <si>
    <t>Show the total amount for each accounting classification referenced above.</t>
  </si>
  <si>
    <t>054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</si>
  <si>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</si>
  <si>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</si>
  <si>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</si>
  <si>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</si>
  <si>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</si>
  <si>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1/17-1/18</t>
  </si>
  <si>
    <t>Survey additional areas of Gallup C/S</t>
  </si>
  <si>
    <t>D</t>
  </si>
  <si>
    <t>GallupC/S Survey</t>
  </si>
  <si>
    <t xml:space="preserve">B,L </t>
  </si>
  <si>
    <t>Gallup  C/S Survey and Haz. Waste Training</t>
  </si>
  <si>
    <t>Title V Annual Cert. Bloomfield C/S</t>
  </si>
  <si>
    <t>B,L</t>
  </si>
  <si>
    <t>B. Russell</t>
  </si>
  <si>
    <t>Title V Training Bloomfield Team</t>
  </si>
  <si>
    <t>TNRCC Inspection NNG Seminole C/S</t>
  </si>
  <si>
    <t>B,D</t>
  </si>
  <si>
    <t>TNRCC Inpsection NNg Seminole C/S</t>
  </si>
  <si>
    <t>J. Myers, J. Lawrence</t>
  </si>
  <si>
    <t>AQB Inspection Atoka No. 3 C/S</t>
  </si>
  <si>
    <t>2 AQB employees, 3 TW Employees</t>
  </si>
  <si>
    <t>K. McDonald</t>
  </si>
  <si>
    <t>8 Members of Env.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</si>
</sst>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228600</xdr:colOff>
          <xdr:row>3</xdr:row>
          <xdr:rowOff>85725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7D90BAC6-944D-6821-FD7C-90AF1E8B4D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76B1F845-C916-4248-A437-309D6C115363}"/>
            </a:ext>
          </a:extLst>
        </xdr:cNvPr>
        <xdr:cNvSpPr>
          <a:spLocks noChangeShapeType="1"/>
        </xdr:cNvSpPr>
      </xdr:nvSpPr>
      <xdr:spPr bwMode="auto">
        <a:xfrm>
          <a:off x="921067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6F6314BD-0EBF-399A-1B69-2408BC42118D}"/>
            </a:ext>
          </a:extLst>
        </xdr:cNvPr>
        <xdr:cNvSpPr>
          <a:spLocks noChangeShapeType="1"/>
        </xdr:cNvSpPr>
      </xdr:nvSpPr>
      <xdr:spPr bwMode="auto">
        <a:xfrm flipV="1">
          <a:off x="9210675" y="11544300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BE3C164D-7DD3-13BA-07AD-16A4E9E51E74}"/>
            </a:ext>
          </a:extLst>
        </xdr:cNvPr>
        <xdr:cNvSpPr txBox="1">
          <a:spLocks noChangeArrowheads="1"/>
        </xdr:cNvSpPr>
      </xdr:nvSpPr>
      <xdr:spPr bwMode="auto">
        <a:xfrm>
          <a:off x="860107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40EBB725-230A-CC29-3A76-F57A81EFF5AB}"/>
            </a:ext>
          </a:extLst>
        </xdr:cNvPr>
        <xdr:cNvSpPr>
          <a:spLocks noChangeShapeType="1"/>
        </xdr:cNvSpPr>
      </xdr:nvSpPr>
      <xdr:spPr bwMode="auto">
        <a:xfrm>
          <a:off x="627697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650863F8-5E2F-AA35-9DB7-1341F9E0419F}"/>
            </a:ext>
          </a:extLst>
        </xdr:cNvPr>
        <xdr:cNvSpPr txBox="1">
          <a:spLocks noChangeArrowheads="1"/>
        </xdr:cNvSpPr>
      </xdr:nvSpPr>
      <xdr:spPr bwMode="auto">
        <a:xfrm>
          <a:off x="88677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B4ED4D28-55A6-6A4B-FC27-ADB9A73DD90E}"/>
            </a:ext>
          </a:extLst>
        </xdr:cNvPr>
        <xdr:cNvSpPr>
          <a:spLocks noChangeShapeType="1"/>
        </xdr:cNvSpPr>
      </xdr:nvSpPr>
      <xdr:spPr bwMode="auto">
        <a:xfrm>
          <a:off x="6334125" y="11830050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CD8BF0C6-257D-F251-47F7-B94B6EC9AC70}"/>
            </a:ext>
          </a:extLst>
        </xdr:cNvPr>
        <xdr:cNvSpPr>
          <a:spLocks noChangeShapeType="1"/>
        </xdr:cNvSpPr>
      </xdr:nvSpPr>
      <xdr:spPr bwMode="auto">
        <a:xfrm flipV="1">
          <a:off x="94773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F38D4F83-0964-09A3-3E1A-AE1CF2CBB012}"/>
            </a:ext>
          </a:extLst>
        </xdr:cNvPr>
        <xdr:cNvSpPr>
          <a:spLocks noChangeShapeType="1"/>
        </xdr:cNvSpPr>
      </xdr:nvSpPr>
      <xdr:spPr bwMode="auto">
        <a:xfrm>
          <a:off x="94773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978961FB-4BE7-E52E-F8EF-7E474E684B2A}"/>
            </a:ext>
          </a:extLst>
        </xdr:cNvPr>
        <xdr:cNvSpPr>
          <a:spLocks noChangeShapeType="1"/>
        </xdr:cNvSpPr>
      </xdr:nvSpPr>
      <xdr:spPr bwMode="auto">
        <a:xfrm>
          <a:off x="908685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DDBD3B50-54F6-9CA8-CC9C-C899867B812D}"/>
            </a:ext>
          </a:extLst>
        </xdr:cNvPr>
        <xdr:cNvSpPr txBox="1">
          <a:spLocks noChangeArrowheads="1"/>
        </xdr:cNvSpPr>
      </xdr:nvSpPr>
      <xdr:spPr bwMode="auto">
        <a:xfrm>
          <a:off x="843915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2CB1CFF8-4027-553E-004F-7A6B274ED7CF}"/>
            </a:ext>
          </a:extLst>
        </xdr:cNvPr>
        <xdr:cNvSpPr>
          <a:spLocks noChangeShapeType="1"/>
        </xdr:cNvSpPr>
      </xdr:nvSpPr>
      <xdr:spPr bwMode="auto">
        <a:xfrm>
          <a:off x="602932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1D7E8C10-CAD6-4DA1-7D11-C40889D423E8}"/>
            </a:ext>
          </a:extLst>
        </xdr:cNvPr>
        <xdr:cNvSpPr>
          <a:spLocks noChangeShapeType="1"/>
        </xdr:cNvSpPr>
      </xdr:nvSpPr>
      <xdr:spPr bwMode="auto">
        <a:xfrm>
          <a:off x="9201150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16B22C92-39BD-EED2-6C97-C83A2B9480E4}"/>
            </a:ext>
          </a:extLst>
        </xdr:cNvPr>
        <xdr:cNvSpPr>
          <a:spLocks noChangeShapeType="1"/>
        </xdr:cNvSpPr>
      </xdr:nvSpPr>
      <xdr:spPr bwMode="auto">
        <a:xfrm>
          <a:off x="9201150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00F52765-7D56-74AC-C1D6-E19F1721D06D}"/>
            </a:ext>
          </a:extLst>
        </xdr:cNvPr>
        <xdr:cNvSpPr txBox="1">
          <a:spLocks noChangeArrowheads="1"/>
        </xdr:cNvSpPr>
      </xdr:nvSpPr>
      <xdr:spPr bwMode="auto">
        <a:xfrm>
          <a:off x="8591550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2F74C3D2-8DF0-0F1A-1C3B-A71F45118DAA}"/>
            </a:ext>
          </a:extLst>
        </xdr:cNvPr>
        <xdr:cNvSpPr>
          <a:spLocks noChangeShapeType="1"/>
        </xdr:cNvSpPr>
      </xdr:nvSpPr>
      <xdr:spPr bwMode="auto">
        <a:xfrm>
          <a:off x="6267450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EAF76DBB-87C9-0326-114D-14F67982EC09}"/>
            </a:ext>
          </a:extLst>
        </xdr:cNvPr>
        <xdr:cNvSpPr txBox="1">
          <a:spLocks noChangeArrowheads="1"/>
        </xdr:cNvSpPr>
      </xdr:nvSpPr>
      <xdr:spPr bwMode="auto">
        <a:xfrm>
          <a:off x="88677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02D17A0B-5251-C42A-3111-33AEA0548573}"/>
            </a:ext>
          </a:extLst>
        </xdr:cNvPr>
        <xdr:cNvSpPr>
          <a:spLocks noChangeShapeType="1"/>
        </xdr:cNvSpPr>
      </xdr:nvSpPr>
      <xdr:spPr bwMode="auto">
        <a:xfrm>
          <a:off x="63341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82C7C61F-7B11-FF0F-0463-03C0FC8AEA38}"/>
            </a:ext>
          </a:extLst>
        </xdr:cNvPr>
        <xdr:cNvSpPr>
          <a:spLocks noChangeShapeType="1"/>
        </xdr:cNvSpPr>
      </xdr:nvSpPr>
      <xdr:spPr bwMode="auto">
        <a:xfrm flipV="1">
          <a:off x="94773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6654A61F-0F04-B6DE-6377-2C94AA743C5F}"/>
            </a:ext>
          </a:extLst>
        </xdr:cNvPr>
        <xdr:cNvSpPr>
          <a:spLocks noChangeShapeType="1"/>
        </xdr:cNvSpPr>
      </xdr:nvSpPr>
      <xdr:spPr bwMode="auto">
        <a:xfrm>
          <a:off x="94773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2F4C89E2-60CB-C334-1AFE-0955210387D3}"/>
            </a:ext>
          </a:extLst>
        </xdr:cNvPr>
        <xdr:cNvSpPr>
          <a:spLocks noChangeShapeType="1"/>
        </xdr:cNvSpPr>
      </xdr:nvSpPr>
      <xdr:spPr bwMode="auto">
        <a:xfrm>
          <a:off x="907732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BEF19267-AE85-4BEC-4D76-7E6C9F1C9C91}"/>
            </a:ext>
          </a:extLst>
        </xdr:cNvPr>
        <xdr:cNvSpPr txBox="1">
          <a:spLocks noChangeArrowheads="1"/>
        </xdr:cNvSpPr>
      </xdr:nvSpPr>
      <xdr:spPr bwMode="auto">
        <a:xfrm>
          <a:off x="842962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1A614D17-FF96-541C-DECF-480DE33F5160}"/>
            </a:ext>
          </a:extLst>
        </xdr:cNvPr>
        <xdr:cNvSpPr>
          <a:spLocks noChangeShapeType="1"/>
        </xdr:cNvSpPr>
      </xdr:nvSpPr>
      <xdr:spPr bwMode="auto">
        <a:xfrm>
          <a:off x="601980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RowHeight="17.25" customHeight="1" x14ac:dyDescent="0.2"/>
  <cols>
    <col min="1" max="1" width="13.28515625" style="360" customWidth="1"/>
    <col min="2" max="2" width="5.85546875" style="360" customWidth="1"/>
    <col min="3" max="3" width="11.7109375" style="360" customWidth="1"/>
    <col min="4" max="4" width="8" style="360" customWidth="1"/>
    <col min="5" max="5" width="6.85546875" style="360" customWidth="1"/>
    <col min="6" max="6" width="7.5703125" style="360" customWidth="1"/>
    <col min="7" max="7" width="10.140625" style="360" customWidth="1"/>
    <col min="8" max="8" width="10.5703125" style="360" customWidth="1"/>
    <col min="9" max="9" width="9.85546875" style="360" customWidth="1"/>
    <col min="10" max="10" width="7.7109375" style="360" customWidth="1"/>
    <col min="11" max="16384" width="9.140625" style="360"/>
  </cols>
  <sheetData>
    <row r="1" spans="1:10" ht="14.25" customHeight="1" x14ac:dyDescent="0.25">
      <c r="B1" s="357" t="s">
        <v>0</v>
      </c>
    </row>
    <row r="2" spans="1:10" ht="22.5" customHeight="1" x14ac:dyDescent="0.2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0</v>
      </c>
      <c r="B3" s="367">
        <f>'Short Form'!A29</f>
        <v>0</v>
      </c>
      <c r="C3" s="367">
        <f>'Short Form'!B29</f>
        <v>0</v>
      </c>
      <c r="D3" s="367">
        <f>'Short Form'!D29</f>
        <v>0</v>
      </c>
      <c r="E3" s="367">
        <f>'Short Form'!E29</f>
        <v>0</v>
      </c>
      <c r="F3" s="367">
        <f>'Short Form'!F29</f>
        <v>0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0</v>
      </c>
      <c r="B4" s="368">
        <f>'Short Form'!A43</f>
        <v>0</v>
      </c>
      <c r="C4" s="368">
        <f>'Short Form'!B43</f>
        <v>0</v>
      </c>
      <c r="D4" s="368">
        <f>'Short Form'!D43</f>
        <v>0</v>
      </c>
      <c r="E4" s="368">
        <f>'Short Form'!E43</f>
        <v>0</v>
      </c>
      <c r="F4" s="368">
        <f>'Short Form'!F43</f>
        <v>0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1054.1500000000001</v>
      </c>
      <c r="B5" s="369" t="str">
        <f>'Travel Form'!B49</f>
        <v>060</v>
      </c>
      <c r="C5" s="369" t="str">
        <f>'Travel Form'!C49</f>
        <v>0998</v>
      </c>
      <c r="D5" s="369" t="str">
        <f>'Travel Form'!E49</f>
        <v>998</v>
      </c>
      <c r="E5" s="369" t="str">
        <f>'Travel Form'!F49</f>
        <v>052</v>
      </c>
      <c r="F5" s="369" t="str">
        <f>'Travel Form'!G49</f>
        <v>3025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 t="str">
        <f>'Travel Form'!B50</f>
        <v xml:space="preserve"> </v>
      </c>
      <c r="C6" s="369" t="str">
        <f>'Travel Form'!C50</f>
        <v xml:space="preserve"> </v>
      </c>
      <c r="D6" s="369" t="str">
        <f>'Travel Form'!E50</f>
        <v xml:space="preserve"> </v>
      </c>
      <c r="E6" s="369" t="str">
        <f>'Travel Form'!F50</f>
        <v xml:space="preserve"> </v>
      </c>
      <c r="F6" s="369" t="str">
        <f>'Travel Form'!G50</f>
        <v xml:space="preserve"> 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25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473.87</v>
      </c>
      <c r="B11" s="368" t="str">
        <f>'Meals and Ent Sup'!B49</f>
        <v>060</v>
      </c>
      <c r="C11" s="368" t="str">
        <f>'Meals and Ent Sup'!C49</f>
        <v>0998</v>
      </c>
      <c r="D11" s="368" t="str">
        <f>'Meals and Ent Sup'!E49</f>
        <v>998</v>
      </c>
      <c r="E11" s="368" t="str">
        <f>'Meals and Ent Sup'!F49</f>
        <v>054</v>
      </c>
      <c r="F11" s="368" t="str">
        <f>'Meals and Ent Sup'!G49</f>
        <v>3025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 t="str">
        <f>'Meals and Ent Sup'!B50</f>
        <v xml:space="preserve"> </v>
      </c>
      <c r="C12" s="368" t="str">
        <f>'Meals and Ent Sup'!C50</f>
        <v xml:space="preserve"> </v>
      </c>
      <c r="D12" s="368" t="str">
        <f>'Meals and Ent Sup'!E50</f>
        <v xml:space="preserve"> </v>
      </c>
      <c r="E12" s="368" t="str">
        <f>'Meals and Ent Sup'!F50</f>
        <v xml:space="preserve"> </v>
      </c>
      <c r="F12" s="368" t="str">
        <f>'Meals and Ent Sup'!G50</f>
        <v xml:space="preserve"> 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 t="str">
        <f>'Meals and Ent Sup'!C49</f>
        <v>0998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 t="str">
        <f>'Meals and Ent Sup'!C50</f>
        <v xml:space="preserve"> 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1528.02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topLeftCell="A31" zoomScale="80" workbookViewId="0">
      <selection activeCell="A56" sqref="A56"/>
    </sheetView>
  </sheetViews>
  <sheetFormatPr defaultColWidth="0" defaultRowHeight="15" zeroHeight="1" x14ac:dyDescent="0.2"/>
  <cols>
    <col min="1" max="1" width="9.5703125" style="1" customWidth="1"/>
    <col min="2" max="2" width="8.140625" style="1" customWidth="1"/>
    <col min="3" max="3" width="9" style="1" customWidth="1"/>
    <col min="4" max="4" width="9.855468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3.7109375" style="1" customWidth="1"/>
    <col min="9" max="9" width="13.85546875" style="1" customWidth="1"/>
    <col min="10" max="10" width="13.1406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35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>
        <v>36542</v>
      </c>
      <c r="P2" s="319">
        <f ca="1">TODAY()</f>
        <v>36553</v>
      </c>
    </row>
    <row r="3" spans="1:64" ht="20.25" customHeight="1" x14ac:dyDescent="0.3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3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">
      <c r="A6" s="364" t="s">
        <v>21</v>
      </c>
      <c r="B6" s="123"/>
      <c r="C6" s="123"/>
      <c r="D6"/>
      <c r="E6" s="365" t="s">
        <v>22</v>
      </c>
      <c r="F6" s="123"/>
      <c r="G6" s="123"/>
      <c r="H6" s="181" t="s">
        <v>23</v>
      </c>
      <c r="I6" s="123"/>
      <c r="J6" s="183"/>
      <c r="K6" s="116" t="s">
        <v>24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25">
      <c r="A7" s="33" t="s">
        <v>25</v>
      </c>
      <c r="B7" s="31"/>
      <c r="C7" s="31"/>
      <c r="D7" s="32"/>
      <c r="E7" s="114" t="s">
        <v>26</v>
      </c>
      <c r="F7" s="34"/>
      <c r="G7" s="31"/>
      <c r="H7" s="30"/>
      <c r="I7" s="27"/>
      <c r="J7" s="26"/>
      <c r="K7" s="113" t="s">
        <v>27</v>
      </c>
      <c r="L7" s="22"/>
      <c r="M7" s="23"/>
      <c r="N7" s="24"/>
    </row>
    <row r="8" spans="1:64" s="3" customFormat="1" ht="17.25" customHeight="1" x14ac:dyDescent="0.2">
      <c r="A8" s="364" t="s">
        <v>28</v>
      </c>
      <c r="B8" s="366"/>
      <c r="C8" s="366"/>
      <c r="D8" s="180"/>
      <c r="E8" s="201" t="s">
        <v>29</v>
      </c>
      <c r="F8" s="179"/>
      <c r="G8" s="202"/>
      <c r="H8" s="179"/>
      <c r="I8" s="179"/>
      <c r="J8" s="200"/>
      <c r="K8" s="330" t="s">
        <v>30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97" t="s">
        <v>31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">
      <c r="A11" s="203" t="s">
        <v>32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">
      <c r="A13" s="256" t="s">
        <v>33</v>
      </c>
      <c r="B13" s="268" t="s">
        <v>34</v>
      </c>
      <c r="C13" s="269"/>
      <c r="D13" s="269" t="s">
        <v>35</v>
      </c>
      <c r="E13" s="269"/>
      <c r="F13" s="269"/>
      <c r="G13" s="270"/>
      <c r="H13" s="272" t="s">
        <v>36</v>
      </c>
      <c r="I13" s="272"/>
      <c r="J13" s="272"/>
      <c r="K13" s="270"/>
      <c r="L13" s="256" t="s">
        <v>37</v>
      </c>
      <c r="M13" s="256" t="s">
        <v>38</v>
      </c>
      <c r="N13" s="256" t="s">
        <v>39</v>
      </c>
    </row>
    <row r="14" spans="1:64" s="4" customFormat="1" ht="24" customHeight="1" x14ac:dyDescent="0.2">
      <c r="A14" s="152"/>
      <c r="B14" s="152"/>
      <c r="C14" s="128"/>
      <c r="D14" s="162"/>
      <c r="E14" s="162"/>
      <c r="F14" s="163"/>
      <c r="G14" s="164"/>
      <c r="H14" s="207"/>
      <c r="I14" s="320"/>
      <c r="J14" s="321"/>
      <c r="K14" s="321"/>
      <c r="L14" s="314"/>
      <c r="M14" s="206"/>
      <c r="N14" s="199">
        <f>IF(M14=" ",L14*1,L14*M14)</f>
        <v>0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2">
      <c r="A15" s="153"/>
      <c r="B15" s="137"/>
      <c r="C15" s="128"/>
      <c r="D15" s="162"/>
      <c r="E15" s="162"/>
      <c r="F15" s="163"/>
      <c r="G15" s="164"/>
      <c r="H15" s="325"/>
      <c r="I15" s="322"/>
      <c r="J15" s="323"/>
      <c r="K15" s="323"/>
      <c r="L15" s="314"/>
      <c r="M15" s="206"/>
      <c r="N15" s="199">
        <f>IF(M15=" ",L15*1,L15*M15)</f>
        <v>0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2">
      <c r="A16" s="153"/>
      <c r="B16" s="137"/>
      <c r="C16" s="128"/>
      <c r="D16" s="162"/>
      <c r="E16" s="162"/>
      <c r="F16" s="163"/>
      <c r="G16" s="164"/>
      <c r="H16" s="325"/>
      <c r="I16" s="322"/>
      <c r="J16" s="323"/>
      <c r="K16" s="323"/>
      <c r="L16" s="314"/>
      <c r="M16" s="206"/>
      <c r="N16" s="199">
        <f t="shared" ref="N16:N26" si="0">IF(M16=" ",L16*1,L16*M16)</f>
        <v>0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2">
      <c r="A17" s="153"/>
      <c r="B17" s="137"/>
      <c r="C17" s="128"/>
      <c r="D17" s="162"/>
      <c r="E17" s="162"/>
      <c r="F17" s="163"/>
      <c r="G17" s="164"/>
      <c r="H17" s="325"/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2">
      <c r="A18" s="153"/>
      <c r="B18" s="137"/>
      <c r="C18" s="128"/>
      <c r="D18" s="162"/>
      <c r="E18" s="162"/>
      <c r="F18" s="163"/>
      <c r="G18" s="164"/>
      <c r="H18" s="325"/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2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2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2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2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2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2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2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2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">
      <c r="A27" s="359" t="s">
        <v>40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41</v>
      </c>
      <c r="M27" s="241"/>
      <c r="N27" s="132">
        <f>SUM(N14:N26)</f>
        <v>0</v>
      </c>
    </row>
    <row r="28" spans="1:64" ht="24" customHeight="1" x14ac:dyDescent="0.2">
      <c r="A28" s="299" t="s">
        <v>2</v>
      </c>
      <c r="B28" s="300" t="s">
        <v>42</v>
      </c>
      <c r="C28" s="299"/>
      <c r="D28" s="300" t="s">
        <v>4</v>
      </c>
      <c r="E28" s="300" t="s">
        <v>43</v>
      </c>
      <c r="F28" s="299" t="s">
        <v>6</v>
      </c>
      <c r="G28" s="300" t="s">
        <v>7</v>
      </c>
      <c r="H28" s="300" t="s">
        <v>8</v>
      </c>
      <c r="I28" s="300" t="s">
        <v>44</v>
      </c>
      <c r="J28" s="300" t="s">
        <v>45</v>
      </c>
      <c r="K28" s="68"/>
      <c r="L28" s="289" t="s">
        <v>46</v>
      </c>
      <c r="M28" s="241"/>
      <c r="N28" s="273">
        <f>'Meals and Ent Sup'!N55+'Meals and Ent Sup (2)'!N55</f>
        <v>473.87</v>
      </c>
    </row>
    <row r="29" spans="1:64" ht="24" customHeight="1" x14ac:dyDescent="0.2">
      <c r="A29" s="197"/>
      <c r="B29" s="306"/>
      <c r="C29" s="307"/>
      <c r="D29" s="139"/>
      <c r="E29" s="139"/>
      <c r="F29" s="139"/>
      <c r="G29" s="140"/>
      <c r="H29" s="138"/>
      <c r="I29" s="139"/>
      <c r="J29" s="142"/>
      <c r="K29" s="66"/>
      <c r="L29" s="241" t="s">
        <v>47</v>
      </c>
      <c r="M29" s="241"/>
      <c r="N29" s="191">
        <f>SUM(N27:N28)</f>
        <v>473.87</v>
      </c>
    </row>
    <row r="30" spans="1:64" ht="21.75" customHeight="1" x14ac:dyDescent="0.25">
      <c r="A30" s="204" t="s">
        <v>48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">
      <c r="A32" s="268" t="s">
        <v>33</v>
      </c>
      <c r="B32" s="269"/>
      <c r="C32" s="269"/>
      <c r="D32" s="269"/>
      <c r="E32" s="269"/>
      <c r="F32" s="269" t="s">
        <v>49</v>
      </c>
      <c r="G32" s="269"/>
      <c r="H32" s="269"/>
      <c r="I32" s="269"/>
      <c r="J32" s="269"/>
      <c r="K32" s="270"/>
      <c r="L32" s="256" t="s">
        <v>37</v>
      </c>
      <c r="M32" s="256" t="s">
        <v>38</v>
      </c>
      <c r="N32" s="256" t="s">
        <v>39</v>
      </c>
    </row>
    <row r="33" spans="1:64" s="4" customFormat="1" ht="24" customHeight="1" x14ac:dyDescent="0.2">
      <c r="A33" s="153"/>
      <c r="B33" s="131"/>
      <c r="C33" s="162"/>
      <c r="D33" s="162"/>
      <c r="E33" s="162"/>
      <c r="F33" s="162"/>
      <c r="G33" s="162"/>
      <c r="H33" s="162"/>
      <c r="I33" s="162"/>
      <c r="J33" s="162"/>
      <c r="K33" s="162"/>
      <c r="L33" s="314"/>
      <c r="M33" s="206"/>
      <c r="N33" s="199">
        <f t="shared" ref="N33:N40" si="1">IF(M33=" ",L33*1,L33*M33)</f>
        <v>0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2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2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2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2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2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2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2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">
      <c r="A41" s="359" t="s">
        <v>40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50</v>
      </c>
      <c r="M41" s="272"/>
      <c r="N41" s="132">
        <f>SUM(N33:N40)</f>
        <v>0</v>
      </c>
    </row>
    <row r="42" spans="1:64" ht="24" customHeight="1" x14ac:dyDescent="0.2">
      <c r="A42" s="299" t="s">
        <v>2</v>
      </c>
      <c r="B42" s="300" t="s">
        <v>42</v>
      </c>
      <c r="C42" s="299"/>
      <c r="D42" s="300" t="s">
        <v>4</v>
      </c>
      <c r="E42" s="300" t="s">
        <v>43</v>
      </c>
      <c r="F42" s="299" t="s">
        <v>6</v>
      </c>
      <c r="G42" s="300" t="s">
        <v>7</v>
      </c>
      <c r="H42" s="300" t="s">
        <v>8</v>
      </c>
      <c r="I42" s="300" t="s">
        <v>44</v>
      </c>
      <c r="J42" s="300" t="s">
        <v>45</v>
      </c>
      <c r="K42" s="68"/>
      <c r="L42" s="289" t="s">
        <v>51</v>
      </c>
      <c r="M42" s="241"/>
      <c r="N42" s="240">
        <f>'Misc. Exp. Sup'!O55+'Misc. Exp. Sup (2)'!O55</f>
        <v>0</v>
      </c>
    </row>
    <row r="43" spans="1:64" ht="24" customHeight="1" x14ac:dyDescent="0.2">
      <c r="A43" s="138"/>
      <c r="B43" s="306"/>
      <c r="C43" s="307"/>
      <c r="D43" s="139"/>
      <c r="E43" s="139"/>
      <c r="F43" s="139"/>
      <c r="G43" s="140"/>
      <c r="H43" s="138"/>
      <c r="I43" s="139"/>
      <c r="J43" s="141"/>
      <c r="K43" s="124"/>
      <c r="L43" s="241" t="s">
        <v>52</v>
      </c>
      <c r="M43" s="241"/>
      <c r="N43" s="191">
        <f>SUM(N41:N42)</f>
        <v>0</v>
      </c>
    </row>
    <row r="44" spans="1:64" ht="17.100000000000001" customHeight="1" x14ac:dyDescent="0.2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94" t="s">
        <v>53</v>
      </c>
      <c r="B48" s="46"/>
      <c r="C48" s="46"/>
      <c r="D48" s="46"/>
      <c r="E48" s="46"/>
      <c r="F48" s="46"/>
      <c r="G48" s="46"/>
      <c r="H48" s="46"/>
      <c r="I48" s="125"/>
      <c r="J48" s="242" t="s">
        <v>54</v>
      </c>
      <c r="K48" s="243"/>
      <c r="L48" s="243"/>
      <c r="M48" s="243"/>
      <c r="N48" s="224">
        <f>'Travel Form'!O55+'Travel Sup (2)'!O55</f>
        <v>1054.1500000000001</v>
      </c>
    </row>
    <row r="49" spans="1:64" ht="24" customHeight="1" x14ac:dyDescent="0.2">
      <c r="A49" s="255" t="s">
        <v>55</v>
      </c>
      <c r="B49" s="258"/>
      <c r="C49" s="256"/>
      <c r="D49" s="258"/>
      <c r="E49" s="258"/>
      <c r="F49" s="257"/>
      <c r="G49" s="259"/>
      <c r="H49" s="41"/>
      <c r="I49" s="67"/>
      <c r="J49" s="244" t="s">
        <v>56</v>
      </c>
      <c r="K49" s="245"/>
      <c r="L49" s="245"/>
      <c r="M49" s="245"/>
      <c r="N49" s="167">
        <f>N48+N43+N29</f>
        <v>1528.02</v>
      </c>
    </row>
    <row r="50" spans="1:64" ht="24" customHeight="1" x14ac:dyDescent="0.25">
      <c r="A50" s="256" t="s">
        <v>57</v>
      </c>
      <c r="B50" s="154"/>
      <c r="C50" s="268" t="s">
        <v>58</v>
      </c>
      <c r="D50" s="147"/>
      <c r="E50" s="268" t="s">
        <v>1</v>
      </c>
      <c r="F50" s="149"/>
      <c r="G50" s="144"/>
      <c r="H50" s="41"/>
      <c r="I50" s="41"/>
      <c r="J50" s="246" t="s">
        <v>59</v>
      </c>
      <c r="K50" s="247"/>
      <c r="L50" s="247"/>
      <c r="M50" s="247"/>
      <c r="N50" s="168">
        <f>F53</f>
        <v>0</v>
      </c>
    </row>
    <row r="51" spans="1:64" ht="24" customHeight="1" x14ac:dyDescent="0.25">
      <c r="A51" s="256" t="s">
        <v>57</v>
      </c>
      <c r="B51" s="154"/>
      <c r="C51" s="268" t="s">
        <v>58</v>
      </c>
      <c r="D51" s="148"/>
      <c r="E51" s="268" t="s">
        <v>1</v>
      </c>
      <c r="F51" s="149"/>
      <c r="G51" s="144"/>
      <c r="H51" s="41"/>
      <c r="I51" s="41"/>
      <c r="J51" s="248" t="s">
        <v>60</v>
      </c>
      <c r="K51" s="249"/>
      <c r="L51" s="250" t="str">
        <f>IF($N$49-$N$50&lt;0,"X","  ")</f>
        <v xml:space="preserve">  </v>
      </c>
      <c r="M51" s="249" t="s">
        <v>61</v>
      </c>
      <c r="N51" s="134"/>
    </row>
    <row r="52" spans="1:64" ht="24" customHeight="1" x14ac:dyDescent="0.25">
      <c r="A52" s="256" t="s">
        <v>57</v>
      </c>
      <c r="B52" s="154"/>
      <c r="C52" s="268" t="s">
        <v>58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62</v>
      </c>
      <c r="N52" s="146">
        <f>ABS(N49-N50)</f>
        <v>1528.02</v>
      </c>
    </row>
    <row r="53" spans="1:64" ht="24" customHeight="1" x14ac:dyDescent="0.2">
      <c r="A53" s="257"/>
      <c r="B53" s="257"/>
      <c r="C53" s="257"/>
      <c r="D53" s="260" t="s">
        <v>63</v>
      </c>
      <c r="E53" s="256"/>
      <c r="F53" s="169">
        <f>SUM(F50:F52)</f>
        <v>0</v>
      </c>
      <c r="G53" s="145"/>
      <c r="H53" s="41"/>
      <c r="I53" s="41"/>
      <c r="J53" s="254" t="s">
        <v>64</v>
      </c>
      <c r="K53" s="251"/>
      <c r="L53" s="251"/>
      <c r="M53" s="251"/>
      <c r="N53" s="135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261" t="s">
        <v>65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">
      <c r="A56" s="205" t="s">
        <v>66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67</v>
      </c>
      <c r="B57" s="45"/>
      <c r="C57" s="45"/>
      <c r="D57" s="45"/>
      <c r="E57" s="46"/>
      <c r="F57" s="47" t="s">
        <v>57</v>
      </c>
      <c r="G57" s="48" t="s">
        <v>68</v>
      </c>
      <c r="H57" s="45"/>
      <c r="I57" s="45"/>
      <c r="J57" s="49"/>
      <c r="K57" s="50" t="s">
        <v>57</v>
      </c>
      <c r="L57" s="51" t="s">
        <v>68</v>
      </c>
      <c r="M57" s="52"/>
      <c r="N57" s="53" t="s">
        <v>57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356" t="s">
        <v>69</v>
      </c>
      <c r="B59" s="31"/>
      <c r="C59" s="31"/>
      <c r="D59" s="31"/>
      <c r="E59" s="46"/>
      <c r="F59" s="47"/>
      <c r="G59" s="33" t="s">
        <v>70</v>
      </c>
      <c r="H59" s="31"/>
      <c r="I59" s="31"/>
      <c r="J59" s="49"/>
      <c r="K59" s="187"/>
      <c r="L59" s="33" t="s">
        <v>70</v>
      </c>
      <c r="M59" s="52"/>
      <c r="N59" s="188"/>
    </row>
    <row r="60" spans="1:64" ht="25.5" customHeight="1" x14ac:dyDescent="0.2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">
      <c r="A61" s="41" t="s">
        <v>71</v>
      </c>
      <c r="B61" s="72" t="s">
        <v>72</v>
      </c>
      <c r="C61" s="41" t="s">
        <v>73</v>
      </c>
      <c r="D61" s="41" t="s">
        <v>74</v>
      </c>
      <c r="E61" s="72" t="s">
        <v>75</v>
      </c>
      <c r="F61" s="41" t="s">
        <v>76</v>
      </c>
      <c r="G61" s="41" t="s">
        <v>77</v>
      </c>
      <c r="H61" s="41" t="s">
        <v>78</v>
      </c>
      <c r="I61" s="41" t="s">
        <v>79</v>
      </c>
      <c r="J61" s="41" t="s">
        <v>80</v>
      </c>
      <c r="K61" s="41" t="s">
        <v>81</v>
      </c>
      <c r="L61" s="41" t="s">
        <v>82</v>
      </c>
      <c r="M61" s="41" t="s">
        <v>83</v>
      </c>
      <c r="N61" s="41" t="s">
        <v>84</v>
      </c>
    </row>
    <row r="62" spans="1:64" s="3" customFormat="1" ht="21" hidden="1" customHeight="1" x14ac:dyDescent="0.2">
      <c r="A62" s="112" t="str">
        <f>IF(ISBLANK($A$6),TRIM(" "),$A$6)</f>
        <v>Campbell</v>
      </c>
      <c r="B62" s="295" t="str">
        <f>IF(ISBLANK($E$6),TRIM(" "),$E$6)</f>
        <v>Larry, T</v>
      </c>
      <c r="C62" s="374" t="str">
        <f>TEXT(IF(ISBLANK($N$2),"      ",$N$2),"000000")</f>
        <v>036542</v>
      </c>
      <c r="D62" s="112" t="str">
        <f>TEXT($K$6,"###-##-####")</f>
        <v>585-48-8851</v>
      </c>
      <c r="E62" s="296" t="str">
        <f>TEXT($N$52,"######0.00")</f>
        <v>1528.02</v>
      </c>
      <c r="F62" s="358" t="s">
        <v>85</v>
      </c>
      <c r="G62" s="358" t="s">
        <v>86</v>
      </c>
      <c r="H62" s="112" t="str">
        <f>TEXT(IF(COUNTA('Travel Form'!$A$12:$N$40) = 0,0,1),"0")</f>
        <v>1</v>
      </c>
      <c r="I62" s="112" t="str">
        <f>TEXT(IF(COUNTA('Meals and Ent Sup'!$A$10:$M$40,'Meals and Ent Sup'!$A$49:$K$54) = 0,0,1),"0")</f>
        <v>1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60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228600</xdr:colOff>
                <xdr:row>3</xdr:row>
                <xdr:rowOff>85725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2" zoomScale="80" workbookViewId="0">
      <selection activeCell="A19" sqref="A19"/>
    </sheetView>
  </sheetViews>
  <sheetFormatPr defaultColWidth="0" defaultRowHeight="15.75" zeroHeight="1" x14ac:dyDescent="0.25"/>
  <cols>
    <col min="1" max="1" width="6.42578125" style="11" customWidth="1"/>
    <col min="2" max="2" width="9.710937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87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88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89</v>
      </c>
      <c r="N2" s="328">
        <f>IF(VALUE('Short Form'!H62)&lt;&gt;0,2,"")</f>
        <v>2</v>
      </c>
      <c r="O2" s="32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Campbell</v>
      </c>
      <c r="B5" s="123"/>
      <c r="C5" s="123"/>
      <c r="D5" s="123"/>
      <c r="E5" s="304" t="str">
        <f>'Short Form'!E6</f>
        <v>Larry, T</v>
      </c>
      <c r="F5" s="123"/>
      <c r="G5" s="123"/>
      <c r="H5" s="185" t="str">
        <f>'Short Form'!H6</f>
        <v>Division Environ. Specialist</v>
      </c>
      <c r="I5" s="184"/>
      <c r="J5" s="186"/>
      <c r="K5" s="118" t="str">
        <f>'Short Form'!K6</f>
        <v>585-48-8851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90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91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92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93</v>
      </c>
      <c r="B11" s="268" t="s">
        <v>33</v>
      </c>
      <c r="C11" s="269"/>
      <c r="D11" s="269"/>
      <c r="E11" s="269" t="s">
        <v>94</v>
      </c>
      <c r="F11" s="269"/>
      <c r="G11" s="269"/>
      <c r="H11" s="269"/>
      <c r="I11" s="269"/>
      <c r="J11" s="269"/>
      <c r="K11" s="270"/>
      <c r="L11" s="268" t="s">
        <v>95</v>
      </c>
      <c r="M11" s="256" t="s">
        <v>96</v>
      </c>
      <c r="N11" s="256" t="s">
        <v>38</v>
      </c>
      <c r="O11" s="256" t="s">
        <v>97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 t="s">
        <v>98</v>
      </c>
      <c r="B12" s="155" t="s">
        <v>99</v>
      </c>
      <c r="C12" s="143" t="s">
        <v>100</v>
      </c>
      <c r="D12" s="173"/>
      <c r="E12" s="173"/>
      <c r="F12" s="173"/>
      <c r="G12" s="174"/>
      <c r="H12" s="173"/>
      <c r="I12" s="175"/>
      <c r="J12" s="173"/>
      <c r="K12" s="173"/>
      <c r="L12" s="308"/>
      <c r="M12" s="313">
        <v>295.86</v>
      </c>
      <c r="N12" s="313">
        <v>1</v>
      </c>
      <c r="O12" s="199">
        <f t="shared" ref="O12:O27" si="0">IF(N12=" ",M12*1,M12*N12)</f>
        <v>295.86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 t="s">
        <v>98</v>
      </c>
      <c r="B13" s="155">
        <v>36537</v>
      </c>
      <c r="C13" s="126" t="s">
        <v>101</v>
      </c>
      <c r="D13" s="173"/>
      <c r="E13" s="173"/>
      <c r="F13" s="173"/>
      <c r="G13" s="174"/>
      <c r="H13" s="173"/>
      <c r="I13" s="173"/>
      <c r="J13" s="173"/>
      <c r="K13" s="173"/>
      <c r="L13" s="308" t="s">
        <v>102</v>
      </c>
      <c r="M13" s="313">
        <v>6</v>
      </c>
      <c r="N13" s="313">
        <v>1</v>
      </c>
      <c r="O13" s="199">
        <f t="shared" si="0"/>
        <v>6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 t="s">
        <v>98</v>
      </c>
      <c r="B14" s="155">
        <v>36537</v>
      </c>
      <c r="C14" s="126" t="s">
        <v>103</v>
      </c>
      <c r="D14" s="173"/>
      <c r="E14" s="173"/>
      <c r="F14" s="173"/>
      <c r="G14" s="174"/>
      <c r="H14" s="173"/>
      <c r="I14" s="173"/>
      <c r="J14" s="173"/>
      <c r="K14" s="173"/>
      <c r="L14" s="308" t="s">
        <v>104</v>
      </c>
      <c r="M14" s="313">
        <v>15</v>
      </c>
      <c r="N14" s="313">
        <v>1</v>
      </c>
      <c r="O14" s="199">
        <f t="shared" si="0"/>
        <v>15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 t="s">
        <v>98</v>
      </c>
      <c r="B15" s="155">
        <v>36537</v>
      </c>
      <c r="C15" s="126" t="s">
        <v>105</v>
      </c>
      <c r="D15" s="173"/>
      <c r="E15" s="173"/>
      <c r="F15" s="173"/>
      <c r="G15" s="174"/>
      <c r="H15" s="173"/>
      <c r="I15" s="173"/>
      <c r="J15" s="173"/>
      <c r="K15" s="173"/>
      <c r="L15" s="308" t="s">
        <v>106</v>
      </c>
      <c r="M15" s="313">
        <v>317</v>
      </c>
      <c r="N15" s="313">
        <v>1</v>
      </c>
      <c r="O15" s="199">
        <f t="shared" si="0"/>
        <v>317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 t="s">
        <v>98</v>
      </c>
      <c r="B16" s="155" t="s">
        <v>141</v>
      </c>
      <c r="C16" s="126" t="s">
        <v>142</v>
      </c>
      <c r="D16" s="173"/>
      <c r="E16" s="173"/>
      <c r="F16" s="173"/>
      <c r="G16" s="174"/>
      <c r="H16" s="173"/>
      <c r="I16" s="173"/>
      <c r="J16" s="173"/>
      <c r="K16" s="173"/>
      <c r="L16" s="308"/>
      <c r="M16" s="287">
        <v>279.2</v>
      </c>
      <c r="N16" s="313">
        <v>1</v>
      </c>
      <c r="O16" s="199">
        <f t="shared" si="0"/>
        <v>279.2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 t="s">
        <v>98</v>
      </c>
      <c r="B17" s="155">
        <v>36543</v>
      </c>
      <c r="C17" s="126" t="s">
        <v>150</v>
      </c>
      <c r="D17" s="173"/>
      <c r="E17" s="173"/>
      <c r="F17" s="173"/>
      <c r="G17" s="174"/>
      <c r="H17" s="173"/>
      <c r="I17" s="173"/>
      <c r="J17" s="173"/>
      <c r="K17" s="173"/>
      <c r="L17" s="308"/>
      <c r="M17" s="287">
        <v>67.69</v>
      </c>
      <c r="N17" s="313">
        <v>1</v>
      </c>
      <c r="O17" s="199">
        <f t="shared" si="0"/>
        <v>67.69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 t="s">
        <v>98</v>
      </c>
      <c r="B18" s="155">
        <v>36545</v>
      </c>
      <c r="C18" s="126" t="s">
        <v>151</v>
      </c>
      <c r="D18" s="173"/>
      <c r="E18" s="208"/>
      <c r="F18" s="173"/>
      <c r="G18" s="174"/>
      <c r="H18" s="173"/>
      <c r="I18" s="173"/>
      <c r="J18" s="173"/>
      <c r="K18" s="173"/>
      <c r="L18" s="308"/>
      <c r="M18" s="287">
        <v>73.400000000000006</v>
      </c>
      <c r="N18" s="313">
        <v>1</v>
      </c>
      <c r="O18" s="199">
        <f t="shared" si="0"/>
        <v>73.400000000000006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107</v>
      </c>
      <c r="G41" s="340"/>
      <c r="H41" s="332"/>
      <c r="I41"/>
      <c r="J41" s="341" t="s">
        <v>108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109</v>
      </c>
      <c r="N41" s="256"/>
      <c r="O41" s="127">
        <f>SUM(O12:O40)</f>
        <v>1054.1500000000001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110</v>
      </c>
      <c r="G42" s="340"/>
      <c r="H42"/>
      <c r="I42"/>
      <c r="J42" s="73"/>
      <c r="K42" s="216" t="s">
        <v>111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112</v>
      </c>
      <c r="G43" s="340"/>
      <c r="H43"/>
      <c r="I43"/>
      <c r="J43"/>
      <c r="K43" s="221" t="s">
        <v>113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114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115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116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117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93</v>
      </c>
      <c r="B48" s="299" t="s">
        <v>2</v>
      </c>
      <c r="C48" s="298" t="s">
        <v>42</v>
      </c>
      <c r="D48" s="256"/>
      <c r="E48" s="298" t="s">
        <v>4</v>
      </c>
      <c r="F48" s="298" t="s">
        <v>43</v>
      </c>
      <c r="G48" s="299" t="s">
        <v>6</v>
      </c>
      <c r="H48" s="298" t="s">
        <v>7</v>
      </c>
      <c r="I48" s="298" t="s">
        <v>8</v>
      </c>
      <c r="J48" s="298" t="s">
        <v>44</v>
      </c>
      <c r="K48" s="346" t="s">
        <v>45</v>
      </c>
      <c r="L48" s="343" t="s">
        <v>118</v>
      </c>
      <c r="M48" s="331"/>
      <c r="N48" s="94"/>
      <c r="O48" s="256" t="s">
        <v>119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 t="s">
        <v>98</v>
      </c>
      <c r="B49" s="195" t="s">
        <v>28</v>
      </c>
      <c r="C49" s="311" t="s">
        <v>120</v>
      </c>
      <c r="D49" s="312"/>
      <c r="E49" s="195" t="s">
        <v>121</v>
      </c>
      <c r="F49" s="195" t="s">
        <v>122</v>
      </c>
      <c r="G49" s="195" t="s">
        <v>123</v>
      </c>
      <c r="H49" s="196"/>
      <c r="I49" s="198"/>
      <c r="J49" s="195"/>
      <c r="K49" s="347"/>
      <c r="L49" s="344" t="s">
        <v>124</v>
      </c>
      <c r="M49" s="73"/>
      <c r="N49" s="94"/>
      <c r="O49" s="176">
        <f>IF($L$49=" ",SUMIF($A$12:$A$40,A49,$O$12:$O$40),$K$41*$L$49)</f>
        <v>1054.1500000000001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 t="s">
        <v>124</v>
      </c>
      <c r="B50" s="195" t="s">
        <v>124</v>
      </c>
      <c r="C50" s="311" t="s">
        <v>124</v>
      </c>
      <c r="D50" s="312"/>
      <c r="E50" s="195" t="s">
        <v>124</v>
      </c>
      <c r="F50" s="195" t="s">
        <v>124</v>
      </c>
      <c r="G50" s="195" t="s">
        <v>124</v>
      </c>
      <c r="H50" s="196"/>
      <c r="I50" s="198"/>
      <c r="J50" s="195"/>
      <c r="K50" s="347"/>
      <c r="L50" s="344" t="s">
        <v>124</v>
      </c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109</v>
      </c>
      <c r="N55" s="256"/>
      <c r="O55" s="127">
        <f>SUM(O49:O54)</f>
        <v>1054.1500000000001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topLeftCell="A4" zoomScale="80" workbookViewId="0">
      <selection activeCell="A24" sqref="A24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87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125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89</v>
      </c>
      <c r="M2" s="328">
        <f>IF((VALUE('Short Form'!I62)&lt;&gt;0),1+VALUE('Short Form'!H62)+VALUE('Short Form'!I62),"")</f>
        <v>3</v>
      </c>
      <c r="N2" s="329">
        <f>IF((M2=0),"",'Short Form'!N3)</f>
        <v>3</v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Campbell</v>
      </c>
      <c r="B5" s="123"/>
      <c r="C5" s="123"/>
      <c r="D5" s="123"/>
      <c r="E5" s="305" t="str">
        <f>'Short Form'!E6</f>
        <v>Larry, T</v>
      </c>
      <c r="F5" s="123"/>
      <c r="G5" s="123"/>
      <c r="H5" s="185" t="str">
        <f>'Short Form'!H6</f>
        <v>Division Environ. Specialist</v>
      </c>
      <c r="I5" s="123"/>
      <c r="J5" s="123"/>
      <c r="K5" s="19"/>
      <c r="L5" s="150" t="str">
        <f>'Short Form'!K6</f>
        <v>585-48-8851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126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127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93</v>
      </c>
      <c r="B9" s="268" t="s">
        <v>33</v>
      </c>
      <c r="C9" s="316" t="s">
        <v>34</v>
      </c>
      <c r="D9" s="269"/>
      <c r="E9" s="270" t="s">
        <v>35</v>
      </c>
      <c r="F9" s="271"/>
      <c r="G9" s="269"/>
      <c r="H9" s="267"/>
      <c r="I9" s="272" t="s">
        <v>36</v>
      </c>
      <c r="J9" s="272"/>
      <c r="K9" s="272"/>
      <c r="L9" s="256" t="s">
        <v>128</v>
      </c>
      <c r="M9" s="268" t="s">
        <v>38</v>
      </c>
      <c r="N9" s="256" t="s">
        <v>97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8" t="s">
        <v>98</v>
      </c>
      <c r="B10" s="153">
        <v>36531</v>
      </c>
      <c r="C10" s="137" t="s">
        <v>129</v>
      </c>
      <c r="D10" s="128" t="s">
        <v>130</v>
      </c>
      <c r="E10" s="162"/>
      <c r="F10" s="162"/>
      <c r="G10" s="163"/>
      <c r="H10" s="164"/>
      <c r="I10" s="128"/>
      <c r="J10" s="162"/>
      <c r="K10" s="162"/>
      <c r="L10" s="315">
        <v>3.61</v>
      </c>
      <c r="M10" s="309">
        <v>1</v>
      </c>
      <c r="N10" s="199">
        <f t="shared" ref="N10:N25" si="0">IF(M10=" ",L10*1,L10*M10)</f>
        <v>3.61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8" t="s">
        <v>98</v>
      </c>
      <c r="B11" s="153">
        <v>36535</v>
      </c>
      <c r="C11" s="137" t="s">
        <v>131</v>
      </c>
      <c r="D11" s="128" t="s">
        <v>132</v>
      </c>
      <c r="E11" s="162"/>
      <c r="F11" s="162"/>
      <c r="G11" s="163"/>
      <c r="H11" s="164"/>
      <c r="I11" s="129"/>
      <c r="J11" s="162"/>
      <c r="K11" s="163"/>
      <c r="L11" s="315">
        <v>35.22</v>
      </c>
      <c r="M11" s="309">
        <v>1</v>
      </c>
      <c r="N11" s="199">
        <f t="shared" si="0"/>
        <v>35.22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8" t="s">
        <v>98</v>
      </c>
      <c r="B12" s="153">
        <v>36536</v>
      </c>
      <c r="C12" s="137" t="s">
        <v>133</v>
      </c>
      <c r="D12" s="128" t="s">
        <v>132</v>
      </c>
      <c r="E12" s="162"/>
      <c r="F12" s="162"/>
      <c r="G12" s="163"/>
      <c r="H12" s="164"/>
      <c r="I12" s="129"/>
      <c r="J12" s="162"/>
      <c r="K12" s="163"/>
      <c r="L12" s="315">
        <v>7</v>
      </c>
      <c r="M12" s="309">
        <v>1</v>
      </c>
      <c r="N12" s="199">
        <f t="shared" si="0"/>
        <v>7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8" t="s">
        <v>98</v>
      </c>
      <c r="B13" s="153">
        <v>36538</v>
      </c>
      <c r="C13" s="137" t="s">
        <v>131</v>
      </c>
      <c r="D13" s="128" t="s">
        <v>132</v>
      </c>
      <c r="E13" s="162"/>
      <c r="F13" s="162"/>
      <c r="G13" s="163"/>
      <c r="H13" s="164"/>
      <c r="I13" s="129"/>
      <c r="J13" s="162"/>
      <c r="K13" s="163"/>
      <c r="L13" s="315">
        <v>11.02</v>
      </c>
      <c r="M13" s="309">
        <v>1</v>
      </c>
      <c r="N13" s="199">
        <f t="shared" si="0"/>
        <v>11.02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8" t="s">
        <v>98</v>
      </c>
      <c r="B14" s="153">
        <v>36542</v>
      </c>
      <c r="C14" s="137" t="s">
        <v>143</v>
      </c>
      <c r="D14" s="128" t="s">
        <v>144</v>
      </c>
      <c r="E14" s="162"/>
      <c r="F14" s="162"/>
      <c r="G14" s="163"/>
      <c r="H14" s="164"/>
      <c r="I14" s="129"/>
      <c r="J14" s="162"/>
      <c r="K14" s="163"/>
      <c r="L14" s="315">
        <v>5.43</v>
      </c>
      <c r="M14" s="309">
        <v>1</v>
      </c>
      <c r="N14" s="199">
        <f t="shared" si="0"/>
        <v>5.43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8" t="s">
        <v>98</v>
      </c>
      <c r="B15" s="153">
        <v>36543</v>
      </c>
      <c r="C15" s="137" t="s">
        <v>145</v>
      </c>
      <c r="D15" s="128" t="s">
        <v>146</v>
      </c>
      <c r="E15" s="162"/>
      <c r="F15" s="162"/>
      <c r="G15" s="163"/>
      <c r="H15" s="164"/>
      <c r="I15" s="129"/>
      <c r="J15" s="162"/>
      <c r="K15" s="163"/>
      <c r="L15" s="315">
        <v>15.71</v>
      </c>
      <c r="M15" s="309">
        <v>1</v>
      </c>
      <c r="N15" s="199">
        <f t="shared" si="0"/>
        <v>15.71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8" t="s">
        <v>98</v>
      </c>
      <c r="B16" s="153">
        <v>36544</v>
      </c>
      <c r="C16" s="137" t="s">
        <v>148</v>
      </c>
      <c r="D16" s="128" t="s">
        <v>147</v>
      </c>
      <c r="E16" s="162"/>
      <c r="F16" s="162"/>
      <c r="G16" s="163"/>
      <c r="H16" s="164"/>
      <c r="I16" s="129"/>
      <c r="J16" s="162"/>
      <c r="K16" s="163"/>
      <c r="L16" s="315">
        <v>9.44</v>
      </c>
      <c r="M16" s="309">
        <v>1</v>
      </c>
      <c r="N16" s="199">
        <f t="shared" si="0"/>
        <v>9.44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8" t="s">
        <v>98</v>
      </c>
      <c r="B17" s="153">
        <v>36544</v>
      </c>
      <c r="C17" s="137" t="s">
        <v>143</v>
      </c>
      <c r="D17" s="128" t="s">
        <v>147</v>
      </c>
      <c r="E17" s="162"/>
      <c r="F17" s="162"/>
      <c r="G17" s="163"/>
      <c r="H17" s="164"/>
      <c r="I17" s="129" t="s">
        <v>149</v>
      </c>
      <c r="J17" s="162"/>
      <c r="K17" s="163"/>
      <c r="L17" s="315">
        <v>60.89</v>
      </c>
      <c r="M17" s="309">
        <v>1</v>
      </c>
      <c r="N17" s="199">
        <f t="shared" si="0"/>
        <v>60.89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8" t="s">
        <v>98</v>
      </c>
      <c r="B18" s="153">
        <v>36180</v>
      </c>
      <c r="C18" s="137" t="s">
        <v>148</v>
      </c>
      <c r="D18" s="128" t="s">
        <v>147</v>
      </c>
      <c r="E18" s="162"/>
      <c r="F18" s="162"/>
      <c r="G18" s="163"/>
      <c r="H18" s="164"/>
      <c r="I18" s="129"/>
      <c r="J18" s="162"/>
      <c r="K18" s="163"/>
      <c r="L18" s="315">
        <v>10.58</v>
      </c>
      <c r="M18" s="309">
        <v>1</v>
      </c>
      <c r="N18" s="199">
        <f t="shared" si="0"/>
        <v>10.58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8" t="s">
        <v>98</v>
      </c>
      <c r="B19" s="153">
        <v>36546</v>
      </c>
      <c r="C19" s="137" t="s">
        <v>152</v>
      </c>
      <c r="D19" s="128" t="s">
        <v>153</v>
      </c>
      <c r="E19" s="162"/>
      <c r="F19" s="162"/>
      <c r="G19" s="163"/>
      <c r="H19" s="164"/>
      <c r="I19" s="129"/>
      <c r="J19" s="162"/>
      <c r="K19" s="163"/>
      <c r="L19" s="315">
        <v>18.059999999999999</v>
      </c>
      <c r="M19" s="309">
        <v>1</v>
      </c>
      <c r="N19" s="199">
        <f t="shared" si="0"/>
        <v>18.059999999999999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8" t="s">
        <v>98</v>
      </c>
      <c r="B20" s="153">
        <v>36546</v>
      </c>
      <c r="C20" s="137" t="s">
        <v>129</v>
      </c>
      <c r="D20" s="128" t="s">
        <v>153</v>
      </c>
      <c r="E20" s="162"/>
      <c r="F20" s="162"/>
      <c r="G20" s="163"/>
      <c r="H20" s="164"/>
      <c r="I20" s="129" t="s">
        <v>154</v>
      </c>
      <c r="J20" s="162"/>
      <c r="K20" s="163"/>
      <c r="L20" s="315">
        <v>30.36</v>
      </c>
      <c r="M20" s="309">
        <v>1</v>
      </c>
      <c r="N20" s="199">
        <f t="shared" si="0"/>
        <v>30.36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8" t="s">
        <v>98</v>
      </c>
      <c r="B21" s="153">
        <v>36550</v>
      </c>
      <c r="C21" s="137" t="s">
        <v>129</v>
      </c>
      <c r="D21" s="128" t="s">
        <v>155</v>
      </c>
      <c r="E21" s="162"/>
      <c r="F21" s="162"/>
      <c r="G21" s="163"/>
      <c r="H21" s="164"/>
      <c r="I21" s="129" t="s">
        <v>156</v>
      </c>
      <c r="J21" s="162"/>
      <c r="K21" s="163"/>
      <c r="L21" s="315">
        <v>46.72</v>
      </c>
      <c r="M21" s="309">
        <v>1</v>
      </c>
      <c r="N21" s="199">
        <f t="shared" si="0"/>
        <v>46.72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8" t="s">
        <v>98</v>
      </c>
      <c r="B22" s="153">
        <v>36551</v>
      </c>
      <c r="C22" s="137" t="s">
        <v>129</v>
      </c>
      <c r="D22" s="128" t="s">
        <v>155</v>
      </c>
      <c r="E22" s="162"/>
      <c r="F22" s="162"/>
      <c r="G22" s="163"/>
      <c r="H22" s="164"/>
      <c r="I22" s="129" t="s">
        <v>157</v>
      </c>
      <c r="J22" s="162"/>
      <c r="K22" s="163"/>
      <c r="L22" s="315">
        <v>14.11</v>
      </c>
      <c r="M22" s="309">
        <v>1</v>
      </c>
      <c r="N22" s="199">
        <f t="shared" si="0"/>
        <v>14.11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8" t="s">
        <v>98</v>
      </c>
      <c r="B23" s="153">
        <v>36536</v>
      </c>
      <c r="C23" s="137" t="s">
        <v>143</v>
      </c>
      <c r="D23" s="128" t="s">
        <v>132</v>
      </c>
      <c r="E23" s="162"/>
      <c r="F23" s="162"/>
      <c r="G23" s="163"/>
      <c r="H23" s="164"/>
      <c r="I23" s="129" t="s">
        <v>158</v>
      </c>
      <c r="J23" s="162"/>
      <c r="K23" s="163"/>
      <c r="L23" s="315">
        <v>205.72</v>
      </c>
      <c r="M23" s="309">
        <v>1</v>
      </c>
      <c r="N23" s="199">
        <f t="shared" si="0"/>
        <v>205.72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107</v>
      </c>
      <c r="G41" s="340"/>
      <c r="H41" s="332"/>
      <c r="I41"/>
      <c r="J41" s="341" t="s">
        <v>108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109</v>
      </c>
      <c r="M41" s="318"/>
      <c r="N41" s="133">
        <f>SUM(N10:N40)</f>
        <v>473.87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110</v>
      </c>
      <c r="G42" s="340"/>
      <c r="H42"/>
      <c r="I42"/>
      <c r="J42" s="73"/>
      <c r="K42" s="216" t="s">
        <v>111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112</v>
      </c>
      <c r="G43" s="340"/>
      <c r="H43"/>
      <c r="I43"/>
      <c r="J43"/>
      <c r="K43" s="221" t="s">
        <v>113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114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115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116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134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93</v>
      </c>
      <c r="B48" s="299" t="s">
        <v>2</v>
      </c>
      <c r="C48" s="301" t="s">
        <v>42</v>
      </c>
      <c r="D48" s="302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53" t="s">
        <v>45</v>
      </c>
      <c r="L48" s="343" t="s">
        <v>118</v>
      </c>
      <c r="M48" s="112"/>
      <c r="N48" s="291" t="s">
        <v>119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 t="s">
        <v>98</v>
      </c>
      <c r="B49" s="197" t="s">
        <v>28</v>
      </c>
      <c r="C49" s="306" t="s">
        <v>120</v>
      </c>
      <c r="D49" s="307"/>
      <c r="E49" s="139" t="s">
        <v>121</v>
      </c>
      <c r="F49" s="139" t="s">
        <v>135</v>
      </c>
      <c r="G49" s="139" t="s">
        <v>123</v>
      </c>
      <c r="H49" s="140"/>
      <c r="I49" s="138"/>
      <c r="J49" s="139"/>
      <c r="K49" s="354"/>
      <c r="L49" s="344" t="s">
        <v>124</v>
      </c>
      <c r="M49" s="40"/>
      <c r="N49" s="176">
        <f>IF($L$49=" ",SUMIF($A$10:$A$40,A49,$N$10:$N$40),$K$41*$L$49)</f>
        <v>473.87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 t="s">
        <v>124</v>
      </c>
      <c r="B50" s="139" t="s">
        <v>124</v>
      </c>
      <c r="C50" s="306" t="s">
        <v>124</v>
      </c>
      <c r="D50" s="307"/>
      <c r="E50" s="139" t="s">
        <v>124</v>
      </c>
      <c r="F50" s="139" t="s">
        <v>124</v>
      </c>
      <c r="G50" s="139" t="s">
        <v>124</v>
      </c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109</v>
      </c>
      <c r="N55" s="130">
        <f>SUM(N49:N54)</f>
        <v>473.87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topLeftCell="A37" zoomScale="80" workbookViewId="0">
      <selection activeCell="A46" sqref="A46"/>
    </sheetView>
  </sheetViews>
  <sheetFormatPr defaultColWidth="0" defaultRowHeight="15.75" zeroHeight="1" x14ac:dyDescent="0.25"/>
  <cols>
    <col min="1" max="1" width="5.7109375" style="11" customWidth="1"/>
    <col min="2" max="2" width="9.710937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87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136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89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Campbell</v>
      </c>
      <c r="B5" s="123"/>
      <c r="C5" s="123"/>
      <c r="D5" s="123"/>
      <c r="E5" s="304" t="str">
        <f>'Short Form'!E6</f>
        <v>Larry, T</v>
      </c>
      <c r="F5" s="179"/>
      <c r="G5" s="123"/>
      <c r="H5" s="185" t="str">
        <f>'Short Form'!H6</f>
        <v>Division Environ. Specialist</v>
      </c>
      <c r="I5" s="184"/>
      <c r="J5" s="186"/>
      <c r="K5" s="118" t="str">
        <f>'Short Form'!K6</f>
        <v>585-48-8851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137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92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93</v>
      </c>
      <c r="B9" s="268" t="s">
        <v>33</v>
      </c>
      <c r="C9" s="269"/>
      <c r="D9" s="269"/>
      <c r="E9" s="269" t="s">
        <v>35</v>
      </c>
      <c r="F9" s="269"/>
      <c r="G9" s="269"/>
      <c r="H9" s="269"/>
      <c r="I9" s="269"/>
      <c r="J9" s="269"/>
      <c r="K9" s="269"/>
      <c r="L9" s="269"/>
      <c r="M9" s="268" t="s">
        <v>96</v>
      </c>
      <c r="N9" s="268" t="s">
        <v>38</v>
      </c>
      <c r="O9" s="256" t="s">
        <v>97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107</v>
      </c>
      <c r="G41" s="340"/>
      <c r="H41" s="332"/>
      <c r="I41"/>
      <c r="J41" s="341" t="s">
        <v>108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109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110</v>
      </c>
      <c r="G42" s="340"/>
      <c r="H42"/>
      <c r="I42"/>
      <c r="J42" s="73"/>
      <c r="K42"/>
      <c r="L42" s="216" t="s">
        <v>111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112</v>
      </c>
      <c r="G43" s="340"/>
      <c r="H43"/>
      <c r="I43"/>
      <c r="J43"/>
      <c r="K43"/>
      <c r="L43" s="221" t="s">
        <v>113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114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115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116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117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93</v>
      </c>
      <c r="B48" s="299" t="s">
        <v>2</v>
      </c>
      <c r="C48" s="300" t="s">
        <v>42</v>
      </c>
      <c r="D48" s="299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49" t="s">
        <v>45</v>
      </c>
      <c r="L48" s="351" t="s">
        <v>118</v>
      </c>
      <c r="M48" s="331"/>
      <c r="N48" s="94"/>
      <c r="O48" s="256" t="s">
        <v>119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109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9.570312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87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138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89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Campbell</v>
      </c>
      <c r="B5" s="123"/>
      <c r="C5" s="123"/>
      <c r="D5" s="123"/>
      <c r="E5" s="304" t="str">
        <f>'Short Form'!E6</f>
        <v>Larry, T</v>
      </c>
      <c r="F5" s="123"/>
      <c r="G5" s="123"/>
      <c r="H5" s="185" t="str">
        <f>'Short Form'!H6</f>
        <v>Division Environ. Specialist</v>
      </c>
      <c r="I5" s="184"/>
      <c r="J5" s="186"/>
      <c r="K5" s="118" t="str">
        <f>'Short Form'!K6</f>
        <v>585-48-8851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90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91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92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93</v>
      </c>
      <c r="B11" s="268" t="s">
        <v>33</v>
      </c>
      <c r="C11" s="269"/>
      <c r="D11" s="269"/>
      <c r="E11" s="269" t="s">
        <v>94</v>
      </c>
      <c r="F11" s="269"/>
      <c r="G11" s="269"/>
      <c r="H11" s="269"/>
      <c r="I11" s="269"/>
      <c r="J11" s="269"/>
      <c r="K11" s="270"/>
      <c r="L11" s="268" t="s">
        <v>95</v>
      </c>
      <c r="M11" s="256" t="s">
        <v>96</v>
      </c>
      <c r="N11" s="256" t="s">
        <v>38</v>
      </c>
      <c r="O11" s="256" t="s">
        <v>97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107</v>
      </c>
      <c r="G41" s="340"/>
      <c r="H41" s="332"/>
      <c r="I41"/>
      <c r="J41" s="341" t="s">
        <v>108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109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110</v>
      </c>
      <c r="G42" s="340"/>
      <c r="H42"/>
      <c r="I42"/>
      <c r="J42" s="73"/>
      <c r="K42" s="216" t="s">
        <v>111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112</v>
      </c>
      <c r="G43" s="340"/>
      <c r="H43"/>
      <c r="I43"/>
      <c r="J43"/>
      <c r="K43" s="221" t="s">
        <v>113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114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115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116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117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93</v>
      </c>
      <c r="B48" s="299" t="s">
        <v>2</v>
      </c>
      <c r="C48" s="298" t="s">
        <v>42</v>
      </c>
      <c r="D48" s="256"/>
      <c r="E48" s="298" t="s">
        <v>4</v>
      </c>
      <c r="F48" s="298" t="s">
        <v>43</v>
      </c>
      <c r="G48" s="299" t="s">
        <v>6</v>
      </c>
      <c r="H48" s="298" t="s">
        <v>7</v>
      </c>
      <c r="I48" s="298" t="s">
        <v>8</v>
      </c>
      <c r="J48" s="298" t="s">
        <v>44</v>
      </c>
      <c r="K48" s="346" t="s">
        <v>45</v>
      </c>
      <c r="L48" s="343" t="s">
        <v>118</v>
      </c>
      <c r="M48" s="331"/>
      <c r="N48" s="94"/>
      <c r="O48" s="256" t="s">
        <v>119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109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87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139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89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Campbell</v>
      </c>
      <c r="B5" s="123"/>
      <c r="C5" s="123"/>
      <c r="D5" s="123"/>
      <c r="E5" s="305" t="str">
        <f>'Short Form'!E6</f>
        <v>Larry, T</v>
      </c>
      <c r="F5" s="123"/>
      <c r="G5" s="123"/>
      <c r="H5" s="185" t="str">
        <f>'Short Form'!H6</f>
        <v>Division Environ. Specialist</v>
      </c>
      <c r="I5" s="123"/>
      <c r="J5" s="123"/>
      <c r="K5" s="19"/>
      <c r="L5" s="150" t="str">
        <f>'Short Form'!K6</f>
        <v>585-48-8851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126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127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93</v>
      </c>
      <c r="B9" s="268" t="s">
        <v>33</v>
      </c>
      <c r="C9" s="316" t="s">
        <v>34</v>
      </c>
      <c r="D9" s="269"/>
      <c r="E9" s="270" t="s">
        <v>35</v>
      </c>
      <c r="F9" s="271"/>
      <c r="G9" s="269"/>
      <c r="H9" s="267"/>
      <c r="I9" s="272" t="s">
        <v>36</v>
      </c>
      <c r="J9" s="272"/>
      <c r="K9" s="272"/>
      <c r="L9" s="256" t="s">
        <v>128</v>
      </c>
      <c r="M9" s="268" t="s">
        <v>38</v>
      </c>
      <c r="N9" s="256" t="s">
        <v>97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107</v>
      </c>
      <c r="G41" s="340"/>
      <c r="H41" s="332"/>
      <c r="I41"/>
      <c r="J41" s="341" t="s">
        <v>108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109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110</v>
      </c>
      <c r="G42" s="340"/>
      <c r="H42"/>
      <c r="I42"/>
      <c r="J42" s="73"/>
      <c r="K42" s="216" t="s">
        <v>111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112</v>
      </c>
      <c r="G43" s="340"/>
      <c r="H43"/>
      <c r="I43"/>
      <c r="J43"/>
      <c r="K43" s="221" t="s">
        <v>113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114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115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116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134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93</v>
      </c>
      <c r="B48" s="299" t="s">
        <v>2</v>
      </c>
      <c r="C48" s="301" t="s">
        <v>42</v>
      </c>
      <c r="D48" s="302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53" t="s">
        <v>45</v>
      </c>
      <c r="L48" s="343" t="s">
        <v>118</v>
      </c>
      <c r="M48" s="112"/>
      <c r="N48" s="291" t="s">
        <v>119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109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570312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87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140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89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Campbell</v>
      </c>
      <c r="B5" s="123"/>
      <c r="C5" s="123"/>
      <c r="D5" s="123"/>
      <c r="E5" s="304" t="str">
        <f>'Short Form'!E6</f>
        <v>Larry, T</v>
      </c>
      <c r="F5" s="179"/>
      <c r="G5" s="123"/>
      <c r="H5" s="185" t="str">
        <f>'Short Form'!H6</f>
        <v>Division Environ. Specialist</v>
      </c>
      <c r="I5" s="184"/>
      <c r="J5" s="186"/>
      <c r="K5" s="118" t="str">
        <f>'Short Form'!K6</f>
        <v>585-48-8851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137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92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93</v>
      </c>
      <c r="B9" s="268" t="s">
        <v>33</v>
      </c>
      <c r="C9" s="269"/>
      <c r="D9" s="269"/>
      <c r="E9" s="269" t="s">
        <v>35</v>
      </c>
      <c r="F9" s="269"/>
      <c r="G9" s="269"/>
      <c r="H9" s="269"/>
      <c r="I9" s="269"/>
      <c r="J9" s="269"/>
      <c r="K9" s="269"/>
      <c r="L9" s="269"/>
      <c r="M9" s="268" t="s">
        <v>96</v>
      </c>
      <c r="N9" s="268" t="s">
        <v>38</v>
      </c>
      <c r="O9" s="256" t="s">
        <v>97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107</v>
      </c>
      <c r="G41" s="340"/>
      <c r="H41" s="332"/>
      <c r="I41"/>
      <c r="J41" s="341" t="s">
        <v>108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109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110</v>
      </c>
      <c r="G42" s="340"/>
      <c r="H42"/>
      <c r="I42"/>
      <c r="J42" s="73"/>
      <c r="K42"/>
      <c r="L42" s="216" t="s">
        <v>111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112</v>
      </c>
      <c r="G43" s="340"/>
      <c r="H43"/>
      <c r="I43"/>
      <c r="J43"/>
      <c r="K43"/>
      <c r="L43" s="221" t="s">
        <v>113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114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115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116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117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93</v>
      </c>
      <c r="B48" s="299" t="s">
        <v>2</v>
      </c>
      <c r="C48" s="300" t="s">
        <v>42</v>
      </c>
      <c r="D48" s="299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49" t="s">
        <v>45</v>
      </c>
      <c r="L48" s="351" t="s">
        <v>118</v>
      </c>
      <c r="M48" s="331"/>
      <c r="N48" s="94"/>
      <c r="O48" s="256" t="s">
        <v>119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109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1997-11-04T21:32:45Z</cp:lastPrinted>
  <dcterms:created xsi:type="dcterms:W3CDTF">1997-11-03T17:34:07Z</dcterms:created>
  <dcterms:modified xsi:type="dcterms:W3CDTF">2023-09-10T14:04:45Z</dcterms:modified>
</cp:coreProperties>
</file>