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869633-429D-4631-AFED-75972A2C1247}" xr6:coauthVersionLast="47" xr6:coauthVersionMax="47" xr10:uidLastSave="{00000000-0000-0000-0000-000000000000}"/>
  <bookViews>
    <workbookView xWindow="-120" yWindow="-120" windowWidth="38640" windowHeight="15720" activeTab="3"/>
  </bookViews>
  <sheets>
    <sheet name="Purchasers" sheetId="6" r:id="rId1"/>
    <sheet name="Swaps" sheetId="2" r:id="rId2"/>
    <sheet name="Seller's's PP Calc" sheetId="1" r:id="rId3"/>
    <sheet name="PEAK Max Penal Sum" sheetId="5" r:id="rId4"/>
  </sheets>
  <definedNames>
    <definedName name="_xlnm.Print_Area" localSheetId="3">'PEAK Max Penal Sum'!#REF!</definedName>
    <definedName name="_xlnm.Print_Area" localSheetId="0">Purchasers!$E$3:$AF$133</definedName>
    <definedName name="_xlnm.Print_Area" localSheetId="2">'Seller''s''s PP Calc'!$A$12:$X$134</definedName>
    <definedName name="_xlnm.Print_Area" localSheetId="1">Swaps!$A$11:$AC$133</definedName>
    <definedName name="_xlnm.Print_Titles" localSheetId="3">'PEAK Max Penal Sum'!#REF!,'PEAK Max Penal Sum'!$2:$11</definedName>
    <definedName name="_xlnm.Print_Titles" localSheetId="0">Purchasers!$A:$C,Purchasers!$1:$10</definedName>
    <definedName name="_xlnm.Print_Titles" localSheetId="2">'Seller''s''s PP Calc'!$1:$11</definedName>
    <definedName name="_xlnm.Print_Titles" localSheetId="1">Swaps!$1:$10</definedName>
  </definedNames>
  <calcPr calcId="0" fullCalcOnLoad="1"/>
</workbook>
</file>

<file path=xl/calcChain.xml><?xml version="1.0" encoding="utf-8"?>
<calcChain xmlns="http://schemas.openxmlformats.org/spreadsheetml/2006/main">
  <c r="C11" i="6" l="1"/>
  <c r="C12" i="6"/>
  <c r="F12" i="6"/>
  <c r="H12" i="6"/>
  <c r="J12" i="6"/>
  <c r="L12" i="6"/>
  <c r="N12" i="6"/>
  <c r="O12" i="6"/>
  <c r="P12" i="6"/>
  <c r="S12" i="6"/>
  <c r="U12" i="6"/>
  <c r="W12" i="6"/>
  <c r="Y12" i="6"/>
  <c r="AA12" i="6"/>
  <c r="AB12" i="6"/>
  <c r="AC12" i="6"/>
  <c r="AE12" i="6"/>
  <c r="AF12" i="6"/>
  <c r="C13" i="6"/>
  <c r="F13" i="6"/>
  <c r="H13" i="6"/>
  <c r="J13" i="6"/>
  <c r="L13" i="6"/>
  <c r="N13" i="6"/>
  <c r="O13" i="6"/>
  <c r="P13" i="6"/>
  <c r="S13" i="6"/>
  <c r="U13" i="6"/>
  <c r="W13" i="6"/>
  <c r="Y13" i="6"/>
  <c r="AA13" i="6"/>
  <c r="AB13" i="6"/>
  <c r="AC13" i="6"/>
  <c r="AE13" i="6"/>
  <c r="AF13" i="6"/>
  <c r="C14" i="6"/>
  <c r="F14" i="6"/>
  <c r="H14" i="6"/>
  <c r="J14" i="6"/>
  <c r="L14" i="6"/>
  <c r="N14" i="6"/>
  <c r="O14" i="6"/>
  <c r="P14" i="6"/>
  <c r="S14" i="6"/>
  <c r="U14" i="6"/>
  <c r="W14" i="6"/>
  <c r="Y14" i="6"/>
  <c r="AA14" i="6"/>
  <c r="AB14" i="6"/>
  <c r="AC14" i="6"/>
  <c r="AE14" i="6"/>
  <c r="AF14" i="6"/>
  <c r="C15" i="6"/>
  <c r="F15" i="6"/>
  <c r="H15" i="6"/>
  <c r="J15" i="6"/>
  <c r="L15" i="6"/>
  <c r="N15" i="6"/>
  <c r="O15" i="6"/>
  <c r="P15" i="6"/>
  <c r="S15" i="6"/>
  <c r="U15" i="6"/>
  <c r="W15" i="6"/>
  <c r="Y15" i="6"/>
  <c r="AA15" i="6"/>
  <c r="AB15" i="6"/>
  <c r="AC15" i="6"/>
  <c r="AE15" i="6"/>
  <c r="AF15" i="6"/>
  <c r="C16" i="6"/>
  <c r="F16" i="6"/>
  <c r="H16" i="6"/>
  <c r="J16" i="6"/>
  <c r="L16" i="6"/>
  <c r="N16" i="6"/>
  <c r="O16" i="6"/>
  <c r="P16" i="6"/>
  <c r="S16" i="6"/>
  <c r="U16" i="6"/>
  <c r="W16" i="6"/>
  <c r="Y16" i="6"/>
  <c r="AA16" i="6"/>
  <c r="AB16" i="6"/>
  <c r="AC16" i="6"/>
  <c r="AE16" i="6"/>
  <c r="AF16" i="6"/>
  <c r="C17" i="6"/>
  <c r="F17" i="6"/>
  <c r="H17" i="6"/>
  <c r="J17" i="6"/>
  <c r="L17" i="6"/>
  <c r="N17" i="6"/>
  <c r="O17" i="6"/>
  <c r="P17" i="6"/>
  <c r="S17" i="6"/>
  <c r="U17" i="6"/>
  <c r="W17" i="6"/>
  <c r="Y17" i="6"/>
  <c r="AA17" i="6"/>
  <c r="AB17" i="6"/>
  <c r="AC17" i="6"/>
  <c r="AE17" i="6"/>
  <c r="AF17" i="6"/>
  <c r="C18" i="6"/>
  <c r="F18" i="6"/>
  <c r="H18" i="6"/>
  <c r="J18" i="6"/>
  <c r="L18" i="6"/>
  <c r="N18" i="6"/>
  <c r="O18" i="6"/>
  <c r="P18" i="6"/>
  <c r="S18" i="6"/>
  <c r="U18" i="6"/>
  <c r="W18" i="6"/>
  <c r="Y18" i="6"/>
  <c r="AA18" i="6"/>
  <c r="AB18" i="6"/>
  <c r="AC18" i="6"/>
  <c r="AE18" i="6"/>
  <c r="AF18" i="6"/>
  <c r="C19" i="6"/>
  <c r="F19" i="6"/>
  <c r="H19" i="6"/>
  <c r="J19" i="6"/>
  <c r="L19" i="6"/>
  <c r="N19" i="6"/>
  <c r="O19" i="6"/>
  <c r="P19" i="6"/>
  <c r="S19" i="6"/>
  <c r="U19" i="6"/>
  <c r="W19" i="6"/>
  <c r="Y19" i="6"/>
  <c r="AA19" i="6"/>
  <c r="AB19" i="6"/>
  <c r="AC19" i="6"/>
  <c r="AE19" i="6"/>
  <c r="AF19" i="6"/>
  <c r="C20" i="6"/>
  <c r="F20" i="6"/>
  <c r="H20" i="6"/>
  <c r="J20" i="6"/>
  <c r="L20" i="6"/>
  <c r="N20" i="6"/>
  <c r="O20" i="6"/>
  <c r="P20" i="6"/>
  <c r="S20" i="6"/>
  <c r="U20" i="6"/>
  <c r="W20" i="6"/>
  <c r="Y20" i="6"/>
  <c r="AA20" i="6"/>
  <c r="AB20" i="6"/>
  <c r="AC20" i="6"/>
  <c r="AE20" i="6"/>
  <c r="AF20" i="6"/>
  <c r="C21" i="6"/>
  <c r="F21" i="6"/>
  <c r="H21" i="6"/>
  <c r="J21" i="6"/>
  <c r="L21" i="6"/>
  <c r="N21" i="6"/>
  <c r="O21" i="6"/>
  <c r="P21" i="6"/>
  <c r="S21" i="6"/>
  <c r="U21" i="6"/>
  <c r="W21" i="6"/>
  <c r="Y21" i="6"/>
  <c r="AA21" i="6"/>
  <c r="AB21" i="6"/>
  <c r="AC21" i="6"/>
  <c r="AE21" i="6"/>
  <c r="AF21" i="6"/>
  <c r="C22" i="6"/>
  <c r="F22" i="6"/>
  <c r="H22" i="6"/>
  <c r="J22" i="6"/>
  <c r="L22" i="6"/>
  <c r="N22" i="6"/>
  <c r="O22" i="6"/>
  <c r="P22" i="6"/>
  <c r="S22" i="6"/>
  <c r="U22" i="6"/>
  <c r="W22" i="6"/>
  <c r="Y22" i="6"/>
  <c r="AA22" i="6"/>
  <c r="AB22" i="6"/>
  <c r="AC22" i="6"/>
  <c r="AE22" i="6"/>
  <c r="AF22" i="6"/>
  <c r="C23" i="6"/>
  <c r="F23" i="6"/>
  <c r="H23" i="6"/>
  <c r="J23" i="6"/>
  <c r="L23" i="6"/>
  <c r="N23" i="6"/>
  <c r="O23" i="6"/>
  <c r="P23" i="6"/>
  <c r="S23" i="6"/>
  <c r="U23" i="6"/>
  <c r="W23" i="6"/>
  <c r="Y23" i="6"/>
  <c r="AA23" i="6"/>
  <c r="AB23" i="6"/>
  <c r="AC23" i="6"/>
  <c r="AE23" i="6"/>
  <c r="AF23" i="6"/>
  <c r="C24" i="6"/>
  <c r="F24" i="6"/>
  <c r="H24" i="6"/>
  <c r="J24" i="6"/>
  <c r="L24" i="6"/>
  <c r="N24" i="6"/>
  <c r="O24" i="6"/>
  <c r="P24" i="6"/>
  <c r="S24" i="6"/>
  <c r="U24" i="6"/>
  <c r="W24" i="6"/>
  <c r="Y24" i="6"/>
  <c r="AA24" i="6"/>
  <c r="AB24" i="6"/>
  <c r="AC24" i="6"/>
  <c r="AE24" i="6"/>
  <c r="AF24" i="6"/>
  <c r="C25" i="6"/>
  <c r="F25" i="6"/>
  <c r="H25" i="6"/>
  <c r="J25" i="6"/>
  <c r="L25" i="6"/>
  <c r="N25" i="6"/>
  <c r="O25" i="6"/>
  <c r="P25" i="6"/>
  <c r="S25" i="6"/>
  <c r="U25" i="6"/>
  <c r="W25" i="6"/>
  <c r="Y25" i="6"/>
  <c r="AA25" i="6"/>
  <c r="AB25" i="6"/>
  <c r="AC25" i="6"/>
  <c r="AE25" i="6"/>
  <c r="AF25" i="6"/>
  <c r="C26" i="6"/>
  <c r="F26" i="6"/>
  <c r="H26" i="6"/>
  <c r="J26" i="6"/>
  <c r="L26" i="6"/>
  <c r="N26" i="6"/>
  <c r="O26" i="6"/>
  <c r="P26" i="6"/>
  <c r="S26" i="6"/>
  <c r="U26" i="6"/>
  <c r="W26" i="6"/>
  <c r="Y26" i="6"/>
  <c r="AA26" i="6"/>
  <c r="AB26" i="6"/>
  <c r="AC26" i="6"/>
  <c r="AE26" i="6"/>
  <c r="AF26" i="6"/>
  <c r="C27" i="6"/>
  <c r="F27" i="6"/>
  <c r="H27" i="6"/>
  <c r="J27" i="6"/>
  <c r="L27" i="6"/>
  <c r="N27" i="6"/>
  <c r="O27" i="6"/>
  <c r="P27" i="6"/>
  <c r="S27" i="6"/>
  <c r="U27" i="6"/>
  <c r="W27" i="6"/>
  <c r="Y27" i="6"/>
  <c r="AA27" i="6"/>
  <c r="AB27" i="6"/>
  <c r="AC27" i="6"/>
  <c r="AE27" i="6"/>
  <c r="AF27" i="6"/>
  <c r="C28" i="6"/>
  <c r="F28" i="6"/>
  <c r="H28" i="6"/>
  <c r="J28" i="6"/>
  <c r="L28" i="6"/>
  <c r="N28" i="6"/>
  <c r="O28" i="6"/>
  <c r="P28" i="6"/>
  <c r="S28" i="6"/>
  <c r="U28" i="6"/>
  <c r="W28" i="6"/>
  <c r="Y28" i="6"/>
  <c r="AA28" i="6"/>
  <c r="AB28" i="6"/>
  <c r="AC28" i="6"/>
  <c r="AE28" i="6"/>
  <c r="AF28" i="6"/>
  <c r="C29" i="6"/>
  <c r="F29" i="6"/>
  <c r="H29" i="6"/>
  <c r="J29" i="6"/>
  <c r="L29" i="6"/>
  <c r="N29" i="6"/>
  <c r="O29" i="6"/>
  <c r="P29" i="6"/>
  <c r="S29" i="6"/>
  <c r="U29" i="6"/>
  <c r="W29" i="6"/>
  <c r="Y29" i="6"/>
  <c r="AA29" i="6"/>
  <c r="AB29" i="6"/>
  <c r="AC29" i="6"/>
  <c r="AE29" i="6"/>
  <c r="AF29" i="6"/>
  <c r="C30" i="6"/>
  <c r="F30" i="6"/>
  <c r="H30" i="6"/>
  <c r="J30" i="6"/>
  <c r="L30" i="6"/>
  <c r="N30" i="6"/>
  <c r="O30" i="6"/>
  <c r="P30" i="6"/>
  <c r="S30" i="6"/>
  <c r="U30" i="6"/>
  <c r="W30" i="6"/>
  <c r="Y30" i="6"/>
  <c r="AA30" i="6"/>
  <c r="AB30" i="6"/>
  <c r="AC30" i="6"/>
  <c r="AE30" i="6"/>
  <c r="AF30" i="6"/>
  <c r="C31" i="6"/>
  <c r="F31" i="6"/>
  <c r="H31" i="6"/>
  <c r="J31" i="6"/>
  <c r="L31" i="6"/>
  <c r="N31" i="6"/>
  <c r="O31" i="6"/>
  <c r="P31" i="6"/>
  <c r="S31" i="6"/>
  <c r="U31" i="6"/>
  <c r="W31" i="6"/>
  <c r="Y31" i="6"/>
  <c r="AA31" i="6"/>
  <c r="AB31" i="6"/>
  <c r="AC31" i="6"/>
  <c r="AE31" i="6"/>
  <c r="AF31" i="6"/>
  <c r="C32" i="6"/>
  <c r="F32" i="6"/>
  <c r="H32" i="6"/>
  <c r="J32" i="6"/>
  <c r="L32" i="6"/>
  <c r="N32" i="6"/>
  <c r="O32" i="6"/>
  <c r="P32" i="6"/>
  <c r="S32" i="6"/>
  <c r="U32" i="6"/>
  <c r="W32" i="6"/>
  <c r="Y32" i="6"/>
  <c r="AA32" i="6"/>
  <c r="AB32" i="6"/>
  <c r="AC32" i="6"/>
  <c r="AE32" i="6"/>
  <c r="AF32" i="6"/>
  <c r="C33" i="6"/>
  <c r="F33" i="6"/>
  <c r="H33" i="6"/>
  <c r="J33" i="6"/>
  <c r="L33" i="6"/>
  <c r="N33" i="6"/>
  <c r="O33" i="6"/>
  <c r="P33" i="6"/>
  <c r="S33" i="6"/>
  <c r="U33" i="6"/>
  <c r="W33" i="6"/>
  <c r="Y33" i="6"/>
  <c r="AA33" i="6"/>
  <c r="AB33" i="6"/>
  <c r="AC33" i="6"/>
  <c r="AE33" i="6"/>
  <c r="AF33" i="6"/>
  <c r="C34" i="6"/>
  <c r="F34" i="6"/>
  <c r="H34" i="6"/>
  <c r="J34" i="6"/>
  <c r="L34" i="6"/>
  <c r="N34" i="6"/>
  <c r="O34" i="6"/>
  <c r="P34" i="6"/>
  <c r="S34" i="6"/>
  <c r="U34" i="6"/>
  <c r="W34" i="6"/>
  <c r="Y34" i="6"/>
  <c r="AA34" i="6"/>
  <c r="AB34" i="6"/>
  <c r="AC34" i="6"/>
  <c r="AE34" i="6"/>
  <c r="AF34" i="6"/>
  <c r="C35" i="6"/>
  <c r="F35" i="6"/>
  <c r="H35" i="6"/>
  <c r="J35" i="6"/>
  <c r="L35" i="6"/>
  <c r="N35" i="6"/>
  <c r="O35" i="6"/>
  <c r="P35" i="6"/>
  <c r="S35" i="6"/>
  <c r="U35" i="6"/>
  <c r="W35" i="6"/>
  <c r="Y35" i="6"/>
  <c r="AA35" i="6"/>
  <c r="AB35" i="6"/>
  <c r="AC35" i="6"/>
  <c r="AE35" i="6"/>
  <c r="AF35" i="6"/>
  <c r="C36" i="6"/>
  <c r="F36" i="6"/>
  <c r="H36" i="6"/>
  <c r="J36" i="6"/>
  <c r="L36" i="6"/>
  <c r="N36" i="6"/>
  <c r="O36" i="6"/>
  <c r="P36" i="6"/>
  <c r="S36" i="6"/>
  <c r="U36" i="6"/>
  <c r="W36" i="6"/>
  <c r="Y36" i="6"/>
  <c r="AA36" i="6"/>
  <c r="AB36" i="6"/>
  <c r="AC36" i="6"/>
  <c r="AE36" i="6"/>
  <c r="AF36" i="6"/>
  <c r="C37" i="6"/>
  <c r="F37" i="6"/>
  <c r="H37" i="6"/>
  <c r="J37" i="6"/>
  <c r="L37" i="6"/>
  <c r="N37" i="6"/>
  <c r="O37" i="6"/>
  <c r="P37" i="6"/>
  <c r="S37" i="6"/>
  <c r="U37" i="6"/>
  <c r="W37" i="6"/>
  <c r="Y37" i="6"/>
  <c r="AA37" i="6"/>
  <c r="AB37" i="6"/>
  <c r="AC37" i="6"/>
  <c r="AE37" i="6"/>
  <c r="AF37" i="6"/>
  <c r="C38" i="6"/>
  <c r="F38" i="6"/>
  <c r="H38" i="6"/>
  <c r="J38" i="6"/>
  <c r="L38" i="6"/>
  <c r="N38" i="6"/>
  <c r="O38" i="6"/>
  <c r="P38" i="6"/>
  <c r="S38" i="6"/>
  <c r="U38" i="6"/>
  <c r="W38" i="6"/>
  <c r="Y38" i="6"/>
  <c r="AA38" i="6"/>
  <c r="AB38" i="6"/>
  <c r="AC38" i="6"/>
  <c r="AE38" i="6"/>
  <c r="AF38" i="6"/>
  <c r="C39" i="6"/>
  <c r="F39" i="6"/>
  <c r="H39" i="6"/>
  <c r="J39" i="6"/>
  <c r="L39" i="6"/>
  <c r="N39" i="6"/>
  <c r="O39" i="6"/>
  <c r="P39" i="6"/>
  <c r="S39" i="6"/>
  <c r="U39" i="6"/>
  <c r="W39" i="6"/>
  <c r="Y39" i="6"/>
  <c r="AA39" i="6"/>
  <c r="AB39" i="6"/>
  <c r="AC39" i="6"/>
  <c r="AE39" i="6"/>
  <c r="AF39" i="6"/>
  <c r="C40" i="6"/>
  <c r="F40" i="6"/>
  <c r="H40" i="6"/>
  <c r="J40" i="6"/>
  <c r="L40" i="6"/>
  <c r="N40" i="6"/>
  <c r="O40" i="6"/>
  <c r="P40" i="6"/>
  <c r="S40" i="6"/>
  <c r="U40" i="6"/>
  <c r="W40" i="6"/>
  <c r="Y40" i="6"/>
  <c r="AA40" i="6"/>
  <c r="AB40" i="6"/>
  <c r="AC40" i="6"/>
  <c r="AE40" i="6"/>
  <c r="AF40" i="6"/>
  <c r="C41" i="6"/>
  <c r="F41" i="6"/>
  <c r="H41" i="6"/>
  <c r="J41" i="6"/>
  <c r="L41" i="6"/>
  <c r="N41" i="6"/>
  <c r="O41" i="6"/>
  <c r="P41" i="6"/>
  <c r="S41" i="6"/>
  <c r="U41" i="6"/>
  <c r="W41" i="6"/>
  <c r="Y41" i="6"/>
  <c r="AA41" i="6"/>
  <c r="AB41" i="6"/>
  <c r="AC41" i="6"/>
  <c r="AE41" i="6"/>
  <c r="AF41" i="6"/>
  <c r="C42" i="6"/>
  <c r="F42" i="6"/>
  <c r="H42" i="6"/>
  <c r="J42" i="6"/>
  <c r="L42" i="6"/>
  <c r="N42" i="6"/>
  <c r="O42" i="6"/>
  <c r="P42" i="6"/>
  <c r="S42" i="6"/>
  <c r="U42" i="6"/>
  <c r="W42" i="6"/>
  <c r="Y42" i="6"/>
  <c r="AA42" i="6"/>
  <c r="AB42" i="6"/>
  <c r="AC42" i="6"/>
  <c r="AE42" i="6"/>
  <c r="AF42" i="6"/>
  <c r="C43" i="6"/>
  <c r="F43" i="6"/>
  <c r="H43" i="6"/>
  <c r="J43" i="6"/>
  <c r="L43" i="6"/>
  <c r="N43" i="6"/>
  <c r="O43" i="6"/>
  <c r="P43" i="6"/>
  <c r="S43" i="6"/>
  <c r="U43" i="6"/>
  <c r="W43" i="6"/>
  <c r="Y43" i="6"/>
  <c r="AA43" i="6"/>
  <c r="AB43" i="6"/>
  <c r="AC43" i="6"/>
  <c r="AE43" i="6"/>
  <c r="AF43" i="6"/>
  <c r="C44" i="6"/>
  <c r="F44" i="6"/>
  <c r="H44" i="6"/>
  <c r="J44" i="6"/>
  <c r="L44" i="6"/>
  <c r="N44" i="6"/>
  <c r="O44" i="6"/>
  <c r="P44" i="6"/>
  <c r="S44" i="6"/>
  <c r="U44" i="6"/>
  <c r="W44" i="6"/>
  <c r="Y44" i="6"/>
  <c r="AA44" i="6"/>
  <c r="AB44" i="6"/>
  <c r="AC44" i="6"/>
  <c r="AE44" i="6"/>
  <c r="AF44" i="6"/>
  <c r="C45" i="6"/>
  <c r="F45" i="6"/>
  <c r="H45" i="6"/>
  <c r="J45" i="6"/>
  <c r="L45" i="6"/>
  <c r="N45" i="6"/>
  <c r="O45" i="6"/>
  <c r="P45" i="6"/>
  <c r="S45" i="6"/>
  <c r="U45" i="6"/>
  <c r="W45" i="6"/>
  <c r="Y45" i="6"/>
  <c r="AA45" i="6"/>
  <c r="AB45" i="6"/>
  <c r="AC45" i="6"/>
  <c r="AE45" i="6"/>
  <c r="AF45" i="6"/>
  <c r="C46" i="6"/>
  <c r="F46" i="6"/>
  <c r="H46" i="6"/>
  <c r="J46" i="6"/>
  <c r="L46" i="6"/>
  <c r="N46" i="6"/>
  <c r="O46" i="6"/>
  <c r="P46" i="6"/>
  <c r="S46" i="6"/>
  <c r="U46" i="6"/>
  <c r="W46" i="6"/>
  <c r="Y46" i="6"/>
  <c r="AA46" i="6"/>
  <c r="AB46" i="6"/>
  <c r="AC46" i="6"/>
  <c r="AE46" i="6"/>
  <c r="AF46" i="6"/>
  <c r="C47" i="6"/>
  <c r="F47" i="6"/>
  <c r="H47" i="6"/>
  <c r="J47" i="6"/>
  <c r="L47" i="6"/>
  <c r="N47" i="6"/>
  <c r="O47" i="6"/>
  <c r="P47" i="6"/>
  <c r="S47" i="6"/>
  <c r="U47" i="6"/>
  <c r="W47" i="6"/>
  <c r="Y47" i="6"/>
  <c r="AA47" i="6"/>
  <c r="AB47" i="6"/>
  <c r="AC47" i="6"/>
  <c r="AE47" i="6"/>
  <c r="AF47" i="6"/>
  <c r="C48" i="6"/>
  <c r="F48" i="6"/>
  <c r="H48" i="6"/>
  <c r="J48" i="6"/>
  <c r="L48" i="6"/>
  <c r="N48" i="6"/>
  <c r="O48" i="6"/>
  <c r="P48" i="6"/>
  <c r="S48" i="6"/>
  <c r="U48" i="6"/>
  <c r="W48" i="6"/>
  <c r="Y48" i="6"/>
  <c r="AA48" i="6"/>
  <c r="AB48" i="6"/>
  <c r="AC48" i="6"/>
  <c r="AE48" i="6"/>
  <c r="AF48" i="6"/>
  <c r="C49" i="6"/>
  <c r="F49" i="6"/>
  <c r="H49" i="6"/>
  <c r="J49" i="6"/>
  <c r="L49" i="6"/>
  <c r="N49" i="6"/>
  <c r="O49" i="6"/>
  <c r="P49" i="6"/>
  <c r="S49" i="6"/>
  <c r="U49" i="6"/>
  <c r="W49" i="6"/>
  <c r="Y49" i="6"/>
  <c r="AA49" i="6"/>
  <c r="AB49" i="6"/>
  <c r="AC49" i="6"/>
  <c r="AE49" i="6"/>
  <c r="AF49" i="6"/>
  <c r="C50" i="6"/>
  <c r="F50" i="6"/>
  <c r="H50" i="6"/>
  <c r="J50" i="6"/>
  <c r="L50" i="6"/>
  <c r="N50" i="6"/>
  <c r="O50" i="6"/>
  <c r="P50" i="6"/>
  <c r="S50" i="6"/>
  <c r="U50" i="6"/>
  <c r="W50" i="6"/>
  <c r="Y50" i="6"/>
  <c r="AA50" i="6"/>
  <c r="AB50" i="6"/>
  <c r="AC50" i="6"/>
  <c r="AE50" i="6"/>
  <c r="AF50" i="6"/>
  <c r="C51" i="6"/>
  <c r="F51" i="6"/>
  <c r="H51" i="6"/>
  <c r="J51" i="6"/>
  <c r="L51" i="6"/>
  <c r="N51" i="6"/>
  <c r="O51" i="6"/>
  <c r="P51" i="6"/>
  <c r="S51" i="6"/>
  <c r="U51" i="6"/>
  <c r="W51" i="6"/>
  <c r="Y51" i="6"/>
  <c r="AA51" i="6"/>
  <c r="AB51" i="6"/>
  <c r="AC51" i="6"/>
  <c r="AE51" i="6"/>
  <c r="AF51" i="6"/>
  <c r="C52" i="6"/>
  <c r="F52" i="6"/>
  <c r="H52" i="6"/>
  <c r="J52" i="6"/>
  <c r="L52" i="6"/>
  <c r="N52" i="6"/>
  <c r="O52" i="6"/>
  <c r="P52" i="6"/>
  <c r="S52" i="6"/>
  <c r="U52" i="6"/>
  <c r="W52" i="6"/>
  <c r="Y52" i="6"/>
  <c r="AA52" i="6"/>
  <c r="AB52" i="6"/>
  <c r="AC52" i="6"/>
  <c r="AE52" i="6"/>
  <c r="AF52" i="6"/>
  <c r="C53" i="6"/>
  <c r="F53" i="6"/>
  <c r="H53" i="6"/>
  <c r="J53" i="6"/>
  <c r="L53" i="6"/>
  <c r="N53" i="6"/>
  <c r="O53" i="6"/>
  <c r="P53" i="6"/>
  <c r="S53" i="6"/>
  <c r="U53" i="6"/>
  <c r="W53" i="6"/>
  <c r="Y53" i="6"/>
  <c r="AA53" i="6"/>
  <c r="AB53" i="6"/>
  <c r="AC53" i="6"/>
  <c r="AE53" i="6"/>
  <c r="AF53" i="6"/>
  <c r="C54" i="6"/>
  <c r="F54" i="6"/>
  <c r="H54" i="6"/>
  <c r="J54" i="6"/>
  <c r="L54" i="6"/>
  <c r="N54" i="6"/>
  <c r="O54" i="6"/>
  <c r="P54" i="6"/>
  <c r="S54" i="6"/>
  <c r="U54" i="6"/>
  <c r="W54" i="6"/>
  <c r="Y54" i="6"/>
  <c r="AA54" i="6"/>
  <c r="AB54" i="6"/>
  <c r="AC54" i="6"/>
  <c r="AE54" i="6"/>
  <c r="AF54" i="6"/>
  <c r="C55" i="6"/>
  <c r="F55" i="6"/>
  <c r="H55" i="6"/>
  <c r="J55" i="6"/>
  <c r="L55" i="6"/>
  <c r="N55" i="6"/>
  <c r="O55" i="6"/>
  <c r="P55" i="6"/>
  <c r="S55" i="6"/>
  <c r="U55" i="6"/>
  <c r="W55" i="6"/>
  <c r="Y55" i="6"/>
  <c r="AA55" i="6"/>
  <c r="AB55" i="6"/>
  <c r="AC55" i="6"/>
  <c r="AE55" i="6"/>
  <c r="AF55" i="6"/>
  <c r="C56" i="6"/>
  <c r="F56" i="6"/>
  <c r="H56" i="6"/>
  <c r="J56" i="6"/>
  <c r="L56" i="6"/>
  <c r="N56" i="6"/>
  <c r="O56" i="6"/>
  <c r="P56" i="6"/>
  <c r="S56" i="6"/>
  <c r="U56" i="6"/>
  <c r="W56" i="6"/>
  <c r="Y56" i="6"/>
  <c r="AA56" i="6"/>
  <c r="AB56" i="6"/>
  <c r="AC56" i="6"/>
  <c r="AE56" i="6"/>
  <c r="AF56" i="6"/>
  <c r="C57" i="6"/>
  <c r="F57" i="6"/>
  <c r="H57" i="6"/>
  <c r="J57" i="6"/>
  <c r="L57" i="6"/>
  <c r="N57" i="6"/>
  <c r="O57" i="6"/>
  <c r="P57" i="6"/>
  <c r="S57" i="6"/>
  <c r="U57" i="6"/>
  <c r="W57" i="6"/>
  <c r="Y57" i="6"/>
  <c r="AA57" i="6"/>
  <c r="AB57" i="6"/>
  <c r="AC57" i="6"/>
  <c r="AE57" i="6"/>
  <c r="AF57" i="6"/>
  <c r="C58" i="6"/>
  <c r="F58" i="6"/>
  <c r="H58" i="6"/>
  <c r="J58" i="6"/>
  <c r="L58" i="6"/>
  <c r="N58" i="6"/>
  <c r="O58" i="6"/>
  <c r="P58" i="6"/>
  <c r="S58" i="6"/>
  <c r="U58" i="6"/>
  <c r="W58" i="6"/>
  <c r="Y58" i="6"/>
  <c r="AA58" i="6"/>
  <c r="AB58" i="6"/>
  <c r="AC58" i="6"/>
  <c r="AE58" i="6"/>
  <c r="AF58" i="6"/>
  <c r="C59" i="6"/>
  <c r="F59" i="6"/>
  <c r="H59" i="6"/>
  <c r="J59" i="6"/>
  <c r="L59" i="6"/>
  <c r="N59" i="6"/>
  <c r="O59" i="6"/>
  <c r="P59" i="6"/>
  <c r="S59" i="6"/>
  <c r="U59" i="6"/>
  <c r="W59" i="6"/>
  <c r="Y59" i="6"/>
  <c r="AA59" i="6"/>
  <c r="AB59" i="6"/>
  <c r="AC59" i="6"/>
  <c r="AE59" i="6"/>
  <c r="AF59" i="6"/>
  <c r="C60" i="6"/>
  <c r="F60" i="6"/>
  <c r="H60" i="6"/>
  <c r="J60" i="6"/>
  <c r="L60" i="6"/>
  <c r="N60" i="6"/>
  <c r="O60" i="6"/>
  <c r="P60" i="6"/>
  <c r="S60" i="6"/>
  <c r="U60" i="6"/>
  <c r="W60" i="6"/>
  <c r="Y60" i="6"/>
  <c r="AA60" i="6"/>
  <c r="AB60" i="6"/>
  <c r="AC60" i="6"/>
  <c r="AE60" i="6"/>
  <c r="AF60" i="6"/>
  <c r="C61" i="6"/>
  <c r="F61" i="6"/>
  <c r="H61" i="6"/>
  <c r="J61" i="6"/>
  <c r="L61" i="6"/>
  <c r="N61" i="6"/>
  <c r="O61" i="6"/>
  <c r="P61" i="6"/>
  <c r="S61" i="6"/>
  <c r="U61" i="6"/>
  <c r="W61" i="6"/>
  <c r="Y61" i="6"/>
  <c r="AA61" i="6"/>
  <c r="AB61" i="6"/>
  <c r="AC61" i="6"/>
  <c r="AE61" i="6"/>
  <c r="AF61" i="6"/>
  <c r="C62" i="6"/>
  <c r="F62" i="6"/>
  <c r="H62" i="6"/>
  <c r="J62" i="6"/>
  <c r="L62" i="6"/>
  <c r="N62" i="6"/>
  <c r="O62" i="6"/>
  <c r="P62" i="6"/>
  <c r="S62" i="6"/>
  <c r="U62" i="6"/>
  <c r="W62" i="6"/>
  <c r="Y62" i="6"/>
  <c r="AA62" i="6"/>
  <c r="AB62" i="6"/>
  <c r="AC62" i="6"/>
  <c r="AE62" i="6"/>
  <c r="AF62" i="6"/>
  <c r="C63" i="6"/>
  <c r="F63" i="6"/>
  <c r="H63" i="6"/>
  <c r="J63" i="6"/>
  <c r="L63" i="6"/>
  <c r="N63" i="6"/>
  <c r="O63" i="6"/>
  <c r="P63" i="6"/>
  <c r="S63" i="6"/>
  <c r="U63" i="6"/>
  <c r="W63" i="6"/>
  <c r="Y63" i="6"/>
  <c r="AA63" i="6"/>
  <c r="AB63" i="6"/>
  <c r="AC63" i="6"/>
  <c r="AE63" i="6"/>
  <c r="AF63" i="6"/>
  <c r="C64" i="6"/>
  <c r="F64" i="6"/>
  <c r="H64" i="6"/>
  <c r="J64" i="6"/>
  <c r="L64" i="6"/>
  <c r="N64" i="6"/>
  <c r="O64" i="6"/>
  <c r="P64" i="6"/>
  <c r="S64" i="6"/>
  <c r="U64" i="6"/>
  <c r="W64" i="6"/>
  <c r="Y64" i="6"/>
  <c r="AA64" i="6"/>
  <c r="AB64" i="6"/>
  <c r="AC64" i="6"/>
  <c r="AE64" i="6"/>
  <c r="AF64" i="6"/>
  <c r="C65" i="6"/>
  <c r="F65" i="6"/>
  <c r="H65" i="6"/>
  <c r="J65" i="6"/>
  <c r="L65" i="6"/>
  <c r="N65" i="6"/>
  <c r="O65" i="6"/>
  <c r="P65" i="6"/>
  <c r="S65" i="6"/>
  <c r="U65" i="6"/>
  <c r="W65" i="6"/>
  <c r="Y65" i="6"/>
  <c r="AA65" i="6"/>
  <c r="AB65" i="6"/>
  <c r="AC65" i="6"/>
  <c r="AE65" i="6"/>
  <c r="AF65" i="6"/>
  <c r="C66" i="6"/>
  <c r="F66" i="6"/>
  <c r="H66" i="6"/>
  <c r="J66" i="6"/>
  <c r="L66" i="6"/>
  <c r="N66" i="6"/>
  <c r="O66" i="6"/>
  <c r="P66" i="6"/>
  <c r="S66" i="6"/>
  <c r="U66" i="6"/>
  <c r="W66" i="6"/>
  <c r="Y66" i="6"/>
  <c r="AA66" i="6"/>
  <c r="AB66" i="6"/>
  <c r="AC66" i="6"/>
  <c r="AE66" i="6"/>
  <c r="AF66" i="6"/>
  <c r="C67" i="6"/>
  <c r="F67" i="6"/>
  <c r="H67" i="6"/>
  <c r="J67" i="6"/>
  <c r="L67" i="6"/>
  <c r="N67" i="6"/>
  <c r="O67" i="6"/>
  <c r="P67" i="6"/>
  <c r="S67" i="6"/>
  <c r="U67" i="6"/>
  <c r="W67" i="6"/>
  <c r="Y67" i="6"/>
  <c r="AA67" i="6"/>
  <c r="AB67" i="6"/>
  <c r="AC67" i="6"/>
  <c r="AE67" i="6"/>
  <c r="AF67" i="6"/>
  <c r="C68" i="6"/>
  <c r="F68" i="6"/>
  <c r="H68" i="6"/>
  <c r="J68" i="6"/>
  <c r="L68" i="6"/>
  <c r="N68" i="6"/>
  <c r="O68" i="6"/>
  <c r="P68" i="6"/>
  <c r="S68" i="6"/>
  <c r="U68" i="6"/>
  <c r="W68" i="6"/>
  <c r="Y68" i="6"/>
  <c r="AA68" i="6"/>
  <c r="AB68" i="6"/>
  <c r="AC68" i="6"/>
  <c r="AE68" i="6"/>
  <c r="AF68" i="6"/>
  <c r="C69" i="6"/>
  <c r="F69" i="6"/>
  <c r="H69" i="6"/>
  <c r="J69" i="6"/>
  <c r="L69" i="6"/>
  <c r="N69" i="6"/>
  <c r="O69" i="6"/>
  <c r="P69" i="6"/>
  <c r="S69" i="6"/>
  <c r="U69" i="6"/>
  <c r="W69" i="6"/>
  <c r="Y69" i="6"/>
  <c r="AA69" i="6"/>
  <c r="AB69" i="6"/>
  <c r="AC69" i="6"/>
  <c r="AE69" i="6"/>
  <c r="AF69" i="6"/>
  <c r="C70" i="6"/>
  <c r="F70" i="6"/>
  <c r="H70" i="6"/>
  <c r="J70" i="6"/>
  <c r="L70" i="6"/>
  <c r="N70" i="6"/>
  <c r="O70" i="6"/>
  <c r="P70" i="6"/>
  <c r="S70" i="6"/>
  <c r="U70" i="6"/>
  <c r="W70" i="6"/>
  <c r="Y70" i="6"/>
  <c r="AA70" i="6"/>
  <c r="AB70" i="6"/>
  <c r="AC70" i="6"/>
  <c r="AE70" i="6"/>
  <c r="AF70" i="6"/>
  <c r="C71" i="6"/>
  <c r="F71" i="6"/>
  <c r="H71" i="6"/>
  <c r="J71" i="6"/>
  <c r="L71" i="6"/>
  <c r="N71" i="6"/>
  <c r="O71" i="6"/>
  <c r="P71" i="6"/>
  <c r="S71" i="6"/>
  <c r="U71" i="6"/>
  <c r="W71" i="6"/>
  <c r="Y71" i="6"/>
  <c r="AA71" i="6"/>
  <c r="AB71" i="6"/>
  <c r="AC71" i="6"/>
  <c r="AE71" i="6"/>
  <c r="AF71" i="6"/>
  <c r="C72" i="6"/>
  <c r="F72" i="6"/>
  <c r="H72" i="6"/>
  <c r="J72" i="6"/>
  <c r="L72" i="6"/>
  <c r="N72" i="6"/>
  <c r="O72" i="6"/>
  <c r="P72" i="6"/>
  <c r="S72" i="6"/>
  <c r="U72" i="6"/>
  <c r="W72" i="6"/>
  <c r="Y72" i="6"/>
  <c r="AA72" i="6"/>
  <c r="AB72" i="6"/>
  <c r="AC72" i="6"/>
  <c r="AE72" i="6"/>
  <c r="AF72" i="6"/>
  <c r="C73" i="6"/>
  <c r="F73" i="6"/>
  <c r="H73" i="6"/>
  <c r="J73" i="6"/>
  <c r="L73" i="6"/>
  <c r="N73" i="6"/>
  <c r="O73" i="6"/>
  <c r="P73" i="6"/>
  <c r="S73" i="6"/>
  <c r="U73" i="6"/>
  <c r="W73" i="6"/>
  <c r="Y73" i="6"/>
  <c r="AA73" i="6"/>
  <c r="AB73" i="6"/>
  <c r="AC73" i="6"/>
  <c r="AE73" i="6"/>
  <c r="AF73" i="6"/>
  <c r="C74" i="6"/>
  <c r="F74" i="6"/>
  <c r="H74" i="6"/>
  <c r="J74" i="6"/>
  <c r="L74" i="6"/>
  <c r="N74" i="6"/>
  <c r="O74" i="6"/>
  <c r="P74" i="6"/>
  <c r="S74" i="6"/>
  <c r="U74" i="6"/>
  <c r="W74" i="6"/>
  <c r="Y74" i="6"/>
  <c r="AA74" i="6"/>
  <c r="AB74" i="6"/>
  <c r="AC74" i="6"/>
  <c r="AE74" i="6"/>
  <c r="AF74" i="6"/>
  <c r="C75" i="6"/>
  <c r="F75" i="6"/>
  <c r="H75" i="6"/>
  <c r="J75" i="6"/>
  <c r="L75" i="6"/>
  <c r="N75" i="6"/>
  <c r="O75" i="6"/>
  <c r="P75" i="6"/>
  <c r="S75" i="6"/>
  <c r="U75" i="6"/>
  <c r="W75" i="6"/>
  <c r="Y75" i="6"/>
  <c r="AA75" i="6"/>
  <c r="AB75" i="6"/>
  <c r="AC75" i="6"/>
  <c r="AE75" i="6"/>
  <c r="AF75" i="6"/>
  <c r="C76" i="6"/>
  <c r="F76" i="6"/>
  <c r="H76" i="6"/>
  <c r="J76" i="6"/>
  <c r="L76" i="6"/>
  <c r="N76" i="6"/>
  <c r="O76" i="6"/>
  <c r="P76" i="6"/>
  <c r="S76" i="6"/>
  <c r="U76" i="6"/>
  <c r="W76" i="6"/>
  <c r="Y76" i="6"/>
  <c r="AA76" i="6"/>
  <c r="AB76" i="6"/>
  <c r="AC76" i="6"/>
  <c r="AE76" i="6"/>
  <c r="AF76" i="6"/>
  <c r="C77" i="6"/>
  <c r="F77" i="6"/>
  <c r="H77" i="6"/>
  <c r="J77" i="6"/>
  <c r="L77" i="6"/>
  <c r="N77" i="6"/>
  <c r="O77" i="6"/>
  <c r="P77" i="6"/>
  <c r="S77" i="6"/>
  <c r="U77" i="6"/>
  <c r="W77" i="6"/>
  <c r="Y77" i="6"/>
  <c r="AA77" i="6"/>
  <c r="AB77" i="6"/>
  <c r="AC77" i="6"/>
  <c r="AE77" i="6"/>
  <c r="AF77" i="6"/>
  <c r="C78" i="6"/>
  <c r="F78" i="6"/>
  <c r="H78" i="6"/>
  <c r="J78" i="6"/>
  <c r="L78" i="6"/>
  <c r="N78" i="6"/>
  <c r="O78" i="6"/>
  <c r="P78" i="6"/>
  <c r="S78" i="6"/>
  <c r="U78" i="6"/>
  <c r="W78" i="6"/>
  <c r="Y78" i="6"/>
  <c r="AA78" i="6"/>
  <c r="AB78" i="6"/>
  <c r="AC78" i="6"/>
  <c r="AE78" i="6"/>
  <c r="AF78" i="6"/>
  <c r="C79" i="6"/>
  <c r="F79" i="6"/>
  <c r="H79" i="6"/>
  <c r="J79" i="6"/>
  <c r="L79" i="6"/>
  <c r="N79" i="6"/>
  <c r="O79" i="6"/>
  <c r="P79" i="6"/>
  <c r="S79" i="6"/>
  <c r="U79" i="6"/>
  <c r="W79" i="6"/>
  <c r="Y79" i="6"/>
  <c r="AA79" i="6"/>
  <c r="AB79" i="6"/>
  <c r="AC79" i="6"/>
  <c r="AE79" i="6"/>
  <c r="AF79" i="6"/>
  <c r="C80" i="6"/>
  <c r="F80" i="6"/>
  <c r="H80" i="6"/>
  <c r="J80" i="6"/>
  <c r="L80" i="6"/>
  <c r="N80" i="6"/>
  <c r="O80" i="6"/>
  <c r="P80" i="6"/>
  <c r="S80" i="6"/>
  <c r="U80" i="6"/>
  <c r="W80" i="6"/>
  <c r="Y80" i="6"/>
  <c r="AA80" i="6"/>
  <c r="AB80" i="6"/>
  <c r="AC80" i="6"/>
  <c r="AE80" i="6"/>
  <c r="AF80" i="6"/>
  <c r="C81" i="6"/>
  <c r="F81" i="6"/>
  <c r="H81" i="6"/>
  <c r="J81" i="6"/>
  <c r="L81" i="6"/>
  <c r="N81" i="6"/>
  <c r="O81" i="6"/>
  <c r="P81" i="6"/>
  <c r="S81" i="6"/>
  <c r="U81" i="6"/>
  <c r="W81" i="6"/>
  <c r="Y81" i="6"/>
  <c r="AA81" i="6"/>
  <c r="AB81" i="6"/>
  <c r="AC81" i="6"/>
  <c r="AE81" i="6"/>
  <c r="AF81" i="6"/>
  <c r="C82" i="6"/>
  <c r="F82" i="6"/>
  <c r="H82" i="6"/>
  <c r="J82" i="6"/>
  <c r="L82" i="6"/>
  <c r="N82" i="6"/>
  <c r="O82" i="6"/>
  <c r="P82" i="6"/>
  <c r="S82" i="6"/>
  <c r="U82" i="6"/>
  <c r="W82" i="6"/>
  <c r="Y82" i="6"/>
  <c r="AA82" i="6"/>
  <c r="AB82" i="6"/>
  <c r="AC82" i="6"/>
  <c r="AE82" i="6"/>
  <c r="AF82" i="6"/>
  <c r="C83" i="6"/>
  <c r="F83" i="6"/>
  <c r="H83" i="6"/>
  <c r="J83" i="6"/>
  <c r="L83" i="6"/>
  <c r="N83" i="6"/>
  <c r="O83" i="6"/>
  <c r="P83" i="6"/>
  <c r="S83" i="6"/>
  <c r="U83" i="6"/>
  <c r="W83" i="6"/>
  <c r="Y83" i="6"/>
  <c r="AA83" i="6"/>
  <c r="AB83" i="6"/>
  <c r="AC83" i="6"/>
  <c r="AE83" i="6"/>
  <c r="AF83" i="6"/>
  <c r="C84" i="6"/>
  <c r="F84" i="6"/>
  <c r="H84" i="6"/>
  <c r="J84" i="6"/>
  <c r="L84" i="6"/>
  <c r="N84" i="6"/>
  <c r="O84" i="6"/>
  <c r="P84" i="6"/>
  <c r="S84" i="6"/>
  <c r="U84" i="6"/>
  <c r="W84" i="6"/>
  <c r="Y84" i="6"/>
  <c r="AA84" i="6"/>
  <c r="AB84" i="6"/>
  <c r="AC84" i="6"/>
  <c r="AE84" i="6"/>
  <c r="AF84" i="6"/>
  <c r="C85" i="6"/>
  <c r="F85" i="6"/>
  <c r="H85" i="6"/>
  <c r="J85" i="6"/>
  <c r="L85" i="6"/>
  <c r="N85" i="6"/>
  <c r="O85" i="6"/>
  <c r="P85" i="6"/>
  <c r="S85" i="6"/>
  <c r="U85" i="6"/>
  <c r="W85" i="6"/>
  <c r="Y85" i="6"/>
  <c r="AA85" i="6"/>
  <c r="AB85" i="6"/>
  <c r="AC85" i="6"/>
  <c r="AE85" i="6"/>
  <c r="AF85" i="6"/>
  <c r="C86" i="6"/>
  <c r="F86" i="6"/>
  <c r="H86" i="6"/>
  <c r="J86" i="6"/>
  <c r="L86" i="6"/>
  <c r="N86" i="6"/>
  <c r="O86" i="6"/>
  <c r="P86" i="6"/>
  <c r="S86" i="6"/>
  <c r="U86" i="6"/>
  <c r="W86" i="6"/>
  <c r="Y86" i="6"/>
  <c r="AA86" i="6"/>
  <c r="AB86" i="6"/>
  <c r="AC86" i="6"/>
  <c r="AE86" i="6"/>
  <c r="AF86" i="6"/>
  <c r="C87" i="6"/>
  <c r="F87" i="6"/>
  <c r="H87" i="6"/>
  <c r="J87" i="6"/>
  <c r="L87" i="6"/>
  <c r="N87" i="6"/>
  <c r="O87" i="6"/>
  <c r="P87" i="6"/>
  <c r="S87" i="6"/>
  <c r="U87" i="6"/>
  <c r="W87" i="6"/>
  <c r="Y87" i="6"/>
  <c r="AA87" i="6"/>
  <c r="AB87" i="6"/>
  <c r="AC87" i="6"/>
  <c r="AE87" i="6"/>
  <c r="AF87" i="6"/>
  <c r="C88" i="6"/>
  <c r="F88" i="6"/>
  <c r="H88" i="6"/>
  <c r="J88" i="6"/>
  <c r="L88" i="6"/>
  <c r="N88" i="6"/>
  <c r="O88" i="6"/>
  <c r="P88" i="6"/>
  <c r="S88" i="6"/>
  <c r="U88" i="6"/>
  <c r="W88" i="6"/>
  <c r="Y88" i="6"/>
  <c r="AA88" i="6"/>
  <c r="AB88" i="6"/>
  <c r="AC88" i="6"/>
  <c r="AE88" i="6"/>
  <c r="AF88" i="6"/>
  <c r="C89" i="6"/>
  <c r="F89" i="6"/>
  <c r="H89" i="6"/>
  <c r="J89" i="6"/>
  <c r="L89" i="6"/>
  <c r="N89" i="6"/>
  <c r="O89" i="6"/>
  <c r="P89" i="6"/>
  <c r="S89" i="6"/>
  <c r="U89" i="6"/>
  <c r="W89" i="6"/>
  <c r="Y89" i="6"/>
  <c r="AA89" i="6"/>
  <c r="AB89" i="6"/>
  <c r="AC89" i="6"/>
  <c r="AE89" i="6"/>
  <c r="AF89" i="6"/>
  <c r="C90" i="6"/>
  <c r="F90" i="6"/>
  <c r="H90" i="6"/>
  <c r="J90" i="6"/>
  <c r="L90" i="6"/>
  <c r="N90" i="6"/>
  <c r="O90" i="6"/>
  <c r="P90" i="6"/>
  <c r="S90" i="6"/>
  <c r="U90" i="6"/>
  <c r="W90" i="6"/>
  <c r="Y90" i="6"/>
  <c r="AA90" i="6"/>
  <c r="AB90" i="6"/>
  <c r="AC90" i="6"/>
  <c r="AE90" i="6"/>
  <c r="AF90" i="6"/>
  <c r="C91" i="6"/>
  <c r="F91" i="6"/>
  <c r="H91" i="6"/>
  <c r="J91" i="6"/>
  <c r="L91" i="6"/>
  <c r="N91" i="6"/>
  <c r="O91" i="6"/>
  <c r="P91" i="6"/>
  <c r="S91" i="6"/>
  <c r="U91" i="6"/>
  <c r="W91" i="6"/>
  <c r="Y91" i="6"/>
  <c r="AA91" i="6"/>
  <c r="AB91" i="6"/>
  <c r="AC91" i="6"/>
  <c r="AE91" i="6"/>
  <c r="AF91" i="6"/>
  <c r="C92" i="6"/>
  <c r="F92" i="6"/>
  <c r="H92" i="6"/>
  <c r="J92" i="6"/>
  <c r="L92" i="6"/>
  <c r="N92" i="6"/>
  <c r="O92" i="6"/>
  <c r="P92" i="6"/>
  <c r="S92" i="6"/>
  <c r="U92" i="6"/>
  <c r="W92" i="6"/>
  <c r="Y92" i="6"/>
  <c r="AA92" i="6"/>
  <c r="AB92" i="6"/>
  <c r="AC92" i="6"/>
  <c r="AE92" i="6"/>
  <c r="AF92" i="6"/>
  <c r="C93" i="6"/>
  <c r="F93" i="6"/>
  <c r="H93" i="6"/>
  <c r="J93" i="6"/>
  <c r="L93" i="6"/>
  <c r="N93" i="6"/>
  <c r="O93" i="6"/>
  <c r="P93" i="6"/>
  <c r="S93" i="6"/>
  <c r="U93" i="6"/>
  <c r="W93" i="6"/>
  <c r="Y93" i="6"/>
  <c r="AA93" i="6"/>
  <c r="AB93" i="6"/>
  <c r="AC93" i="6"/>
  <c r="AE93" i="6"/>
  <c r="AF93" i="6"/>
  <c r="C94" i="6"/>
  <c r="F94" i="6"/>
  <c r="H94" i="6"/>
  <c r="J94" i="6"/>
  <c r="L94" i="6"/>
  <c r="N94" i="6"/>
  <c r="O94" i="6"/>
  <c r="P94" i="6"/>
  <c r="S94" i="6"/>
  <c r="U94" i="6"/>
  <c r="W94" i="6"/>
  <c r="Y94" i="6"/>
  <c r="AA94" i="6"/>
  <c r="AB94" i="6"/>
  <c r="AC94" i="6"/>
  <c r="AE94" i="6"/>
  <c r="AF94" i="6"/>
  <c r="C95" i="6"/>
  <c r="F95" i="6"/>
  <c r="H95" i="6"/>
  <c r="J95" i="6"/>
  <c r="L95" i="6"/>
  <c r="N95" i="6"/>
  <c r="O95" i="6"/>
  <c r="P95" i="6"/>
  <c r="S95" i="6"/>
  <c r="U95" i="6"/>
  <c r="W95" i="6"/>
  <c r="Y95" i="6"/>
  <c r="AA95" i="6"/>
  <c r="AB95" i="6"/>
  <c r="AC95" i="6"/>
  <c r="AE95" i="6"/>
  <c r="AF95" i="6"/>
  <c r="C96" i="6"/>
  <c r="F96" i="6"/>
  <c r="H96" i="6"/>
  <c r="J96" i="6"/>
  <c r="L96" i="6"/>
  <c r="N96" i="6"/>
  <c r="O96" i="6"/>
  <c r="P96" i="6"/>
  <c r="S96" i="6"/>
  <c r="U96" i="6"/>
  <c r="W96" i="6"/>
  <c r="Y96" i="6"/>
  <c r="AA96" i="6"/>
  <c r="AB96" i="6"/>
  <c r="AC96" i="6"/>
  <c r="AE96" i="6"/>
  <c r="AF96" i="6"/>
  <c r="C97" i="6"/>
  <c r="F97" i="6"/>
  <c r="H97" i="6"/>
  <c r="J97" i="6"/>
  <c r="L97" i="6"/>
  <c r="N97" i="6"/>
  <c r="O97" i="6"/>
  <c r="P97" i="6"/>
  <c r="S97" i="6"/>
  <c r="U97" i="6"/>
  <c r="W97" i="6"/>
  <c r="Y97" i="6"/>
  <c r="AA97" i="6"/>
  <c r="AB97" i="6"/>
  <c r="AC97" i="6"/>
  <c r="AE97" i="6"/>
  <c r="AF97" i="6"/>
  <c r="C98" i="6"/>
  <c r="F98" i="6"/>
  <c r="H98" i="6"/>
  <c r="J98" i="6"/>
  <c r="L98" i="6"/>
  <c r="N98" i="6"/>
  <c r="O98" i="6"/>
  <c r="P98" i="6"/>
  <c r="S98" i="6"/>
  <c r="U98" i="6"/>
  <c r="W98" i="6"/>
  <c r="Y98" i="6"/>
  <c r="AA98" i="6"/>
  <c r="AB98" i="6"/>
  <c r="AC98" i="6"/>
  <c r="AE98" i="6"/>
  <c r="AF98" i="6"/>
  <c r="C99" i="6"/>
  <c r="F99" i="6"/>
  <c r="H99" i="6"/>
  <c r="J99" i="6"/>
  <c r="L99" i="6"/>
  <c r="N99" i="6"/>
  <c r="O99" i="6"/>
  <c r="P99" i="6"/>
  <c r="S99" i="6"/>
  <c r="U99" i="6"/>
  <c r="W99" i="6"/>
  <c r="Y99" i="6"/>
  <c r="AA99" i="6"/>
  <c r="AB99" i="6"/>
  <c r="AC99" i="6"/>
  <c r="AE99" i="6"/>
  <c r="AF99" i="6"/>
  <c r="C100" i="6"/>
  <c r="F100" i="6"/>
  <c r="H100" i="6"/>
  <c r="J100" i="6"/>
  <c r="L100" i="6"/>
  <c r="N100" i="6"/>
  <c r="O100" i="6"/>
  <c r="P100" i="6"/>
  <c r="S100" i="6"/>
  <c r="U100" i="6"/>
  <c r="W100" i="6"/>
  <c r="Y100" i="6"/>
  <c r="AA100" i="6"/>
  <c r="AB100" i="6"/>
  <c r="AC100" i="6"/>
  <c r="AE100" i="6"/>
  <c r="AF100" i="6"/>
  <c r="C101" i="6"/>
  <c r="F101" i="6"/>
  <c r="H101" i="6"/>
  <c r="J101" i="6"/>
  <c r="L101" i="6"/>
  <c r="N101" i="6"/>
  <c r="O101" i="6"/>
  <c r="P101" i="6"/>
  <c r="S101" i="6"/>
  <c r="U101" i="6"/>
  <c r="W101" i="6"/>
  <c r="Y101" i="6"/>
  <c r="AA101" i="6"/>
  <c r="AB101" i="6"/>
  <c r="AC101" i="6"/>
  <c r="AE101" i="6"/>
  <c r="AF101" i="6"/>
  <c r="C102" i="6"/>
  <c r="F102" i="6"/>
  <c r="H102" i="6"/>
  <c r="J102" i="6"/>
  <c r="L102" i="6"/>
  <c r="N102" i="6"/>
  <c r="O102" i="6"/>
  <c r="P102" i="6"/>
  <c r="S102" i="6"/>
  <c r="U102" i="6"/>
  <c r="W102" i="6"/>
  <c r="Y102" i="6"/>
  <c r="AA102" i="6"/>
  <c r="AB102" i="6"/>
  <c r="AC102" i="6"/>
  <c r="AE102" i="6"/>
  <c r="AF102" i="6"/>
  <c r="C103" i="6"/>
  <c r="F103" i="6"/>
  <c r="H103" i="6"/>
  <c r="J103" i="6"/>
  <c r="L103" i="6"/>
  <c r="N103" i="6"/>
  <c r="O103" i="6"/>
  <c r="P103" i="6"/>
  <c r="S103" i="6"/>
  <c r="U103" i="6"/>
  <c r="W103" i="6"/>
  <c r="Y103" i="6"/>
  <c r="AA103" i="6"/>
  <c r="AB103" i="6"/>
  <c r="AC103" i="6"/>
  <c r="AE103" i="6"/>
  <c r="AF103" i="6"/>
  <c r="C104" i="6"/>
  <c r="F104" i="6"/>
  <c r="H104" i="6"/>
  <c r="J104" i="6"/>
  <c r="L104" i="6"/>
  <c r="N104" i="6"/>
  <c r="O104" i="6"/>
  <c r="P104" i="6"/>
  <c r="S104" i="6"/>
  <c r="U104" i="6"/>
  <c r="W104" i="6"/>
  <c r="Y104" i="6"/>
  <c r="AA104" i="6"/>
  <c r="AB104" i="6"/>
  <c r="AC104" i="6"/>
  <c r="AE104" i="6"/>
  <c r="AF104" i="6"/>
  <c r="C105" i="6"/>
  <c r="F105" i="6"/>
  <c r="H105" i="6"/>
  <c r="J105" i="6"/>
  <c r="L105" i="6"/>
  <c r="N105" i="6"/>
  <c r="O105" i="6"/>
  <c r="P105" i="6"/>
  <c r="S105" i="6"/>
  <c r="U105" i="6"/>
  <c r="W105" i="6"/>
  <c r="Y105" i="6"/>
  <c r="AA105" i="6"/>
  <c r="AB105" i="6"/>
  <c r="AC105" i="6"/>
  <c r="AE105" i="6"/>
  <c r="AF105" i="6"/>
  <c r="C106" i="6"/>
  <c r="F106" i="6"/>
  <c r="H106" i="6"/>
  <c r="J106" i="6"/>
  <c r="L106" i="6"/>
  <c r="N106" i="6"/>
  <c r="O106" i="6"/>
  <c r="P106" i="6"/>
  <c r="S106" i="6"/>
  <c r="U106" i="6"/>
  <c r="W106" i="6"/>
  <c r="Y106" i="6"/>
  <c r="AA106" i="6"/>
  <c r="AB106" i="6"/>
  <c r="AC106" i="6"/>
  <c r="AE106" i="6"/>
  <c r="AF106" i="6"/>
  <c r="C107" i="6"/>
  <c r="F107" i="6"/>
  <c r="H107" i="6"/>
  <c r="J107" i="6"/>
  <c r="L107" i="6"/>
  <c r="N107" i="6"/>
  <c r="O107" i="6"/>
  <c r="P107" i="6"/>
  <c r="S107" i="6"/>
  <c r="U107" i="6"/>
  <c r="W107" i="6"/>
  <c r="Y107" i="6"/>
  <c r="AA107" i="6"/>
  <c r="AB107" i="6"/>
  <c r="AC107" i="6"/>
  <c r="AE107" i="6"/>
  <c r="AF107" i="6"/>
  <c r="C108" i="6"/>
  <c r="F108" i="6"/>
  <c r="H108" i="6"/>
  <c r="J108" i="6"/>
  <c r="L108" i="6"/>
  <c r="N108" i="6"/>
  <c r="O108" i="6"/>
  <c r="P108" i="6"/>
  <c r="S108" i="6"/>
  <c r="U108" i="6"/>
  <c r="W108" i="6"/>
  <c r="Y108" i="6"/>
  <c r="AA108" i="6"/>
  <c r="AB108" i="6"/>
  <c r="AC108" i="6"/>
  <c r="AE108" i="6"/>
  <c r="AF108" i="6"/>
  <c r="C109" i="6"/>
  <c r="F109" i="6"/>
  <c r="H109" i="6"/>
  <c r="J109" i="6"/>
  <c r="L109" i="6"/>
  <c r="N109" i="6"/>
  <c r="O109" i="6"/>
  <c r="P109" i="6"/>
  <c r="S109" i="6"/>
  <c r="U109" i="6"/>
  <c r="W109" i="6"/>
  <c r="Y109" i="6"/>
  <c r="AA109" i="6"/>
  <c r="AB109" i="6"/>
  <c r="AC109" i="6"/>
  <c r="AE109" i="6"/>
  <c r="AF109" i="6"/>
  <c r="C110" i="6"/>
  <c r="F110" i="6"/>
  <c r="H110" i="6"/>
  <c r="J110" i="6"/>
  <c r="L110" i="6"/>
  <c r="N110" i="6"/>
  <c r="O110" i="6"/>
  <c r="P110" i="6"/>
  <c r="S110" i="6"/>
  <c r="U110" i="6"/>
  <c r="W110" i="6"/>
  <c r="Y110" i="6"/>
  <c r="AA110" i="6"/>
  <c r="AB110" i="6"/>
  <c r="AC110" i="6"/>
  <c r="AE110" i="6"/>
  <c r="AF110" i="6"/>
  <c r="C111" i="6"/>
  <c r="F111" i="6"/>
  <c r="H111" i="6"/>
  <c r="J111" i="6"/>
  <c r="L111" i="6"/>
  <c r="N111" i="6"/>
  <c r="O111" i="6"/>
  <c r="P111" i="6"/>
  <c r="S111" i="6"/>
  <c r="U111" i="6"/>
  <c r="W111" i="6"/>
  <c r="Y111" i="6"/>
  <c r="AA111" i="6"/>
  <c r="AB111" i="6"/>
  <c r="AC111" i="6"/>
  <c r="AE111" i="6"/>
  <c r="AF111" i="6"/>
  <c r="C112" i="6"/>
  <c r="F112" i="6"/>
  <c r="H112" i="6"/>
  <c r="J112" i="6"/>
  <c r="L112" i="6"/>
  <c r="N112" i="6"/>
  <c r="O112" i="6"/>
  <c r="P112" i="6"/>
  <c r="S112" i="6"/>
  <c r="U112" i="6"/>
  <c r="W112" i="6"/>
  <c r="Y112" i="6"/>
  <c r="AA112" i="6"/>
  <c r="AB112" i="6"/>
  <c r="AC112" i="6"/>
  <c r="AE112" i="6"/>
  <c r="AF112" i="6"/>
  <c r="C113" i="6"/>
  <c r="F113" i="6"/>
  <c r="H113" i="6"/>
  <c r="J113" i="6"/>
  <c r="L113" i="6"/>
  <c r="N113" i="6"/>
  <c r="O113" i="6"/>
  <c r="P113" i="6"/>
  <c r="S113" i="6"/>
  <c r="U113" i="6"/>
  <c r="W113" i="6"/>
  <c r="Y113" i="6"/>
  <c r="AA113" i="6"/>
  <c r="AB113" i="6"/>
  <c r="AC113" i="6"/>
  <c r="AE113" i="6"/>
  <c r="AF113" i="6"/>
  <c r="C114" i="6"/>
  <c r="F114" i="6"/>
  <c r="H114" i="6"/>
  <c r="J114" i="6"/>
  <c r="L114" i="6"/>
  <c r="N114" i="6"/>
  <c r="O114" i="6"/>
  <c r="P114" i="6"/>
  <c r="S114" i="6"/>
  <c r="U114" i="6"/>
  <c r="W114" i="6"/>
  <c r="Y114" i="6"/>
  <c r="AA114" i="6"/>
  <c r="AB114" i="6"/>
  <c r="AC114" i="6"/>
  <c r="AE114" i="6"/>
  <c r="AF114" i="6"/>
  <c r="C115" i="6"/>
  <c r="F115" i="6"/>
  <c r="H115" i="6"/>
  <c r="J115" i="6"/>
  <c r="L115" i="6"/>
  <c r="N115" i="6"/>
  <c r="O115" i="6"/>
  <c r="P115" i="6"/>
  <c r="S115" i="6"/>
  <c r="U115" i="6"/>
  <c r="W115" i="6"/>
  <c r="Y115" i="6"/>
  <c r="AA115" i="6"/>
  <c r="AB115" i="6"/>
  <c r="AC115" i="6"/>
  <c r="AE115" i="6"/>
  <c r="AF115" i="6"/>
  <c r="C116" i="6"/>
  <c r="F116" i="6"/>
  <c r="H116" i="6"/>
  <c r="J116" i="6"/>
  <c r="L116" i="6"/>
  <c r="N116" i="6"/>
  <c r="O116" i="6"/>
  <c r="P116" i="6"/>
  <c r="S116" i="6"/>
  <c r="U116" i="6"/>
  <c r="W116" i="6"/>
  <c r="Y116" i="6"/>
  <c r="AA116" i="6"/>
  <c r="AB116" i="6"/>
  <c r="AC116" i="6"/>
  <c r="AE116" i="6"/>
  <c r="AF116" i="6"/>
  <c r="C117" i="6"/>
  <c r="F117" i="6"/>
  <c r="H117" i="6"/>
  <c r="J117" i="6"/>
  <c r="L117" i="6"/>
  <c r="N117" i="6"/>
  <c r="O117" i="6"/>
  <c r="P117" i="6"/>
  <c r="S117" i="6"/>
  <c r="U117" i="6"/>
  <c r="W117" i="6"/>
  <c r="Y117" i="6"/>
  <c r="AA117" i="6"/>
  <c r="AB117" i="6"/>
  <c r="AC117" i="6"/>
  <c r="AE117" i="6"/>
  <c r="AF117" i="6"/>
  <c r="C118" i="6"/>
  <c r="F118" i="6"/>
  <c r="H118" i="6"/>
  <c r="J118" i="6"/>
  <c r="L118" i="6"/>
  <c r="N118" i="6"/>
  <c r="O118" i="6"/>
  <c r="P118" i="6"/>
  <c r="S118" i="6"/>
  <c r="U118" i="6"/>
  <c r="W118" i="6"/>
  <c r="Y118" i="6"/>
  <c r="AA118" i="6"/>
  <c r="AB118" i="6"/>
  <c r="AC118" i="6"/>
  <c r="AE118" i="6"/>
  <c r="AF118" i="6"/>
  <c r="C119" i="6"/>
  <c r="F119" i="6"/>
  <c r="H119" i="6"/>
  <c r="J119" i="6"/>
  <c r="L119" i="6"/>
  <c r="N119" i="6"/>
  <c r="O119" i="6"/>
  <c r="P119" i="6"/>
  <c r="S119" i="6"/>
  <c r="U119" i="6"/>
  <c r="W119" i="6"/>
  <c r="Y119" i="6"/>
  <c r="AA119" i="6"/>
  <c r="AB119" i="6"/>
  <c r="AC119" i="6"/>
  <c r="AE119" i="6"/>
  <c r="AF119" i="6"/>
  <c r="C120" i="6"/>
  <c r="F120" i="6"/>
  <c r="H120" i="6"/>
  <c r="J120" i="6"/>
  <c r="L120" i="6"/>
  <c r="N120" i="6"/>
  <c r="O120" i="6"/>
  <c r="P120" i="6"/>
  <c r="S120" i="6"/>
  <c r="U120" i="6"/>
  <c r="V120" i="6"/>
  <c r="W120" i="6"/>
  <c r="Y120" i="6"/>
  <c r="AA120" i="6"/>
  <c r="AB120" i="6"/>
  <c r="AC120" i="6"/>
  <c r="AE120" i="6"/>
  <c r="AF120" i="6"/>
  <c r="C121" i="6"/>
  <c r="F121" i="6"/>
  <c r="H121" i="6"/>
  <c r="J121" i="6"/>
  <c r="L121" i="6"/>
  <c r="N121" i="6"/>
  <c r="O121" i="6"/>
  <c r="P121" i="6"/>
  <c r="S121" i="6"/>
  <c r="U121" i="6"/>
  <c r="V121" i="6"/>
  <c r="W121" i="6"/>
  <c r="Y121" i="6"/>
  <c r="AA121" i="6"/>
  <c r="AB121" i="6"/>
  <c r="AC121" i="6"/>
  <c r="AE121" i="6"/>
  <c r="AF121" i="6"/>
  <c r="C122" i="6"/>
  <c r="F122" i="6"/>
  <c r="H122" i="6"/>
  <c r="J122" i="6"/>
  <c r="L122" i="6"/>
  <c r="N122" i="6"/>
  <c r="O122" i="6"/>
  <c r="P122" i="6"/>
  <c r="S122" i="6"/>
  <c r="U122" i="6"/>
  <c r="V122" i="6"/>
  <c r="W122" i="6"/>
  <c r="Y122" i="6"/>
  <c r="AA122" i="6"/>
  <c r="AB122" i="6"/>
  <c r="AC122" i="6"/>
  <c r="AE122" i="6"/>
  <c r="AF122" i="6"/>
  <c r="C123" i="6"/>
  <c r="F123" i="6"/>
  <c r="H123" i="6"/>
  <c r="J123" i="6"/>
  <c r="L123" i="6"/>
  <c r="N123" i="6"/>
  <c r="O123" i="6"/>
  <c r="P123" i="6"/>
  <c r="S123" i="6"/>
  <c r="U123" i="6"/>
  <c r="V123" i="6"/>
  <c r="W123" i="6"/>
  <c r="Y123" i="6"/>
  <c r="AA123" i="6"/>
  <c r="AB123" i="6"/>
  <c r="AC123" i="6"/>
  <c r="AE123" i="6"/>
  <c r="AF123" i="6"/>
  <c r="C124" i="6"/>
  <c r="F124" i="6"/>
  <c r="H124" i="6"/>
  <c r="J124" i="6"/>
  <c r="L124" i="6"/>
  <c r="N124" i="6"/>
  <c r="O124" i="6"/>
  <c r="P124" i="6"/>
  <c r="S124" i="6"/>
  <c r="U124" i="6"/>
  <c r="V124" i="6"/>
  <c r="W124" i="6"/>
  <c r="Y124" i="6"/>
  <c r="AA124" i="6"/>
  <c r="AB124" i="6"/>
  <c r="AC124" i="6"/>
  <c r="AE124" i="6"/>
  <c r="AF124" i="6"/>
  <c r="C125" i="6"/>
  <c r="F125" i="6"/>
  <c r="H125" i="6"/>
  <c r="J125" i="6"/>
  <c r="L125" i="6"/>
  <c r="N125" i="6"/>
  <c r="O125" i="6"/>
  <c r="P125" i="6"/>
  <c r="S125" i="6"/>
  <c r="U125" i="6"/>
  <c r="V125" i="6"/>
  <c r="W125" i="6"/>
  <c r="Y125" i="6"/>
  <c r="AA125" i="6"/>
  <c r="AB125" i="6"/>
  <c r="AC125" i="6"/>
  <c r="AE125" i="6"/>
  <c r="AF125" i="6"/>
  <c r="C126" i="6"/>
  <c r="F126" i="6"/>
  <c r="H126" i="6"/>
  <c r="J126" i="6"/>
  <c r="L126" i="6"/>
  <c r="N126" i="6"/>
  <c r="O126" i="6"/>
  <c r="P126" i="6"/>
  <c r="S126" i="6"/>
  <c r="U126" i="6"/>
  <c r="W126" i="6"/>
  <c r="Y126" i="6"/>
  <c r="AA126" i="6"/>
  <c r="AB126" i="6"/>
  <c r="AC126" i="6"/>
  <c r="AE126" i="6"/>
  <c r="AF126" i="6"/>
  <c r="C127" i="6"/>
  <c r="F127" i="6"/>
  <c r="H127" i="6"/>
  <c r="J127" i="6"/>
  <c r="L127" i="6"/>
  <c r="N127" i="6"/>
  <c r="O127" i="6"/>
  <c r="P127" i="6"/>
  <c r="S127" i="6"/>
  <c r="U127" i="6"/>
  <c r="W127" i="6"/>
  <c r="Y127" i="6"/>
  <c r="AA127" i="6"/>
  <c r="AB127" i="6"/>
  <c r="AC127" i="6"/>
  <c r="AE127" i="6"/>
  <c r="AF127" i="6"/>
  <c r="C128" i="6"/>
  <c r="F128" i="6"/>
  <c r="H128" i="6"/>
  <c r="J128" i="6"/>
  <c r="L128" i="6"/>
  <c r="N128" i="6"/>
  <c r="O128" i="6"/>
  <c r="P128" i="6"/>
  <c r="S128" i="6"/>
  <c r="U128" i="6"/>
  <c r="W128" i="6"/>
  <c r="Y128" i="6"/>
  <c r="AA128" i="6"/>
  <c r="AB128" i="6"/>
  <c r="AC128" i="6"/>
  <c r="AE128" i="6"/>
  <c r="AF128" i="6"/>
  <c r="C129" i="6"/>
  <c r="F129" i="6"/>
  <c r="H129" i="6"/>
  <c r="J129" i="6"/>
  <c r="L129" i="6"/>
  <c r="N129" i="6"/>
  <c r="O129" i="6"/>
  <c r="P129" i="6"/>
  <c r="S129" i="6"/>
  <c r="U129" i="6"/>
  <c r="W129" i="6"/>
  <c r="Y129" i="6"/>
  <c r="AA129" i="6"/>
  <c r="AB129" i="6"/>
  <c r="AC129" i="6"/>
  <c r="AE129" i="6"/>
  <c r="AF129" i="6"/>
  <c r="C130" i="6"/>
  <c r="F130" i="6"/>
  <c r="H130" i="6"/>
  <c r="J130" i="6"/>
  <c r="L130" i="6"/>
  <c r="N130" i="6"/>
  <c r="O130" i="6"/>
  <c r="P130" i="6"/>
  <c r="S130" i="6"/>
  <c r="U130" i="6"/>
  <c r="W130" i="6"/>
  <c r="Y130" i="6"/>
  <c r="AA130" i="6"/>
  <c r="AB130" i="6"/>
  <c r="AC130" i="6"/>
  <c r="AE130" i="6"/>
  <c r="AF130" i="6"/>
  <c r="F131" i="6"/>
  <c r="H131" i="6"/>
  <c r="J131" i="6"/>
  <c r="L131" i="6"/>
  <c r="N131" i="6"/>
  <c r="O131" i="6"/>
  <c r="P131" i="6"/>
  <c r="S131" i="6"/>
  <c r="U131" i="6"/>
  <c r="W131" i="6"/>
  <c r="Y131" i="6"/>
  <c r="AA131" i="6"/>
  <c r="AB131" i="6"/>
  <c r="AC131" i="6"/>
  <c r="AE131" i="6"/>
  <c r="AF131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E133" i="6"/>
  <c r="AF133" i="6"/>
  <c r="W11" i="1"/>
  <c r="C13" i="1"/>
  <c r="D13" i="1"/>
  <c r="F13" i="1"/>
  <c r="G13" i="1"/>
  <c r="I13" i="1"/>
  <c r="J13" i="1"/>
  <c r="L13" i="1"/>
  <c r="M13" i="1"/>
  <c r="O13" i="1"/>
  <c r="P13" i="1"/>
  <c r="S13" i="1"/>
  <c r="T13" i="1"/>
  <c r="U13" i="1"/>
  <c r="W13" i="1"/>
  <c r="X13" i="1"/>
  <c r="C14" i="1"/>
  <c r="D14" i="1"/>
  <c r="F14" i="1"/>
  <c r="G14" i="1"/>
  <c r="I14" i="1"/>
  <c r="J14" i="1"/>
  <c r="L14" i="1"/>
  <c r="M14" i="1"/>
  <c r="O14" i="1"/>
  <c r="P14" i="1"/>
  <c r="S14" i="1"/>
  <c r="T14" i="1"/>
  <c r="U14" i="1"/>
  <c r="W14" i="1"/>
  <c r="X14" i="1"/>
  <c r="C15" i="1"/>
  <c r="D15" i="1"/>
  <c r="F15" i="1"/>
  <c r="G15" i="1"/>
  <c r="I15" i="1"/>
  <c r="J15" i="1"/>
  <c r="L15" i="1"/>
  <c r="M15" i="1"/>
  <c r="O15" i="1"/>
  <c r="P15" i="1"/>
  <c r="S15" i="1"/>
  <c r="T15" i="1"/>
  <c r="U15" i="1"/>
  <c r="W15" i="1"/>
  <c r="X15" i="1"/>
  <c r="C16" i="1"/>
  <c r="D16" i="1"/>
  <c r="F16" i="1"/>
  <c r="G16" i="1"/>
  <c r="I16" i="1"/>
  <c r="J16" i="1"/>
  <c r="L16" i="1"/>
  <c r="M16" i="1"/>
  <c r="O16" i="1"/>
  <c r="P16" i="1"/>
  <c r="S16" i="1"/>
  <c r="T16" i="1"/>
  <c r="U16" i="1"/>
  <c r="W16" i="1"/>
  <c r="X16" i="1"/>
  <c r="C17" i="1"/>
  <c r="D17" i="1"/>
  <c r="F17" i="1"/>
  <c r="G17" i="1"/>
  <c r="I17" i="1"/>
  <c r="J17" i="1"/>
  <c r="L17" i="1"/>
  <c r="M17" i="1"/>
  <c r="O17" i="1"/>
  <c r="P17" i="1"/>
  <c r="S17" i="1"/>
  <c r="T17" i="1"/>
  <c r="U17" i="1"/>
  <c r="W17" i="1"/>
  <c r="X17" i="1"/>
  <c r="C18" i="1"/>
  <c r="D18" i="1"/>
  <c r="F18" i="1"/>
  <c r="G18" i="1"/>
  <c r="I18" i="1"/>
  <c r="J18" i="1"/>
  <c r="L18" i="1"/>
  <c r="M18" i="1"/>
  <c r="O18" i="1"/>
  <c r="P18" i="1"/>
  <c r="S18" i="1"/>
  <c r="T18" i="1"/>
  <c r="U18" i="1"/>
  <c r="W18" i="1"/>
  <c r="X18" i="1"/>
  <c r="C19" i="1"/>
  <c r="D19" i="1"/>
  <c r="F19" i="1"/>
  <c r="G19" i="1"/>
  <c r="I19" i="1"/>
  <c r="J19" i="1"/>
  <c r="L19" i="1"/>
  <c r="M19" i="1"/>
  <c r="O19" i="1"/>
  <c r="P19" i="1"/>
  <c r="S19" i="1"/>
  <c r="T19" i="1"/>
  <c r="U19" i="1"/>
  <c r="W19" i="1"/>
  <c r="X19" i="1"/>
  <c r="C20" i="1"/>
  <c r="D20" i="1"/>
  <c r="F20" i="1"/>
  <c r="G20" i="1"/>
  <c r="I20" i="1"/>
  <c r="J20" i="1"/>
  <c r="L20" i="1"/>
  <c r="M20" i="1"/>
  <c r="O20" i="1"/>
  <c r="P20" i="1"/>
  <c r="S20" i="1"/>
  <c r="T20" i="1"/>
  <c r="U20" i="1"/>
  <c r="W20" i="1"/>
  <c r="X20" i="1"/>
  <c r="C21" i="1"/>
  <c r="D21" i="1"/>
  <c r="F21" i="1"/>
  <c r="G21" i="1"/>
  <c r="I21" i="1"/>
  <c r="J21" i="1"/>
  <c r="L21" i="1"/>
  <c r="M21" i="1"/>
  <c r="O21" i="1"/>
  <c r="P21" i="1"/>
  <c r="S21" i="1"/>
  <c r="T21" i="1"/>
  <c r="U21" i="1"/>
  <c r="W21" i="1"/>
  <c r="X21" i="1"/>
  <c r="C22" i="1"/>
  <c r="D22" i="1"/>
  <c r="F22" i="1"/>
  <c r="G22" i="1"/>
  <c r="I22" i="1"/>
  <c r="J22" i="1"/>
  <c r="L22" i="1"/>
  <c r="M22" i="1"/>
  <c r="O22" i="1"/>
  <c r="P22" i="1"/>
  <c r="S22" i="1"/>
  <c r="T22" i="1"/>
  <c r="U22" i="1"/>
  <c r="W22" i="1"/>
  <c r="X22" i="1"/>
  <c r="C23" i="1"/>
  <c r="D23" i="1"/>
  <c r="F23" i="1"/>
  <c r="G23" i="1"/>
  <c r="I23" i="1"/>
  <c r="J23" i="1"/>
  <c r="L23" i="1"/>
  <c r="M23" i="1"/>
  <c r="O23" i="1"/>
  <c r="P23" i="1"/>
  <c r="S23" i="1"/>
  <c r="T23" i="1"/>
  <c r="U23" i="1"/>
  <c r="W23" i="1"/>
  <c r="X23" i="1"/>
  <c r="C24" i="1"/>
  <c r="D24" i="1"/>
  <c r="F24" i="1"/>
  <c r="G24" i="1"/>
  <c r="I24" i="1"/>
  <c r="J24" i="1"/>
  <c r="L24" i="1"/>
  <c r="M24" i="1"/>
  <c r="O24" i="1"/>
  <c r="P24" i="1"/>
  <c r="S24" i="1"/>
  <c r="T24" i="1"/>
  <c r="U24" i="1"/>
  <c r="W24" i="1"/>
  <c r="X24" i="1"/>
  <c r="C25" i="1"/>
  <c r="D25" i="1"/>
  <c r="F25" i="1"/>
  <c r="G25" i="1"/>
  <c r="I25" i="1"/>
  <c r="J25" i="1"/>
  <c r="L25" i="1"/>
  <c r="M25" i="1"/>
  <c r="O25" i="1"/>
  <c r="P25" i="1"/>
  <c r="S25" i="1"/>
  <c r="T25" i="1"/>
  <c r="U25" i="1"/>
  <c r="W25" i="1"/>
  <c r="X25" i="1"/>
  <c r="C26" i="1"/>
  <c r="D26" i="1"/>
  <c r="F26" i="1"/>
  <c r="G26" i="1"/>
  <c r="I26" i="1"/>
  <c r="J26" i="1"/>
  <c r="L26" i="1"/>
  <c r="M26" i="1"/>
  <c r="O26" i="1"/>
  <c r="P26" i="1"/>
  <c r="S26" i="1"/>
  <c r="T26" i="1"/>
  <c r="U26" i="1"/>
  <c r="W26" i="1"/>
  <c r="X26" i="1"/>
  <c r="C27" i="1"/>
  <c r="D27" i="1"/>
  <c r="F27" i="1"/>
  <c r="G27" i="1"/>
  <c r="I27" i="1"/>
  <c r="J27" i="1"/>
  <c r="L27" i="1"/>
  <c r="M27" i="1"/>
  <c r="O27" i="1"/>
  <c r="P27" i="1"/>
  <c r="S27" i="1"/>
  <c r="T27" i="1"/>
  <c r="U27" i="1"/>
  <c r="W27" i="1"/>
  <c r="X27" i="1"/>
  <c r="C28" i="1"/>
  <c r="D28" i="1"/>
  <c r="F28" i="1"/>
  <c r="G28" i="1"/>
  <c r="I28" i="1"/>
  <c r="J28" i="1"/>
  <c r="L28" i="1"/>
  <c r="M28" i="1"/>
  <c r="O28" i="1"/>
  <c r="P28" i="1"/>
  <c r="S28" i="1"/>
  <c r="T28" i="1"/>
  <c r="U28" i="1"/>
  <c r="W28" i="1"/>
  <c r="X28" i="1"/>
  <c r="C29" i="1"/>
  <c r="D29" i="1"/>
  <c r="F29" i="1"/>
  <c r="G29" i="1"/>
  <c r="I29" i="1"/>
  <c r="J29" i="1"/>
  <c r="L29" i="1"/>
  <c r="M29" i="1"/>
  <c r="O29" i="1"/>
  <c r="P29" i="1"/>
  <c r="S29" i="1"/>
  <c r="T29" i="1"/>
  <c r="U29" i="1"/>
  <c r="W29" i="1"/>
  <c r="X29" i="1"/>
  <c r="C30" i="1"/>
  <c r="D30" i="1"/>
  <c r="F30" i="1"/>
  <c r="G30" i="1"/>
  <c r="I30" i="1"/>
  <c r="J30" i="1"/>
  <c r="L30" i="1"/>
  <c r="M30" i="1"/>
  <c r="O30" i="1"/>
  <c r="P30" i="1"/>
  <c r="S30" i="1"/>
  <c r="T30" i="1"/>
  <c r="U30" i="1"/>
  <c r="W30" i="1"/>
  <c r="X30" i="1"/>
  <c r="C31" i="1"/>
  <c r="D31" i="1"/>
  <c r="F31" i="1"/>
  <c r="G31" i="1"/>
  <c r="I31" i="1"/>
  <c r="J31" i="1"/>
  <c r="L31" i="1"/>
  <c r="M31" i="1"/>
  <c r="O31" i="1"/>
  <c r="P31" i="1"/>
  <c r="S31" i="1"/>
  <c r="T31" i="1"/>
  <c r="U31" i="1"/>
  <c r="W31" i="1"/>
  <c r="X31" i="1"/>
  <c r="C32" i="1"/>
  <c r="D32" i="1"/>
  <c r="F32" i="1"/>
  <c r="G32" i="1"/>
  <c r="I32" i="1"/>
  <c r="J32" i="1"/>
  <c r="L32" i="1"/>
  <c r="M32" i="1"/>
  <c r="O32" i="1"/>
  <c r="P32" i="1"/>
  <c r="S32" i="1"/>
  <c r="T32" i="1"/>
  <c r="U32" i="1"/>
  <c r="W32" i="1"/>
  <c r="X32" i="1"/>
  <c r="C33" i="1"/>
  <c r="D33" i="1"/>
  <c r="F33" i="1"/>
  <c r="G33" i="1"/>
  <c r="I33" i="1"/>
  <c r="J33" i="1"/>
  <c r="L33" i="1"/>
  <c r="M33" i="1"/>
  <c r="O33" i="1"/>
  <c r="P33" i="1"/>
  <c r="S33" i="1"/>
  <c r="T33" i="1"/>
  <c r="U33" i="1"/>
  <c r="W33" i="1"/>
  <c r="X33" i="1"/>
  <c r="C34" i="1"/>
  <c r="D34" i="1"/>
  <c r="F34" i="1"/>
  <c r="G34" i="1"/>
  <c r="I34" i="1"/>
  <c r="J34" i="1"/>
  <c r="L34" i="1"/>
  <c r="M34" i="1"/>
  <c r="O34" i="1"/>
  <c r="P34" i="1"/>
  <c r="S34" i="1"/>
  <c r="T34" i="1"/>
  <c r="U34" i="1"/>
  <c r="W34" i="1"/>
  <c r="X34" i="1"/>
  <c r="C35" i="1"/>
  <c r="D35" i="1"/>
  <c r="F35" i="1"/>
  <c r="G35" i="1"/>
  <c r="I35" i="1"/>
  <c r="J35" i="1"/>
  <c r="L35" i="1"/>
  <c r="M35" i="1"/>
  <c r="O35" i="1"/>
  <c r="P35" i="1"/>
  <c r="S35" i="1"/>
  <c r="T35" i="1"/>
  <c r="U35" i="1"/>
  <c r="W35" i="1"/>
  <c r="X35" i="1"/>
  <c r="C36" i="1"/>
  <c r="D36" i="1"/>
  <c r="F36" i="1"/>
  <c r="G36" i="1"/>
  <c r="I36" i="1"/>
  <c r="J36" i="1"/>
  <c r="L36" i="1"/>
  <c r="M36" i="1"/>
  <c r="O36" i="1"/>
  <c r="P36" i="1"/>
  <c r="S36" i="1"/>
  <c r="T36" i="1"/>
  <c r="U36" i="1"/>
  <c r="W36" i="1"/>
  <c r="X36" i="1"/>
  <c r="C37" i="1"/>
  <c r="D37" i="1"/>
  <c r="F37" i="1"/>
  <c r="G37" i="1"/>
  <c r="I37" i="1"/>
  <c r="J37" i="1"/>
  <c r="L37" i="1"/>
  <c r="M37" i="1"/>
  <c r="O37" i="1"/>
  <c r="P37" i="1"/>
  <c r="S37" i="1"/>
  <c r="T37" i="1"/>
  <c r="U37" i="1"/>
  <c r="W37" i="1"/>
  <c r="X37" i="1"/>
  <c r="C38" i="1"/>
  <c r="D38" i="1"/>
  <c r="F38" i="1"/>
  <c r="G38" i="1"/>
  <c r="I38" i="1"/>
  <c r="J38" i="1"/>
  <c r="L38" i="1"/>
  <c r="M38" i="1"/>
  <c r="O38" i="1"/>
  <c r="P38" i="1"/>
  <c r="S38" i="1"/>
  <c r="T38" i="1"/>
  <c r="U38" i="1"/>
  <c r="W38" i="1"/>
  <c r="X38" i="1"/>
  <c r="C39" i="1"/>
  <c r="D39" i="1"/>
  <c r="F39" i="1"/>
  <c r="G39" i="1"/>
  <c r="I39" i="1"/>
  <c r="J39" i="1"/>
  <c r="L39" i="1"/>
  <c r="M39" i="1"/>
  <c r="O39" i="1"/>
  <c r="P39" i="1"/>
  <c r="S39" i="1"/>
  <c r="T39" i="1"/>
  <c r="U39" i="1"/>
  <c r="W39" i="1"/>
  <c r="X39" i="1"/>
  <c r="C40" i="1"/>
  <c r="D40" i="1"/>
  <c r="F40" i="1"/>
  <c r="G40" i="1"/>
  <c r="I40" i="1"/>
  <c r="J40" i="1"/>
  <c r="L40" i="1"/>
  <c r="M40" i="1"/>
  <c r="O40" i="1"/>
  <c r="P40" i="1"/>
  <c r="S40" i="1"/>
  <c r="T40" i="1"/>
  <c r="U40" i="1"/>
  <c r="W40" i="1"/>
  <c r="X40" i="1"/>
  <c r="C41" i="1"/>
  <c r="D41" i="1"/>
  <c r="F41" i="1"/>
  <c r="G41" i="1"/>
  <c r="I41" i="1"/>
  <c r="J41" i="1"/>
  <c r="L41" i="1"/>
  <c r="M41" i="1"/>
  <c r="O41" i="1"/>
  <c r="P41" i="1"/>
  <c r="S41" i="1"/>
  <c r="T41" i="1"/>
  <c r="U41" i="1"/>
  <c r="W41" i="1"/>
  <c r="X41" i="1"/>
  <c r="C42" i="1"/>
  <c r="D42" i="1"/>
  <c r="F42" i="1"/>
  <c r="G42" i="1"/>
  <c r="I42" i="1"/>
  <c r="J42" i="1"/>
  <c r="L42" i="1"/>
  <c r="M42" i="1"/>
  <c r="O42" i="1"/>
  <c r="P42" i="1"/>
  <c r="S42" i="1"/>
  <c r="T42" i="1"/>
  <c r="U42" i="1"/>
  <c r="W42" i="1"/>
  <c r="X42" i="1"/>
  <c r="C43" i="1"/>
  <c r="D43" i="1"/>
  <c r="F43" i="1"/>
  <c r="G43" i="1"/>
  <c r="I43" i="1"/>
  <c r="J43" i="1"/>
  <c r="L43" i="1"/>
  <c r="M43" i="1"/>
  <c r="O43" i="1"/>
  <c r="P43" i="1"/>
  <c r="S43" i="1"/>
  <c r="T43" i="1"/>
  <c r="U43" i="1"/>
  <c r="W43" i="1"/>
  <c r="X43" i="1"/>
  <c r="C44" i="1"/>
  <c r="D44" i="1"/>
  <c r="F44" i="1"/>
  <c r="G44" i="1"/>
  <c r="I44" i="1"/>
  <c r="J44" i="1"/>
  <c r="L44" i="1"/>
  <c r="M44" i="1"/>
  <c r="O44" i="1"/>
  <c r="P44" i="1"/>
  <c r="S44" i="1"/>
  <c r="T44" i="1"/>
  <c r="U44" i="1"/>
  <c r="W44" i="1"/>
  <c r="X44" i="1"/>
  <c r="C45" i="1"/>
  <c r="D45" i="1"/>
  <c r="F45" i="1"/>
  <c r="G45" i="1"/>
  <c r="I45" i="1"/>
  <c r="J45" i="1"/>
  <c r="L45" i="1"/>
  <c r="M45" i="1"/>
  <c r="O45" i="1"/>
  <c r="P45" i="1"/>
  <c r="S45" i="1"/>
  <c r="T45" i="1"/>
  <c r="U45" i="1"/>
  <c r="W45" i="1"/>
  <c r="X45" i="1"/>
  <c r="C46" i="1"/>
  <c r="D46" i="1"/>
  <c r="F46" i="1"/>
  <c r="G46" i="1"/>
  <c r="I46" i="1"/>
  <c r="J46" i="1"/>
  <c r="L46" i="1"/>
  <c r="M46" i="1"/>
  <c r="O46" i="1"/>
  <c r="P46" i="1"/>
  <c r="S46" i="1"/>
  <c r="T46" i="1"/>
  <c r="U46" i="1"/>
  <c r="W46" i="1"/>
  <c r="X46" i="1"/>
  <c r="C47" i="1"/>
  <c r="D47" i="1"/>
  <c r="F47" i="1"/>
  <c r="G47" i="1"/>
  <c r="I47" i="1"/>
  <c r="J47" i="1"/>
  <c r="L47" i="1"/>
  <c r="M47" i="1"/>
  <c r="O47" i="1"/>
  <c r="P47" i="1"/>
  <c r="S47" i="1"/>
  <c r="T47" i="1"/>
  <c r="U47" i="1"/>
  <c r="W47" i="1"/>
  <c r="X47" i="1"/>
  <c r="C48" i="1"/>
  <c r="D48" i="1"/>
  <c r="F48" i="1"/>
  <c r="G48" i="1"/>
  <c r="I48" i="1"/>
  <c r="J48" i="1"/>
  <c r="L48" i="1"/>
  <c r="M48" i="1"/>
  <c r="O48" i="1"/>
  <c r="P48" i="1"/>
  <c r="S48" i="1"/>
  <c r="T48" i="1"/>
  <c r="U48" i="1"/>
  <c r="W48" i="1"/>
  <c r="X48" i="1"/>
  <c r="C49" i="1"/>
  <c r="D49" i="1"/>
  <c r="F49" i="1"/>
  <c r="G49" i="1"/>
  <c r="I49" i="1"/>
  <c r="J49" i="1"/>
  <c r="L49" i="1"/>
  <c r="M49" i="1"/>
  <c r="O49" i="1"/>
  <c r="P49" i="1"/>
  <c r="S49" i="1"/>
  <c r="T49" i="1"/>
  <c r="U49" i="1"/>
  <c r="W49" i="1"/>
  <c r="X49" i="1"/>
  <c r="C50" i="1"/>
  <c r="D50" i="1"/>
  <c r="F50" i="1"/>
  <c r="G50" i="1"/>
  <c r="I50" i="1"/>
  <c r="J50" i="1"/>
  <c r="L50" i="1"/>
  <c r="M50" i="1"/>
  <c r="O50" i="1"/>
  <c r="P50" i="1"/>
  <c r="S50" i="1"/>
  <c r="T50" i="1"/>
  <c r="U50" i="1"/>
  <c r="W50" i="1"/>
  <c r="X50" i="1"/>
  <c r="C51" i="1"/>
  <c r="D51" i="1"/>
  <c r="F51" i="1"/>
  <c r="G51" i="1"/>
  <c r="I51" i="1"/>
  <c r="J51" i="1"/>
  <c r="L51" i="1"/>
  <c r="M51" i="1"/>
  <c r="O51" i="1"/>
  <c r="P51" i="1"/>
  <c r="S51" i="1"/>
  <c r="T51" i="1"/>
  <c r="U51" i="1"/>
  <c r="W51" i="1"/>
  <c r="X51" i="1"/>
  <c r="C52" i="1"/>
  <c r="D52" i="1"/>
  <c r="F52" i="1"/>
  <c r="G52" i="1"/>
  <c r="I52" i="1"/>
  <c r="J52" i="1"/>
  <c r="L52" i="1"/>
  <c r="M52" i="1"/>
  <c r="O52" i="1"/>
  <c r="P52" i="1"/>
  <c r="S52" i="1"/>
  <c r="T52" i="1"/>
  <c r="U52" i="1"/>
  <c r="W52" i="1"/>
  <c r="X52" i="1"/>
  <c r="C53" i="1"/>
  <c r="D53" i="1"/>
  <c r="F53" i="1"/>
  <c r="G53" i="1"/>
  <c r="I53" i="1"/>
  <c r="J53" i="1"/>
  <c r="L53" i="1"/>
  <c r="M53" i="1"/>
  <c r="O53" i="1"/>
  <c r="P53" i="1"/>
  <c r="S53" i="1"/>
  <c r="T53" i="1"/>
  <c r="U53" i="1"/>
  <c r="W53" i="1"/>
  <c r="X53" i="1"/>
  <c r="C54" i="1"/>
  <c r="D54" i="1"/>
  <c r="F54" i="1"/>
  <c r="G54" i="1"/>
  <c r="I54" i="1"/>
  <c r="J54" i="1"/>
  <c r="L54" i="1"/>
  <c r="M54" i="1"/>
  <c r="O54" i="1"/>
  <c r="P54" i="1"/>
  <c r="S54" i="1"/>
  <c r="T54" i="1"/>
  <c r="U54" i="1"/>
  <c r="W54" i="1"/>
  <c r="X54" i="1"/>
  <c r="C55" i="1"/>
  <c r="D55" i="1"/>
  <c r="F55" i="1"/>
  <c r="G55" i="1"/>
  <c r="I55" i="1"/>
  <c r="J55" i="1"/>
  <c r="L55" i="1"/>
  <c r="M55" i="1"/>
  <c r="O55" i="1"/>
  <c r="P55" i="1"/>
  <c r="S55" i="1"/>
  <c r="T55" i="1"/>
  <c r="U55" i="1"/>
  <c r="W55" i="1"/>
  <c r="X55" i="1"/>
  <c r="C56" i="1"/>
  <c r="D56" i="1"/>
  <c r="F56" i="1"/>
  <c r="G56" i="1"/>
  <c r="I56" i="1"/>
  <c r="J56" i="1"/>
  <c r="L56" i="1"/>
  <c r="M56" i="1"/>
  <c r="O56" i="1"/>
  <c r="P56" i="1"/>
  <c r="S56" i="1"/>
  <c r="T56" i="1"/>
  <c r="U56" i="1"/>
  <c r="W56" i="1"/>
  <c r="X56" i="1"/>
  <c r="C57" i="1"/>
  <c r="D57" i="1"/>
  <c r="F57" i="1"/>
  <c r="G57" i="1"/>
  <c r="I57" i="1"/>
  <c r="J57" i="1"/>
  <c r="L57" i="1"/>
  <c r="M57" i="1"/>
  <c r="O57" i="1"/>
  <c r="P57" i="1"/>
  <c r="S57" i="1"/>
  <c r="T57" i="1"/>
  <c r="U57" i="1"/>
  <c r="W57" i="1"/>
  <c r="X57" i="1"/>
  <c r="C58" i="1"/>
  <c r="D58" i="1"/>
  <c r="F58" i="1"/>
  <c r="G58" i="1"/>
  <c r="I58" i="1"/>
  <c r="J58" i="1"/>
  <c r="L58" i="1"/>
  <c r="M58" i="1"/>
  <c r="O58" i="1"/>
  <c r="P58" i="1"/>
  <c r="S58" i="1"/>
  <c r="T58" i="1"/>
  <c r="U58" i="1"/>
  <c r="W58" i="1"/>
  <c r="X58" i="1"/>
  <c r="C59" i="1"/>
  <c r="D59" i="1"/>
  <c r="F59" i="1"/>
  <c r="G59" i="1"/>
  <c r="I59" i="1"/>
  <c r="J59" i="1"/>
  <c r="L59" i="1"/>
  <c r="M59" i="1"/>
  <c r="O59" i="1"/>
  <c r="P59" i="1"/>
  <c r="S59" i="1"/>
  <c r="T59" i="1"/>
  <c r="U59" i="1"/>
  <c r="W59" i="1"/>
  <c r="X59" i="1"/>
  <c r="C60" i="1"/>
  <c r="D60" i="1"/>
  <c r="F60" i="1"/>
  <c r="G60" i="1"/>
  <c r="I60" i="1"/>
  <c r="J60" i="1"/>
  <c r="L60" i="1"/>
  <c r="M60" i="1"/>
  <c r="O60" i="1"/>
  <c r="P60" i="1"/>
  <c r="S60" i="1"/>
  <c r="T60" i="1"/>
  <c r="U60" i="1"/>
  <c r="W60" i="1"/>
  <c r="X60" i="1"/>
  <c r="C61" i="1"/>
  <c r="D61" i="1"/>
  <c r="F61" i="1"/>
  <c r="G61" i="1"/>
  <c r="I61" i="1"/>
  <c r="J61" i="1"/>
  <c r="L61" i="1"/>
  <c r="M61" i="1"/>
  <c r="O61" i="1"/>
  <c r="P61" i="1"/>
  <c r="S61" i="1"/>
  <c r="T61" i="1"/>
  <c r="U61" i="1"/>
  <c r="W61" i="1"/>
  <c r="X61" i="1"/>
  <c r="C62" i="1"/>
  <c r="D62" i="1"/>
  <c r="F62" i="1"/>
  <c r="G62" i="1"/>
  <c r="I62" i="1"/>
  <c r="J62" i="1"/>
  <c r="L62" i="1"/>
  <c r="M62" i="1"/>
  <c r="O62" i="1"/>
  <c r="P62" i="1"/>
  <c r="S62" i="1"/>
  <c r="T62" i="1"/>
  <c r="U62" i="1"/>
  <c r="W62" i="1"/>
  <c r="X62" i="1"/>
  <c r="C63" i="1"/>
  <c r="D63" i="1"/>
  <c r="F63" i="1"/>
  <c r="G63" i="1"/>
  <c r="I63" i="1"/>
  <c r="J63" i="1"/>
  <c r="L63" i="1"/>
  <c r="M63" i="1"/>
  <c r="O63" i="1"/>
  <c r="P63" i="1"/>
  <c r="S63" i="1"/>
  <c r="T63" i="1"/>
  <c r="U63" i="1"/>
  <c r="W63" i="1"/>
  <c r="X63" i="1"/>
  <c r="C64" i="1"/>
  <c r="D64" i="1"/>
  <c r="F64" i="1"/>
  <c r="G64" i="1"/>
  <c r="I64" i="1"/>
  <c r="J64" i="1"/>
  <c r="L64" i="1"/>
  <c r="M64" i="1"/>
  <c r="O64" i="1"/>
  <c r="P64" i="1"/>
  <c r="S64" i="1"/>
  <c r="T64" i="1"/>
  <c r="U64" i="1"/>
  <c r="W64" i="1"/>
  <c r="X64" i="1"/>
  <c r="C65" i="1"/>
  <c r="D65" i="1"/>
  <c r="F65" i="1"/>
  <c r="G65" i="1"/>
  <c r="I65" i="1"/>
  <c r="J65" i="1"/>
  <c r="L65" i="1"/>
  <c r="M65" i="1"/>
  <c r="O65" i="1"/>
  <c r="P65" i="1"/>
  <c r="S65" i="1"/>
  <c r="T65" i="1"/>
  <c r="U65" i="1"/>
  <c r="W65" i="1"/>
  <c r="X65" i="1"/>
  <c r="C66" i="1"/>
  <c r="D66" i="1"/>
  <c r="F66" i="1"/>
  <c r="G66" i="1"/>
  <c r="I66" i="1"/>
  <c r="J66" i="1"/>
  <c r="L66" i="1"/>
  <c r="M66" i="1"/>
  <c r="O66" i="1"/>
  <c r="P66" i="1"/>
  <c r="S66" i="1"/>
  <c r="T66" i="1"/>
  <c r="U66" i="1"/>
  <c r="W66" i="1"/>
  <c r="X66" i="1"/>
  <c r="C67" i="1"/>
  <c r="D67" i="1"/>
  <c r="F67" i="1"/>
  <c r="G67" i="1"/>
  <c r="I67" i="1"/>
  <c r="J67" i="1"/>
  <c r="L67" i="1"/>
  <c r="M67" i="1"/>
  <c r="O67" i="1"/>
  <c r="P67" i="1"/>
  <c r="S67" i="1"/>
  <c r="T67" i="1"/>
  <c r="U67" i="1"/>
  <c r="W67" i="1"/>
  <c r="X67" i="1"/>
  <c r="C68" i="1"/>
  <c r="D68" i="1"/>
  <c r="F68" i="1"/>
  <c r="G68" i="1"/>
  <c r="I68" i="1"/>
  <c r="J68" i="1"/>
  <c r="L68" i="1"/>
  <c r="M68" i="1"/>
  <c r="O68" i="1"/>
  <c r="P68" i="1"/>
  <c r="S68" i="1"/>
  <c r="T68" i="1"/>
  <c r="U68" i="1"/>
  <c r="W68" i="1"/>
  <c r="X68" i="1"/>
  <c r="C69" i="1"/>
  <c r="D69" i="1"/>
  <c r="F69" i="1"/>
  <c r="G69" i="1"/>
  <c r="I69" i="1"/>
  <c r="J69" i="1"/>
  <c r="L69" i="1"/>
  <c r="M69" i="1"/>
  <c r="O69" i="1"/>
  <c r="P69" i="1"/>
  <c r="S69" i="1"/>
  <c r="T69" i="1"/>
  <c r="U69" i="1"/>
  <c r="W69" i="1"/>
  <c r="X69" i="1"/>
  <c r="C70" i="1"/>
  <c r="D70" i="1"/>
  <c r="F70" i="1"/>
  <c r="G70" i="1"/>
  <c r="I70" i="1"/>
  <c r="J70" i="1"/>
  <c r="L70" i="1"/>
  <c r="M70" i="1"/>
  <c r="O70" i="1"/>
  <c r="P70" i="1"/>
  <c r="S70" i="1"/>
  <c r="T70" i="1"/>
  <c r="U70" i="1"/>
  <c r="W70" i="1"/>
  <c r="X70" i="1"/>
  <c r="C71" i="1"/>
  <c r="D71" i="1"/>
  <c r="F71" i="1"/>
  <c r="G71" i="1"/>
  <c r="I71" i="1"/>
  <c r="J71" i="1"/>
  <c r="L71" i="1"/>
  <c r="M71" i="1"/>
  <c r="O71" i="1"/>
  <c r="P71" i="1"/>
  <c r="S71" i="1"/>
  <c r="T71" i="1"/>
  <c r="U71" i="1"/>
  <c r="W71" i="1"/>
  <c r="X71" i="1"/>
  <c r="C72" i="1"/>
  <c r="D72" i="1"/>
  <c r="F72" i="1"/>
  <c r="G72" i="1"/>
  <c r="I72" i="1"/>
  <c r="J72" i="1"/>
  <c r="L72" i="1"/>
  <c r="M72" i="1"/>
  <c r="O72" i="1"/>
  <c r="P72" i="1"/>
  <c r="S72" i="1"/>
  <c r="T72" i="1"/>
  <c r="U72" i="1"/>
  <c r="W72" i="1"/>
  <c r="X72" i="1"/>
  <c r="C73" i="1"/>
  <c r="D73" i="1"/>
  <c r="F73" i="1"/>
  <c r="G73" i="1"/>
  <c r="I73" i="1"/>
  <c r="J73" i="1"/>
  <c r="L73" i="1"/>
  <c r="M73" i="1"/>
  <c r="O73" i="1"/>
  <c r="P73" i="1"/>
  <c r="S73" i="1"/>
  <c r="T73" i="1"/>
  <c r="U73" i="1"/>
  <c r="W73" i="1"/>
  <c r="X73" i="1"/>
  <c r="C74" i="1"/>
  <c r="D74" i="1"/>
  <c r="F74" i="1"/>
  <c r="G74" i="1"/>
  <c r="I74" i="1"/>
  <c r="J74" i="1"/>
  <c r="L74" i="1"/>
  <c r="M74" i="1"/>
  <c r="O74" i="1"/>
  <c r="P74" i="1"/>
  <c r="S74" i="1"/>
  <c r="T74" i="1"/>
  <c r="U74" i="1"/>
  <c r="W74" i="1"/>
  <c r="X74" i="1"/>
  <c r="C75" i="1"/>
  <c r="D75" i="1"/>
  <c r="F75" i="1"/>
  <c r="G75" i="1"/>
  <c r="I75" i="1"/>
  <c r="J75" i="1"/>
  <c r="L75" i="1"/>
  <c r="M75" i="1"/>
  <c r="O75" i="1"/>
  <c r="P75" i="1"/>
  <c r="S75" i="1"/>
  <c r="T75" i="1"/>
  <c r="U75" i="1"/>
  <c r="W75" i="1"/>
  <c r="X75" i="1"/>
  <c r="C76" i="1"/>
  <c r="D76" i="1"/>
  <c r="F76" i="1"/>
  <c r="G76" i="1"/>
  <c r="I76" i="1"/>
  <c r="J76" i="1"/>
  <c r="L76" i="1"/>
  <c r="M76" i="1"/>
  <c r="O76" i="1"/>
  <c r="P76" i="1"/>
  <c r="S76" i="1"/>
  <c r="T76" i="1"/>
  <c r="U76" i="1"/>
  <c r="W76" i="1"/>
  <c r="X76" i="1"/>
  <c r="C77" i="1"/>
  <c r="D77" i="1"/>
  <c r="F77" i="1"/>
  <c r="G77" i="1"/>
  <c r="I77" i="1"/>
  <c r="J77" i="1"/>
  <c r="L77" i="1"/>
  <c r="M77" i="1"/>
  <c r="O77" i="1"/>
  <c r="P77" i="1"/>
  <c r="S77" i="1"/>
  <c r="T77" i="1"/>
  <c r="U77" i="1"/>
  <c r="W77" i="1"/>
  <c r="X77" i="1"/>
  <c r="C78" i="1"/>
  <c r="D78" i="1"/>
  <c r="F78" i="1"/>
  <c r="G78" i="1"/>
  <c r="I78" i="1"/>
  <c r="J78" i="1"/>
  <c r="L78" i="1"/>
  <c r="M78" i="1"/>
  <c r="O78" i="1"/>
  <c r="P78" i="1"/>
  <c r="S78" i="1"/>
  <c r="T78" i="1"/>
  <c r="U78" i="1"/>
  <c r="W78" i="1"/>
  <c r="X78" i="1"/>
  <c r="C79" i="1"/>
  <c r="D79" i="1"/>
  <c r="F79" i="1"/>
  <c r="G79" i="1"/>
  <c r="I79" i="1"/>
  <c r="J79" i="1"/>
  <c r="L79" i="1"/>
  <c r="M79" i="1"/>
  <c r="O79" i="1"/>
  <c r="P79" i="1"/>
  <c r="S79" i="1"/>
  <c r="T79" i="1"/>
  <c r="U79" i="1"/>
  <c r="W79" i="1"/>
  <c r="X79" i="1"/>
  <c r="C80" i="1"/>
  <c r="D80" i="1"/>
  <c r="F80" i="1"/>
  <c r="G80" i="1"/>
  <c r="I80" i="1"/>
  <c r="J80" i="1"/>
  <c r="L80" i="1"/>
  <c r="M80" i="1"/>
  <c r="O80" i="1"/>
  <c r="P80" i="1"/>
  <c r="S80" i="1"/>
  <c r="T80" i="1"/>
  <c r="U80" i="1"/>
  <c r="W80" i="1"/>
  <c r="X80" i="1"/>
  <c r="C81" i="1"/>
  <c r="D81" i="1"/>
  <c r="F81" i="1"/>
  <c r="G81" i="1"/>
  <c r="I81" i="1"/>
  <c r="J81" i="1"/>
  <c r="L81" i="1"/>
  <c r="M81" i="1"/>
  <c r="O81" i="1"/>
  <c r="P81" i="1"/>
  <c r="S81" i="1"/>
  <c r="T81" i="1"/>
  <c r="U81" i="1"/>
  <c r="W81" i="1"/>
  <c r="X81" i="1"/>
  <c r="C82" i="1"/>
  <c r="D82" i="1"/>
  <c r="F82" i="1"/>
  <c r="G82" i="1"/>
  <c r="I82" i="1"/>
  <c r="J82" i="1"/>
  <c r="L82" i="1"/>
  <c r="M82" i="1"/>
  <c r="O82" i="1"/>
  <c r="P82" i="1"/>
  <c r="S82" i="1"/>
  <c r="T82" i="1"/>
  <c r="U82" i="1"/>
  <c r="W82" i="1"/>
  <c r="X82" i="1"/>
  <c r="C83" i="1"/>
  <c r="D83" i="1"/>
  <c r="F83" i="1"/>
  <c r="G83" i="1"/>
  <c r="I83" i="1"/>
  <c r="J83" i="1"/>
  <c r="L83" i="1"/>
  <c r="M83" i="1"/>
  <c r="O83" i="1"/>
  <c r="P83" i="1"/>
  <c r="S83" i="1"/>
  <c r="T83" i="1"/>
  <c r="U83" i="1"/>
  <c r="W83" i="1"/>
  <c r="X83" i="1"/>
  <c r="C84" i="1"/>
  <c r="D84" i="1"/>
  <c r="F84" i="1"/>
  <c r="G84" i="1"/>
  <c r="I84" i="1"/>
  <c r="J84" i="1"/>
  <c r="L84" i="1"/>
  <c r="M84" i="1"/>
  <c r="O84" i="1"/>
  <c r="P84" i="1"/>
  <c r="S84" i="1"/>
  <c r="T84" i="1"/>
  <c r="U84" i="1"/>
  <c r="W84" i="1"/>
  <c r="X84" i="1"/>
  <c r="C85" i="1"/>
  <c r="D85" i="1"/>
  <c r="F85" i="1"/>
  <c r="G85" i="1"/>
  <c r="I85" i="1"/>
  <c r="J85" i="1"/>
  <c r="L85" i="1"/>
  <c r="M85" i="1"/>
  <c r="O85" i="1"/>
  <c r="P85" i="1"/>
  <c r="S85" i="1"/>
  <c r="T85" i="1"/>
  <c r="U85" i="1"/>
  <c r="W85" i="1"/>
  <c r="X85" i="1"/>
  <c r="C86" i="1"/>
  <c r="D86" i="1"/>
  <c r="F86" i="1"/>
  <c r="G86" i="1"/>
  <c r="I86" i="1"/>
  <c r="J86" i="1"/>
  <c r="L86" i="1"/>
  <c r="M86" i="1"/>
  <c r="O86" i="1"/>
  <c r="P86" i="1"/>
  <c r="S86" i="1"/>
  <c r="T86" i="1"/>
  <c r="U86" i="1"/>
  <c r="W86" i="1"/>
  <c r="X86" i="1"/>
  <c r="C87" i="1"/>
  <c r="D87" i="1"/>
  <c r="F87" i="1"/>
  <c r="G87" i="1"/>
  <c r="I87" i="1"/>
  <c r="J87" i="1"/>
  <c r="L87" i="1"/>
  <c r="M87" i="1"/>
  <c r="O87" i="1"/>
  <c r="P87" i="1"/>
  <c r="S87" i="1"/>
  <c r="T87" i="1"/>
  <c r="U87" i="1"/>
  <c r="W87" i="1"/>
  <c r="X87" i="1"/>
  <c r="C88" i="1"/>
  <c r="D88" i="1"/>
  <c r="F88" i="1"/>
  <c r="G88" i="1"/>
  <c r="I88" i="1"/>
  <c r="J88" i="1"/>
  <c r="L88" i="1"/>
  <c r="M88" i="1"/>
  <c r="O88" i="1"/>
  <c r="P88" i="1"/>
  <c r="S88" i="1"/>
  <c r="T88" i="1"/>
  <c r="U88" i="1"/>
  <c r="W88" i="1"/>
  <c r="X88" i="1"/>
  <c r="C89" i="1"/>
  <c r="D89" i="1"/>
  <c r="F89" i="1"/>
  <c r="G89" i="1"/>
  <c r="I89" i="1"/>
  <c r="J89" i="1"/>
  <c r="L89" i="1"/>
  <c r="M89" i="1"/>
  <c r="O89" i="1"/>
  <c r="P89" i="1"/>
  <c r="S89" i="1"/>
  <c r="T89" i="1"/>
  <c r="U89" i="1"/>
  <c r="W89" i="1"/>
  <c r="X89" i="1"/>
  <c r="C90" i="1"/>
  <c r="D90" i="1"/>
  <c r="F90" i="1"/>
  <c r="G90" i="1"/>
  <c r="I90" i="1"/>
  <c r="J90" i="1"/>
  <c r="L90" i="1"/>
  <c r="M90" i="1"/>
  <c r="O90" i="1"/>
  <c r="P90" i="1"/>
  <c r="S90" i="1"/>
  <c r="T90" i="1"/>
  <c r="U90" i="1"/>
  <c r="W90" i="1"/>
  <c r="X90" i="1"/>
  <c r="C91" i="1"/>
  <c r="D91" i="1"/>
  <c r="F91" i="1"/>
  <c r="G91" i="1"/>
  <c r="I91" i="1"/>
  <c r="J91" i="1"/>
  <c r="L91" i="1"/>
  <c r="M91" i="1"/>
  <c r="O91" i="1"/>
  <c r="P91" i="1"/>
  <c r="S91" i="1"/>
  <c r="T91" i="1"/>
  <c r="U91" i="1"/>
  <c r="W91" i="1"/>
  <c r="X91" i="1"/>
  <c r="C92" i="1"/>
  <c r="D92" i="1"/>
  <c r="F92" i="1"/>
  <c r="G92" i="1"/>
  <c r="I92" i="1"/>
  <c r="J92" i="1"/>
  <c r="L92" i="1"/>
  <c r="M92" i="1"/>
  <c r="O92" i="1"/>
  <c r="P92" i="1"/>
  <c r="S92" i="1"/>
  <c r="T92" i="1"/>
  <c r="U92" i="1"/>
  <c r="W92" i="1"/>
  <c r="X92" i="1"/>
  <c r="C93" i="1"/>
  <c r="D93" i="1"/>
  <c r="F93" i="1"/>
  <c r="G93" i="1"/>
  <c r="I93" i="1"/>
  <c r="J93" i="1"/>
  <c r="L93" i="1"/>
  <c r="M93" i="1"/>
  <c r="O93" i="1"/>
  <c r="P93" i="1"/>
  <c r="S93" i="1"/>
  <c r="T93" i="1"/>
  <c r="U93" i="1"/>
  <c r="W93" i="1"/>
  <c r="X93" i="1"/>
  <c r="C94" i="1"/>
  <c r="D94" i="1"/>
  <c r="F94" i="1"/>
  <c r="G94" i="1"/>
  <c r="I94" i="1"/>
  <c r="J94" i="1"/>
  <c r="L94" i="1"/>
  <c r="M94" i="1"/>
  <c r="O94" i="1"/>
  <c r="P94" i="1"/>
  <c r="S94" i="1"/>
  <c r="T94" i="1"/>
  <c r="U94" i="1"/>
  <c r="W94" i="1"/>
  <c r="X94" i="1"/>
  <c r="C95" i="1"/>
  <c r="D95" i="1"/>
  <c r="F95" i="1"/>
  <c r="G95" i="1"/>
  <c r="I95" i="1"/>
  <c r="J95" i="1"/>
  <c r="L95" i="1"/>
  <c r="M95" i="1"/>
  <c r="O95" i="1"/>
  <c r="P95" i="1"/>
  <c r="S95" i="1"/>
  <c r="T95" i="1"/>
  <c r="U95" i="1"/>
  <c r="W95" i="1"/>
  <c r="X95" i="1"/>
  <c r="C96" i="1"/>
  <c r="D96" i="1"/>
  <c r="F96" i="1"/>
  <c r="G96" i="1"/>
  <c r="I96" i="1"/>
  <c r="J96" i="1"/>
  <c r="L96" i="1"/>
  <c r="M96" i="1"/>
  <c r="O96" i="1"/>
  <c r="P96" i="1"/>
  <c r="S96" i="1"/>
  <c r="T96" i="1"/>
  <c r="U96" i="1"/>
  <c r="W96" i="1"/>
  <c r="X96" i="1"/>
  <c r="C97" i="1"/>
  <c r="D97" i="1"/>
  <c r="F97" i="1"/>
  <c r="G97" i="1"/>
  <c r="I97" i="1"/>
  <c r="J97" i="1"/>
  <c r="L97" i="1"/>
  <c r="M97" i="1"/>
  <c r="O97" i="1"/>
  <c r="P97" i="1"/>
  <c r="S97" i="1"/>
  <c r="T97" i="1"/>
  <c r="U97" i="1"/>
  <c r="W97" i="1"/>
  <c r="X97" i="1"/>
  <c r="C98" i="1"/>
  <c r="D98" i="1"/>
  <c r="F98" i="1"/>
  <c r="G98" i="1"/>
  <c r="I98" i="1"/>
  <c r="J98" i="1"/>
  <c r="L98" i="1"/>
  <c r="M98" i="1"/>
  <c r="O98" i="1"/>
  <c r="P98" i="1"/>
  <c r="S98" i="1"/>
  <c r="T98" i="1"/>
  <c r="U98" i="1"/>
  <c r="W98" i="1"/>
  <c r="X98" i="1"/>
  <c r="C99" i="1"/>
  <c r="D99" i="1"/>
  <c r="F99" i="1"/>
  <c r="G99" i="1"/>
  <c r="I99" i="1"/>
  <c r="J99" i="1"/>
  <c r="L99" i="1"/>
  <c r="M99" i="1"/>
  <c r="O99" i="1"/>
  <c r="P99" i="1"/>
  <c r="S99" i="1"/>
  <c r="T99" i="1"/>
  <c r="U99" i="1"/>
  <c r="W99" i="1"/>
  <c r="X99" i="1"/>
  <c r="C100" i="1"/>
  <c r="D100" i="1"/>
  <c r="F100" i="1"/>
  <c r="G100" i="1"/>
  <c r="I100" i="1"/>
  <c r="J100" i="1"/>
  <c r="L100" i="1"/>
  <c r="M100" i="1"/>
  <c r="O100" i="1"/>
  <c r="P100" i="1"/>
  <c r="S100" i="1"/>
  <c r="T100" i="1"/>
  <c r="U100" i="1"/>
  <c r="W100" i="1"/>
  <c r="X100" i="1"/>
  <c r="C101" i="1"/>
  <c r="D101" i="1"/>
  <c r="F101" i="1"/>
  <c r="G101" i="1"/>
  <c r="I101" i="1"/>
  <c r="J101" i="1"/>
  <c r="L101" i="1"/>
  <c r="M101" i="1"/>
  <c r="O101" i="1"/>
  <c r="P101" i="1"/>
  <c r="S101" i="1"/>
  <c r="T101" i="1"/>
  <c r="U101" i="1"/>
  <c r="W101" i="1"/>
  <c r="X101" i="1"/>
  <c r="C102" i="1"/>
  <c r="D102" i="1"/>
  <c r="F102" i="1"/>
  <c r="G102" i="1"/>
  <c r="I102" i="1"/>
  <c r="J102" i="1"/>
  <c r="L102" i="1"/>
  <c r="M102" i="1"/>
  <c r="O102" i="1"/>
  <c r="P102" i="1"/>
  <c r="S102" i="1"/>
  <c r="T102" i="1"/>
  <c r="U102" i="1"/>
  <c r="W102" i="1"/>
  <c r="X102" i="1"/>
  <c r="C103" i="1"/>
  <c r="D103" i="1"/>
  <c r="F103" i="1"/>
  <c r="G103" i="1"/>
  <c r="I103" i="1"/>
  <c r="J103" i="1"/>
  <c r="L103" i="1"/>
  <c r="M103" i="1"/>
  <c r="O103" i="1"/>
  <c r="P103" i="1"/>
  <c r="S103" i="1"/>
  <c r="T103" i="1"/>
  <c r="U103" i="1"/>
  <c r="W103" i="1"/>
  <c r="X103" i="1"/>
  <c r="C104" i="1"/>
  <c r="D104" i="1"/>
  <c r="F104" i="1"/>
  <c r="G104" i="1"/>
  <c r="I104" i="1"/>
  <c r="J104" i="1"/>
  <c r="L104" i="1"/>
  <c r="M104" i="1"/>
  <c r="O104" i="1"/>
  <c r="P104" i="1"/>
  <c r="S104" i="1"/>
  <c r="T104" i="1"/>
  <c r="U104" i="1"/>
  <c r="W104" i="1"/>
  <c r="X104" i="1"/>
  <c r="C105" i="1"/>
  <c r="D105" i="1"/>
  <c r="F105" i="1"/>
  <c r="G105" i="1"/>
  <c r="I105" i="1"/>
  <c r="J105" i="1"/>
  <c r="L105" i="1"/>
  <c r="M105" i="1"/>
  <c r="O105" i="1"/>
  <c r="P105" i="1"/>
  <c r="S105" i="1"/>
  <c r="T105" i="1"/>
  <c r="U105" i="1"/>
  <c r="W105" i="1"/>
  <c r="X105" i="1"/>
  <c r="C106" i="1"/>
  <c r="D106" i="1"/>
  <c r="F106" i="1"/>
  <c r="G106" i="1"/>
  <c r="I106" i="1"/>
  <c r="J106" i="1"/>
  <c r="L106" i="1"/>
  <c r="M106" i="1"/>
  <c r="O106" i="1"/>
  <c r="P106" i="1"/>
  <c r="S106" i="1"/>
  <c r="T106" i="1"/>
  <c r="U106" i="1"/>
  <c r="W106" i="1"/>
  <c r="X106" i="1"/>
  <c r="C107" i="1"/>
  <c r="D107" i="1"/>
  <c r="F107" i="1"/>
  <c r="G107" i="1"/>
  <c r="I107" i="1"/>
  <c r="J107" i="1"/>
  <c r="L107" i="1"/>
  <c r="M107" i="1"/>
  <c r="O107" i="1"/>
  <c r="P107" i="1"/>
  <c r="S107" i="1"/>
  <c r="T107" i="1"/>
  <c r="U107" i="1"/>
  <c r="W107" i="1"/>
  <c r="X107" i="1"/>
  <c r="C108" i="1"/>
  <c r="D108" i="1"/>
  <c r="F108" i="1"/>
  <c r="G108" i="1"/>
  <c r="I108" i="1"/>
  <c r="J108" i="1"/>
  <c r="L108" i="1"/>
  <c r="M108" i="1"/>
  <c r="O108" i="1"/>
  <c r="P108" i="1"/>
  <c r="S108" i="1"/>
  <c r="T108" i="1"/>
  <c r="U108" i="1"/>
  <c r="W108" i="1"/>
  <c r="X108" i="1"/>
  <c r="C109" i="1"/>
  <c r="D109" i="1"/>
  <c r="F109" i="1"/>
  <c r="G109" i="1"/>
  <c r="I109" i="1"/>
  <c r="J109" i="1"/>
  <c r="L109" i="1"/>
  <c r="M109" i="1"/>
  <c r="O109" i="1"/>
  <c r="P109" i="1"/>
  <c r="S109" i="1"/>
  <c r="T109" i="1"/>
  <c r="U109" i="1"/>
  <c r="W109" i="1"/>
  <c r="X109" i="1"/>
  <c r="C110" i="1"/>
  <c r="D110" i="1"/>
  <c r="F110" i="1"/>
  <c r="G110" i="1"/>
  <c r="I110" i="1"/>
  <c r="J110" i="1"/>
  <c r="L110" i="1"/>
  <c r="M110" i="1"/>
  <c r="O110" i="1"/>
  <c r="P110" i="1"/>
  <c r="S110" i="1"/>
  <c r="T110" i="1"/>
  <c r="U110" i="1"/>
  <c r="W110" i="1"/>
  <c r="X110" i="1"/>
  <c r="C111" i="1"/>
  <c r="D111" i="1"/>
  <c r="F111" i="1"/>
  <c r="G111" i="1"/>
  <c r="I111" i="1"/>
  <c r="J111" i="1"/>
  <c r="L111" i="1"/>
  <c r="M111" i="1"/>
  <c r="O111" i="1"/>
  <c r="P111" i="1"/>
  <c r="S111" i="1"/>
  <c r="T111" i="1"/>
  <c r="U111" i="1"/>
  <c r="W111" i="1"/>
  <c r="X111" i="1"/>
  <c r="C112" i="1"/>
  <c r="D112" i="1"/>
  <c r="F112" i="1"/>
  <c r="G112" i="1"/>
  <c r="I112" i="1"/>
  <c r="J112" i="1"/>
  <c r="L112" i="1"/>
  <c r="M112" i="1"/>
  <c r="O112" i="1"/>
  <c r="P112" i="1"/>
  <c r="S112" i="1"/>
  <c r="T112" i="1"/>
  <c r="U112" i="1"/>
  <c r="W112" i="1"/>
  <c r="X112" i="1"/>
  <c r="C113" i="1"/>
  <c r="D113" i="1"/>
  <c r="F113" i="1"/>
  <c r="G113" i="1"/>
  <c r="I113" i="1"/>
  <c r="J113" i="1"/>
  <c r="L113" i="1"/>
  <c r="M113" i="1"/>
  <c r="O113" i="1"/>
  <c r="P113" i="1"/>
  <c r="S113" i="1"/>
  <c r="T113" i="1"/>
  <c r="U113" i="1"/>
  <c r="W113" i="1"/>
  <c r="X113" i="1"/>
  <c r="C114" i="1"/>
  <c r="D114" i="1"/>
  <c r="F114" i="1"/>
  <c r="G114" i="1"/>
  <c r="I114" i="1"/>
  <c r="J114" i="1"/>
  <c r="L114" i="1"/>
  <c r="M114" i="1"/>
  <c r="O114" i="1"/>
  <c r="P114" i="1"/>
  <c r="S114" i="1"/>
  <c r="T114" i="1"/>
  <c r="U114" i="1"/>
  <c r="W114" i="1"/>
  <c r="X114" i="1"/>
  <c r="C115" i="1"/>
  <c r="D115" i="1"/>
  <c r="F115" i="1"/>
  <c r="G115" i="1"/>
  <c r="I115" i="1"/>
  <c r="J115" i="1"/>
  <c r="L115" i="1"/>
  <c r="M115" i="1"/>
  <c r="O115" i="1"/>
  <c r="P115" i="1"/>
  <c r="S115" i="1"/>
  <c r="T115" i="1"/>
  <c r="U115" i="1"/>
  <c r="W115" i="1"/>
  <c r="X115" i="1"/>
  <c r="C116" i="1"/>
  <c r="D116" i="1"/>
  <c r="F116" i="1"/>
  <c r="G116" i="1"/>
  <c r="I116" i="1"/>
  <c r="J116" i="1"/>
  <c r="L116" i="1"/>
  <c r="M116" i="1"/>
  <c r="O116" i="1"/>
  <c r="P116" i="1"/>
  <c r="S116" i="1"/>
  <c r="T116" i="1"/>
  <c r="U116" i="1"/>
  <c r="W116" i="1"/>
  <c r="X116" i="1"/>
  <c r="C117" i="1"/>
  <c r="D117" i="1"/>
  <c r="F117" i="1"/>
  <c r="G117" i="1"/>
  <c r="I117" i="1"/>
  <c r="J117" i="1"/>
  <c r="L117" i="1"/>
  <c r="M117" i="1"/>
  <c r="O117" i="1"/>
  <c r="P117" i="1"/>
  <c r="S117" i="1"/>
  <c r="T117" i="1"/>
  <c r="U117" i="1"/>
  <c r="W117" i="1"/>
  <c r="X117" i="1"/>
  <c r="C118" i="1"/>
  <c r="D118" i="1"/>
  <c r="F118" i="1"/>
  <c r="G118" i="1"/>
  <c r="I118" i="1"/>
  <c r="J118" i="1"/>
  <c r="L118" i="1"/>
  <c r="M118" i="1"/>
  <c r="O118" i="1"/>
  <c r="P118" i="1"/>
  <c r="S118" i="1"/>
  <c r="T118" i="1"/>
  <c r="U118" i="1"/>
  <c r="W118" i="1"/>
  <c r="X118" i="1"/>
  <c r="C119" i="1"/>
  <c r="D119" i="1"/>
  <c r="F119" i="1"/>
  <c r="G119" i="1"/>
  <c r="I119" i="1"/>
  <c r="J119" i="1"/>
  <c r="L119" i="1"/>
  <c r="M119" i="1"/>
  <c r="O119" i="1"/>
  <c r="P119" i="1"/>
  <c r="S119" i="1"/>
  <c r="T119" i="1"/>
  <c r="U119" i="1"/>
  <c r="W119" i="1"/>
  <c r="X119" i="1"/>
  <c r="C120" i="1"/>
  <c r="D120" i="1"/>
  <c r="F120" i="1"/>
  <c r="G120" i="1"/>
  <c r="I120" i="1"/>
  <c r="J120" i="1"/>
  <c r="L120" i="1"/>
  <c r="M120" i="1"/>
  <c r="O120" i="1"/>
  <c r="P120" i="1"/>
  <c r="S120" i="1"/>
  <c r="T120" i="1"/>
  <c r="U120" i="1"/>
  <c r="W120" i="1"/>
  <c r="X120" i="1"/>
  <c r="C121" i="1"/>
  <c r="D121" i="1"/>
  <c r="F121" i="1"/>
  <c r="G121" i="1"/>
  <c r="I121" i="1"/>
  <c r="J121" i="1"/>
  <c r="L121" i="1"/>
  <c r="M121" i="1"/>
  <c r="O121" i="1"/>
  <c r="P121" i="1"/>
  <c r="S121" i="1"/>
  <c r="T121" i="1"/>
  <c r="U121" i="1"/>
  <c r="W121" i="1"/>
  <c r="X121" i="1"/>
  <c r="C122" i="1"/>
  <c r="D122" i="1"/>
  <c r="F122" i="1"/>
  <c r="G122" i="1"/>
  <c r="I122" i="1"/>
  <c r="J122" i="1"/>
  <c r="L122" i="1"/>
  <c r="M122" i="1"/>
  <c r="O122" i="1"/>
  <c r="P122" i="1"/>
  <c r="S122" i="1"/>
  <c r="T122" i="1"/>
  <c r="U122" i="1"/>
  <c r="W122" i="1"/>
  <c r="X122" i="1"/>
  <c r="C123" i="1"/>
  <c r="D123" i="1"/>
  <c r="F123" i="1"/>
  <c r="G123" i="1"/>
  <c r="I123" i="1"/>
  <c r="J123" i="1"/>
  <c r="L123" i="1"/>
  <c r="M123" i="1"/>
  <c r="O123" i="1"/>
  <c r="P123" i="1"/>
  <c r="S123" i="1"/>
  <c r="T123" i="1"/>
  <c r="U123" i="1"/>
  <c r="W123" i="1"/>
  <c r="X123" i="1"/>
  <c r="C124" i="1"/>
  <c r="D124" i="1"/>
  <c r="F124" i="1"/>
  <c r="G124" i="1"/>
  <c r="I124" i="1"/>
  <c r="J124" i="1"/>
  <c r="L124" i="1"/>
  <c r="M124" i="1"/>
  <c r="O124" i="1"/>
  <c r="P124" i="1"/>
  <c r="S124" i="1"/>
  <c r="T124" i="1"/>
  <c r="U124" i="1"/>
  <c r="W124" i="1"/>
  <c r="X124" i="1"/>
  <c r="C125" i="1"/>
  <c r="D125" i="1"/>
  <c r="F125" i="1"/>
  <c r="G125" i="1"/>
  <c r="I125" i="1"/>
  <c r="J125" i="1"/>
  <c r="L125" i="1"/>
  <c r="M125" i="1"/>
  <c r="O125" i="1"/>
  <c r="P125" i="1"/>
  <c r="S125" i="1"/>
  <c r="T125" i="1"/>
  <c r="U125" i="1"/>
  <c r="W125" i="1"/>
  <c r="X125" i="1"/>
  <c r="C126" i="1"/>
  <c r="D126" i="1"/>
  <c r="F126" i="1"/>
  <c r="G126" i="1"/>
  <c r="I126" i="1"/>
  <c r="J126" i="1"/>
  <c r="L126" i="1"/>
  <c r="M126" i="1"/>
  <c r="O126" i="1"/>
  <c r="P126" i="1"/>
  <c r="S126" i="1"/>
  <c r="T126" i="1"/>
  <c r="U126" i="1"/>
  <c r="W126" i="1"/>
  <c r="X126" i="1"/>
  <c r="C127" i="1"/>
  <c r="D127" i="1"/>
  <c r="F127" i="1"/>
  <c r="G127" i="1"/>
  <c r="I127" i="1"/>
  <c r="J127" i="1"/>
  <c r="L127" i="1"/>
  <c r="M127" i="1"/>
  <c r="O127" i="1"/>
  <c r="P127" i="1"/>
  <c r="S127" i="1"/>
  <c r="T127" i="1"/>
  <c r="U127" i="1"/>
  <c r="W127" i="1"/>
  <c r="X127" i="1"/>
  <c r="C128" i="1"/>
  <c r="D128" i="1"/>
  <c r="F128" i="1"/>
  <c r="G128" i="1"/>
  <c r="I128" i="1"/>
  <c r="J128" i="1"/>
  <c r="L128" i="1"/>
  <c r="M128" i="1"/>
  <c r="O128" i="1"/>
  <c r="P128" i="1"/>
  <c r="S128" i="1"/>
  <c r="T128" i="1"/>
  <c r="U128" i="1"/>
  <c r="W128" i="1"/>
  <c r="X128" i="1"/>
  <c r="C129" i="1"/>
  <c r="D129" i="1"/>
  <c r="F129" i="1"/>
  <c r="G129" i="1"/>
  <c r="I129" i="1"/>
  <c r="J129" i="1"/>
  <c r="L129" i="1"/>
  <c r="M129" i="1"/>
  <c r="O129" i="1"/>
  <c r="P129" i="1"/>
  <c r="S129" i="1"/>
  <c r="T129" i="1"/>
  <c r="U129" i="1"/>
  <c r="W129" i="1"/>
  <c r="X129" i="1"/>
  <c r="C130" i="1"/>
  <c r="D130" i="1"/>
  <c r="F130" i="1"/>
  <c r="G130" i="1"/>
  <c r="I130" i="1"/>
  <c r="J130" i="1"/>
  <c r="L130" i="1"/>
  <c r="M130" i="1"/>
  <c r="O130" i="1"/>
  <c r="P130" i="1"/>
  <c r="S130" i="1"/>
  <c r="T130" i="1"/>
  <c r="U130" i="1"/>
  <c r="W130" i="1"/>
  <c r="X130" i="1"/>
  <c r="C131" i="1"/>
  <c r="D131" i="1"/>
  <c r="F131" i="1"/>
  <c r="G131" i="1"/>
  <c r="I131" i="1"/>
  <c r="J131" i="1"/>
  <c r="L131" i="1"/>
  <c r="M131" i="1"/>
  <c r="O131" i="1"/>
  <c r="P131" i="1"/>
  <c r="S131" i="1"/>
  <c r="T131" i="1"/>
  <c r="U131" i="1"/>
  <c r="W131" i="1"/>
  <c r="X131" i="1"/>
  <c r="C132" i="1"/>
  <c r="D132" i="1"/>
  <c r="F132" i="1"/>
  <c r="G132" i="1"/>
  <c r="I132" i="1"/>
  <c r="J132" i="1"/>
  <c r="L132" i="1"/>
  <c r="M132" i="1"/>
  <c r="O132" i="1"/>
  <c r="P132" i="1"/>
  <c r="S132" i="1"/>
  <c r="T132" i="1"/>
  <c r="U132" i="1"/>
  <c r="W132" i="1"/>
  <c r="X132" i="1"/>
  <c r="F134" i="1"/>
  <c r="G134" i="1"/>
  <c r="H134" i="1"/>
  <c r="I134" i="1"/>
  <c r="J134" i="1"/>
  <c r="L134" i="1"/>
  <c r="M134" i="1"/>
  <c r="N134" i="1"/>
  <c r="O134" i="1"/>
  <c r="P134" i="1"/>
  <c r="S134" i="1"/>
  <c r="T134" i="1"/>
  <c r="U134" i="1"/>
  <c r="X134" i="1"/>
  <c r="C12" i="2"/>
  <c r="E12" i="2"/>
  <c r="G12" i="2"/>
  <c r="I12" i="2"/>
  <c r="K12" i="2"/>
  <c r="L12" i="2"/>
  <c r="M12" i="2"/>
  <c r="O12" i="2"/>
  <c r="Q12" i="2"/>
  <c r="S12" i="2"/>
  <c r="T12" i="2"/>
  <c r="U12" i="2"/>
  <c r="W12" i="2"/>
  <c r="X12" i="2"/>
  <c r="Y12" i="2"/>
  <c r="Z12" i="2"/>
  <c r="AA12" i="2"/>
  <c r="AB12" i="2"/>
  <c r="AC12" i="2"/>
  <c r="C13" i="2"/>
  <c r="E13" i="2"/>
  <c r="G13" i="2"/>
  <c r="I13" i="2"/>
  <c r="K13" i="2"/>
  <c r="L13" i="2"/>
  <c r="M13" i="2"/>
  <c r="O13" i="2"/>
  <c r="Q13" i="2"/>
  <c r="S13" i="2"/>
  <c r="T13" i="2"/>
  <c r="U13" i="2"/>
  <c r="W13" i="2"/>
  <c r="X13" i="2"/>
  <c r="Y13" i="2"/>
  <c r="Z13" i="2"/>
  <c r="AA13" i="2"/>
  <c r="AB13" i="2"/>
  <c r="AC13" i="2"/>
  <c r="C14" i="2"/>
  <c r="E14" i="2"/>
  <c r="G14" i="2"/>
  <c r="I14" i="2"/>
  <c r="K14" i="2"/>
  <c r="L14" i="2"/>
  <c r="M14" i="2"/>
  <c r="O14" i="2"/>
  <c r="Q14" i="2"/>
  <c r="S14" i="2"/>
  <c r="T14" i="2"/>
  <c r="U14" i="2"/>
  <c r="W14" i="2"/>
  <c r="X14" i="2"/>
  <c r="Y14" i="2"/>
  <c r="Z14" i="2"/>
  <c r="AA14" i="2"/>
  <c r="AB14" i="2"/>
  <c r="AC14" i="2"/>
  <c r="C15" i="2"/>
  <c r="E15" i="2"/>
  <c r="G15" i="2"/>
  <c r="I15" i="2"/>
  <c r="K15" i="2"/>
  <c r="L15" i="2"/>
  <c r="M15" i="2"/>
  <c r="O15" i="2"/>
  <c r="Q15" i="2"/>
  <c r="S15" i="2"/>
  <c r="T15" i="2"/>
  <c r="U15" i="2"/>
  <c r="W15" i="2"/>
  <c r="X15" i="2"/>
  <c r="Y15" i="2"/>
  <c r="Z15" i="2"/>
  <c r="AA15" i="2"/>
  <c r="AB15" i="2"/>
  <c r="AC15" i="2"/>
  <c r="C16" i="2"/>
  <c r="E16" i="2"/>
  <c r="G16" i="2"/>
  <c r="I16" i="2"/>
  <c r="K16" i="2"/>
  <c r="L16" i="2"/>
  <c r="M16" i="2"/>
  <c r="O16" i="2"/>
  <c r="Q16" i="2"/>
  <c r="S16" i="2"/>
  <c r="T16" i="2"/>
  <c r="U16" i="2"/>
  <c r="W16" i="2"/>
  <c r="X16" i="2"/>
  <c r="Y16" i="2"/>
  <c r="Z16" i="2"/>
  <c r="AA16" i="2"/>
  <c r="AB16" i="2"/>
  <c r="AC16" i="2"/>
  <c r="C17" i="2"/>
  <c r="E17" i="2"/>
  <c r="G17" i="2"/>
  <c r="I17" i="2"/>
  <c r="K17" i="2"/>
  <c r="L17" i="2"/>
  <c r="M17" i="2"/>
  <c r="O17" i="2"/>
  <c r="Q17" i="2"/>
  <c r="S17" i="2"/>
  <c r="T17" i="2"/>
  <c r="U17" i="2"/>
  <c r="W17" i="2"/>
  <c r="X17" i="2"/>
  <c r="Y17" i="2"/>
  <c r="Z17" i="2"/>
  <c r="AA17" i="2"/>
  <c r="AB17" i="2"/>
  <c r="AC17" i="2"/>
  <c r="C18" i="2"/>
  <c r="E18" i="2"/>
  <c r="G18" i="2"/>
  <c r="I18" i="2"/>
  <c r="K18" i="2"/>
  <c r="L18" i="2"/>
  <c r="M18" i="2"/>
  <c r="O18" i="2"/>
  <c r="Q18" i="2"/>
  <c r="S18" i="2"/>
  <c r="T18" i="2"/>
  <c r="U18" i="2"/>
  <c r="W18" i="2"/>
  <c r="X18" i="2"/>
  <c r="Y18" i="2"/>
  <c r="Z18" i="2"/>
  <c r="AA18" i="2"/>
  <c r="AB18" i="2"/>
  <c r="AC18" i="2"/>
  <c r="C19" i="2"/>
  <c r="E19" i="2"/>
  <c r="G19" i="2"/>
  <c r="I19" i="2"/>
  <c r="K19" i="2"/>
  <c r="L19" i="2"/>
  <c r="M19" i="2"/>
  <c r="O19" i="2"/>
  <c r="Q19" i="2"/>
  <c r="S19" i="2"/>
  <c r="T19" i="2"/>
  <c r="U19" i="2"/>
  <c r="W19" i="2"/>
  <c r="X19" i="2"/>
  <c r="Y19" i="2"/>
  <c r="Z19" i="2"/>
  <c r="AA19" i="2"/>
  <c r="AB19" i="2"/>
  <c r="AC19" i="2"/>
  <c r="C20" i="2"/>
  <c r="E20" i="2"/>
  <c r="G20" i="2"/>
  <c r="I20" i="2"/>
  <c r="K20" i="2"/>
  <c r="L20" i="2"/>
  <c r="M20" i="2"/>
  <c r="O20" i="2"/>
  <c r="Q20" i="2"/>
  <c r="S20" i="2"/>
  <c r="T20" i="2"/>
  <c r="U20" i="2"/>
  <c r="W20" i="2"/>
  <c r="X20" i="2"/>
  <c r="Y20" i="2"/>
  <c r="Z20" i="2"/>
  <c r="AA20" i="2"/>
  <c r="AB20" i="2"/>
  <c r="AC20" i="2"/>
  <c r="C21" i="2"/>
  <c r="E21" i="2"/>
  <c r="G21" i="2"/>
  <c r="I21" i="2"/>
  <c r="K21" i="2"/>
  <c r="L21" i="2"/>
  <c r="M21" i="2"/>
  <c r="O21" i="2"/>
  <c r="Q21" i="2"/>
  <c r="S21" i="2"/>
  <c r="T21" i="2"/>
  <c r="U21" i="2"/>
  <c r="W21" i="2"/>
  <c r="X21" i="2"/>
  <c r="Y21" i="2"/>
  <c r="Z21" i="2"/>
  <c r="AA21" i="2"/>
  <c r="AB21" i="2"/>
  <c r="AC21" i="2"/>
  <c r="C22" i="2"/>
  <c r="E22" i="2"/>
  <c r="G22" i="2"/>
  <c r="I22" i="2"/>
  <c r="K22" i="2"/>
  <c r="L22" i="2"/>
  <c r="M22" i="2"/>
  <c r="O22" i="2"/>
  <c r="Q22" i="2"/>
  <c r="S22" i="2"/>
  <c r="T22" i="2"/>
  <c r="U22" i="2"/>
  <c r="W22" i="2"/>
  <c r="X22" i="2"/>
  <c r="Y22" i="2"/>
  <c r="Z22" i="2"/>
  <c r="AA22" i="2"/>
  <c r="AB22" i="2"/>
  <c r="AC22" i="2"/>
  <c r="C23" i="2"/>
  <c r="E23" i="2"/>
  <c r="G23" i="2"/>
  <c r="I23" i="2"/>
  <c r="K23" i="2"/>
  <c r="L23" i="2"/>
  <c r="M23" i="2"/>
  <c r="O23" i="2"/>
  <c r="Q23" i="2"/>
  <c r="S23" i="2"/>
  <c r="T23" i="2"/>
  <c r="U23" i="2"/>
  <c r="W23" i="2"/>
  <c r="X23" i="2"/>
  <c r="Y23" i="2"/>
  <c r="Z23" i="2"/>
  <c r="AA23" i="2"/>
  <c r="AB23" i="2"/>
  <c r="AC23" i="2"/>
  <c r="C24" i="2"/>
  <c r="E24" i="2"/>
  <c r="G24" i="2"/>
  <c r="I24" i="2"/>
  <c r="K24" i="2"/>
  <c r="L24" i="2"/>
  <c r="M24" i="2"/>
  <c r="O24" i="2"/>
  <c r="Q24" i="2"/>
  <c r="S24" i="2"/>
  <c r="T24" i="2"/>
  <c r="U24" i="2"/>
  <c r="W24" i="2"/>
  <c r="X24" i="2"/>
  <c r="Y24" i="2"/>
  <c r="Z24" i="2"/>
  <c r="AA24" i="2"/>
  <c r="AB24" i="2"/>
  <c r="AC24" i="2"/>
  <c r="C25" i="2"/>
  <c r="E25" i="2"/>
  <c r="G25" i="2"/>
  <c r="I25" i="2"/>
  <c r="K25" i="2"/>
  <c r="L25" i="2"/>
  <c r="M25" i="2"/>
  <c r="O25" i="2"/>
  <c r="Q25" i="2"/>
  <c r="S25" i="2"/>
  <c r="T25" i="2"/>
  <c r="U25" i="2"/>
  <c r="W25" i="2"/>
  <c r="X25" i="2"/>
  <c r="Y25" i="2"/>
  <c r="Z25" i="2"/>
  <c r="AA25" i="2"/>
  <c r="AB25" i="2"/>
  <c r="AC25" i="2"/>
  <c r="C26" i="2"/>
  <c r="E26" i="2"/>
  <c r="G26" i="2"/>
  <c r="I26" i="2"/>
  <c r="K26" i="2"/>
  <c r="L26" i="2"/>
  <c r="M26" i="2"/>
  <c r="O26" i="2"/>
  <c r="Q26" i="2"/>
  <c r="S26" i="2"/>
  <c r="T26" i="2"/>
  <c r="U26" i="2"/>
  <c r="W26" i="2"/>
  <c r="X26" i="2"/>
  <c r="Y26" i="2"/>
  <c r="Z26" i="2"/>
  <c r="AA26" i="2"/>
  <c r="AB26" i="2"/>
  <c r="AC26" i="2"/>
  <c r="C27" i="2"/>
  <c r="E27" i="2"/>
  <c r="G27" i="2"/>
  <c r="I27" i="2"/>
  <c r="K27" i="2"/>
  <c r="L27" i="2"/>
  <c r="M27" i="2"/>
  <c r="O27" i="2"/>
  <c r="Q27" i="2"/>
  <c r="S27" i="2"/>
  <c r="T27" i="2"/>
  <c r="U27" i="2"/>
  <c r="W27" i="2"/>
  <c r="X27" i="2"/>
  <c r="Y27" i="2"/>
  <c r="Z27" i="2"/>
  <c r="AA27" i="2"/>
  <c r="AB27" i="2"/>
  <c r="AC27" i="2"/>
  <c r="C28" i="2"/>
  <c r="E28" i="2"/>
  <c r="G28" i="2"/>
  <c r="I28" i="2"/>
  <c r="K28" i="2"/>
  <c r="L28" i="2"/>
  <c r="M28" i="2"/>
  <c r="O28" i="2"/>
  <c r="Q28" i="2"/>
  <c r="S28" i="2"/>
  <c r="T28" i="2"/>
  <c r="U28" i="2"/>
  <c r="W28" i="2"/>
  <c r="X28" i="2"/>
  <c r="Y28" i="2"/>
  <c r="Z28" i="2"/>
  <c r="AA28" i="2"/>
  <c r="AB28" i="2"/>
  <c r="AC28" i="2"/>
  <c r="C29" i="2"/>
  <c r="E29" i="2"/>
  <c r="G29" i="2"/>
  <c r="I29" i="2"/>
  <c r="K29" i="2"/>
  <c r="L29" i="2"/>
  <c r="M29" i="2"/>
  <c r="O29" i="2"/>
  <c r="Q29" i="2"/>
  <c r="S29" i="2"/>
  <c r="T29" i="2"/>
  <c r="U29" i="2"/>
  <c r="W29" i="2"/>
  <c r="X29" i="2"/>
  <c r="Y29" i="2"/>
  <c r="Z29" i="2"/>
  <c r="AA29" i="2"/>
  <c r="AB29" i="2"/>
  <c r="AC29" i="2"/>
  <c r="C30" i="2"/>
  <c r="E30" i="2"/>
  <c r="G30" i="2"/>
  <c r="I30" i="2"/>
  <c r="K30" i="2"/>
  <c r="L30" i="2"/>
  <c r="M30" i="2"/>
  <c r="O30" i="2"/>
  <c r="Q30" i="2"/>
  <c r="S30" i="2"/>
  <c r="T30" i="2"/>
  <c r="U30" i="2"/>
  <c r="W30" i="2"/>
  <c r="X30" i="2"/>
  <c r="Y30" i="2"/>
  <c r="Z30" i="2"/>
  <c r="AA30" i="2"/>
  <c r="AB30" i="2"/>
  <c r="AC30" i="2"/>
  <c r="C31" i="2"/>
  <c r="E31" i="2"/>
  <c r="G31" i="2"/>
  <c r="I31" i="2"/>
  <c r="K31" i="2"/>
  <c r="L31" i="2"/>
  <c r="M31" i="2"/>
  <c r="O31" i="2"/>
  <c r="Q31" i="2"/>
  <c r="S31" i="2"/>
  <c r="T31" i="2"/>
  <c r="U31" i="2"/>
  <c r="W31" i="2"/>
  <c r="X31" i="2"/>
  <c r="Y31" i="2"/>
  <c r="Z31" i="2"/>
  <c r="AA31" i="2"/>
  <c r="AB31" i="2"/>
  <c r="AC31" i="2"/>
  <c r="C32" i="2"/>
  <c r="E32" i="2"/>
  <c r="G32" i="2"/>
  <c r="I32" i="2"/>
  <c r="K32" i="2"/>
  <c r="L32" i="2"/>
  <c r="M32" i="2"/>
  <c r="O32" i="2"/>
  <c r="Q32" i="2"/>
  <c r="S32" i="2"/>
  <c r="T32" i="2"/>
  <c r="U32" i="2"/>
  <c r="W32" i="2"/>
  <c r="X32" i="2"/>
  <c r="Y32" i="2"/>
  <c r="Z32" i="2"/>
  <c r="AA32" i="2"/>
  <c r="AB32" i="2"/>
  <c r="AC32" i="2"/>
  <c r="C33" i="2"/>
  <c r="E33" i="2"/>
  <c r="G33" i="2"/>
  <c r="I33" i="2"/>
  <c r="K33" i="2"/>
  <c r="L33" i="2"/>
  <c r="M33" i="2"/>
  <c r="O33" i="2"/>
  <c r="Q33" i="2"/>
  <c r="S33" i="2"/>
  <c r="T33" i="2"/>
  <c r="U33" i="2"/>
  <c r="W33" i="2"/>
  <c r="X33" i="2"/>
  <c r="Y33" i="2"/>
  <c r="Z33" i="2"/>
  <c r="AA33" i="2"/>
  <c r="AB33" i="2"/>
  <c r="AC33" i="2"/>
  <c r="C34" i="2"/>
  <c r="E34" i="2"/>
  <c r="G34" i="2"/>
  <c r="I34" i="2"/>
  <c r="K34" i="2"/>
  <c r="L34" i="2"/>
  <c r="M34" i="2"/>
  <c r="O34" i="2"/>
  <c r="Q34" i="2"/>
  <c r="S34" i="2"/>
  <c r="T34" i="2"/>
  <c r="U34" i="2"/>
  <c r="W34" i="2"/>
  <c r="X34" i="2"/>
  <c r="Y34" i="2"/>
  <c r="Z34" i="2"/>
  <c r="AA34" i="2"/>
  <c r="AB34" i="2"/>
  <c r="AC34" i="2"/>
  <c r="C35" i="2"/>
  <c r="E35" i="2"/>
  <c r="G35" i="2"/>
  <c r="I35" i="2"/>
  <c r="K35" i="2"/>
  <c r="L35" i="2"/>
  <c r="M35" i="2"/>
  <c r="O35" i="2"/>
  <c r="Q35" i="2"/>
  <c r="S35" i="2"/>
  <c r="T35" i="2"/>
  <c r="U35" i="2"/>
  <c r="W35" i="2"/>
  <c r="X35" i="2"/>
  <c r="Y35" i="2"/>
  <c r="Z35" i="2"/>
  <c r="AA35" i="2"/>
  <c r="AB35" i="2"/>
  <c r="AC35" i="2"/>
  <c r="C36" i="2"/>
  <c r="E36" i="2"/>
  <c r="G36" i="2"/>
  <c r="I36" i="2"/>
  <c r="K36" i="2"/>
  <c r="L36" i="2"/>
  <c r="M36" i="2"/>
  <c r="O36" i="2"/>
  <c r="Q36" i="2"/>
  <c r="S36" i="2"/>
  <c r="T36" i="2"/>
  <c r="U36" i="2"/>
  <c r="W36" i="2"/>
  <c r="X36" i="2"/>
  <c r="Y36" i="2"/>
  <c r="Z36" i="2"/>
  <c r="AA36" i="2"/>
  <c r="AB36" i="2"/>
  <c r="AC36" i="2"/>
  <c r="C37" i="2"/>
  <c r="E37" i="2"/>
  <c r="G37" i="2"/>
  <c r="I37" i="2"/>
  <c r="K37" i="2"/>
  <c r="L37" i="2"/>
  <c r="M37" i="2"/>
  <c r="O37" i="2"/>
  <c r="Q37" i="2"/>
  <c r="S37" i="2"/>
  <c r="T37" i="2"/>
  <c r="U37" i="2"/>
  <c r="W37" i="2"/>
  <c r="X37" i="2"/>
  <c r="Y37" i="2"/>
  <c r="Z37" i="2"/>
  <c r="AA37" i="2"/>
  <c r="AB37" i="2"/>
  <c r="AC37" i="2"/>
  <c r="C38" i="2"/>
  <c r="E38" i="2"/>
  <c r="G38" i="2"/>
  <c r="I38" i="2"/>
  <c r="K38" i="2"/>
  <c r="L38" i="2"/>
  <c r="M38" i="2"/>
  <c r="O38" i="2"/>
  <c r="Q38" i="2"/>
  <c r="S38" i="2"/>
  <c r="T38" i="2"/>
  <c r="U38" i="2"/>
  <c r="W38" i="2"/>
  <c r="X38" i="2"/>
  <c r="Y38" i="2"/>
  <c r="Z38" i="2"/>
  <c r="AA38" i="2"/>
  <c r="AB38" i="2"/>
  <c r="AC38" i="2"/>
  <c r="C39" i="2"/>
  <c r="E39" i="2"/>
  <c r="G39" i="2"/>
  <c r="I39" i="2"/>
  <c r="K39" i="2"/>
  <c r="L39" i="2"/>
  <c r="M39" i="2"/>
  <c r="O39" i="2"/>
  <c r="Q39" i="2"/>
  <c r="S39" i="2"/>
  <c r="T39" i="2"/>
  <c r="U39" i="2"/>
  <c r="W39" i="2"/>
  <c r="X39" i="2"/>
  <c r="Y39" i="2"/>
  <c r="Z39" i="2"/>
  <c r="AA39" i="2"/>
  <c r="AB39" i="2"/>
  <c r="AC39" i="2"/>
  <c r="C40" i="2"/>
  <c r="E40" i="2"/>
  <c r="G40" i="2"/>
  <c r="I40" i="2"/>
  <c r="K40" i="2"/>
  <c r="L40" i="2"/>
  <c r="M40" i="2"/>
  <c r="O40" i="2"/>
  <c r="Q40" i="2"/>
  <c r="S40" i="2"/>
  <c r="T40" i="2"/>
  <c r="U40" i="2"/>
  <c r="W40" i="2"/>
  <c r="X40" i="2"/>
  <c r="Y40" i="2"/>
  <c r="Z40" i="2"/>
  <c r="AA40" i="2"/>
  <c r="AB40" i="2"/>
  <c r="AC40" i="2"/>
  <c r="C41" i="2"/>
  <c r="E41" i="2"/>
  <c r="G41" i="2"/>
  <c r="I41" i="2"/>
  <c r="K41" i="2"/>
  <c r="L41" i="2"/>
  <c r="M41" i="2"/>
  <c r="O41" i="2"/>
  <c r="Q41" i="2"/>
  <c r="S41" i="2"/>
  <c r="T41" i="2"/>
  <c r="U41" i="2"/>
  <c r="W41" i="2"/>
  <c r="X41" i="2"/>
  <c r="Y41" i="2"/>
  <c r="Z41" i="2"/>
  <c r="AA41" i="2"/>
  <c r="AB41" i="2"/>
  <c r="AC41" i="2"/>
  <c r="C42" i="2"/>
  <c r="E42" i="2"/>
  <c r="G42" i="2"/>
  <c r="I42" i="2"/>
  <c r="K42" i="2"/>
  <c r="L42" i="2"/>
  <c r="M42" i="2"/>
  <c r="O42" i="2"/>
  <c r="Q42" i="2"/>
  <c r="S42" i="2"/>
  <c r="T42" i="2"/>
  <c r="U42" i="2"/>
  <c r="W42" i="2"/>
  <c r="X42" i="2"/>
  <c r="Y42" i="2"/>
  <c r="Z42" i="2"/>
  <c r="AA42" i="2"/>
  <c r="AB42" i="2"/>
  <c r="AC42" i="2"/>
  <c r="C43" i="2"/>
  <c r="E43" i="2"/>
  <c r="G43" i="2"/>
  <c r="I43" i="2"/>
  <c r="K43" i="2"/>
  <c r="L43" i="2"/>
  <c r="M43" i="2"/>
  <c r="O43" i="2"/>
  <c r="Q43" i="2"/>
  <c r="S43" i="2"/>
  <c r="T43" i="2"/>
  <c r="U43" i="2"/>
  <c r="W43" i="2"/>
  <c r="X43" i="2"/>
  <c r="Y43" i="2"/>
  <c r="Z43" i="2"/>
  <c r="AA43" i="2"/>
  <c r="AB43" i="2"/>
  <c r="AC43" i="2"/>
  <c r="C44" i="2"/>
  <c r="E44" i="2"/>
  <c r="G44" i="2"/>
  <c r="I44" i="2"/>
  <c r="K44" i="2"/>
  <c r="L44" i="2"/>
  <c r="M44" i="2"/>
  <c r="O44" i="2"/>
  <c r="Q44" i="2"/>
  <c r="S44" i="2"/>
  <c r="T44" i="2"/>
  <c r="U44" i="2"/>
  <c r="W44" i="2"/>
  <c r="X44" i="2"/>
  <c r="Y44" i="2"/>
  <c r="Z44" i="2"/>
  <c r="AA44" i="2"/>
  <c r="AB44" i="2"/>
  <c r="AC44" i="2"/>
  <c r="C45" i="2"/>
  <c r="E45" i="2"/>
  <c r="G45" i="2"/>
  <c r="I45" i="2"/>
  <c r="K45" i="2"/>
  <c r="L45" i="2"/>
  <c r="M45" i="2"/>
  <c r="O45" i="2"/>
  <c r="Q45" i="2"/>
  <c r="S45" i="2"/>
  <c r="T45" i="2"/>
  <c r="U45" i="2"/>
  <c r="W45" i="2"/>
  <c r="X45" i="2"/>
  <c r="Y45" i="2"/>
  <c r="Z45" i="2"/>
  <c r="AA45" i="2"/>
  <c r="AB45" i="2"/>
  <c r="AC45" i="2"/>
  <c r="C46" i="2"/>
  <c r="E46" i="2"/>
  <c r="G46" i="2"/>
  <c r="I46" i="2"/>
  <c r="K46" i="2"/>
  <c r="L46" i="2"/>
  <c r="M46" i="2"/>
  <c r="O46" i="2"/>
  <c r="Q46" i="2"/>
  <c r="S46" i="2"/>
  <c r="T46" i="2"/>
  <c r="U46" i="2"/>
  <c r="W46" i="2"/>
  <c r="X46" i="2"/>
  <c r="Y46" i="2"/>
  <c r="Z46" i="2"/>
  <c r="AA46" i="2"/>
  <c r="AB46" i="2"/>
  <c r="AC46" i="2"/>
  <c r="C47" i="2"/>
  <c r="E47" i="2"/>
  <c r="G47" i="2"/>
  <c r="I47" i="2"/>
  <c r="K47" i="2"/>
  <c r="L47" i="2"/>
  <c r="M47" i="2"/>
  <c r="O47" i="2"/>
  <c r="Q47" i="2"/>
  <c r="S47" i="2"/>
  <c r="T47" i="2"/>
  <c r="U47" i="2"/>
  <c r="W47" i="2"/>
  <c r="X47" i="2"/>
  <c r="Y47" i="2"/>
  <c r="Z47" i="2"/>
  <c r="AA47" i="2"/>
  <c r="AB47" i="2"/>
  <c r="AC47" i="2"/>
  <c r="C48" i="2"/>
  <c r="E48" i="2"/>
  <c r="G48" i="2"/>
  <c r="I48" i="2"/>
  <c r="K48" i="2"/>
  <c r="L48" i="2"/>
  <c r="M48" i="2"/>
  <c r="O48" i="2"/>
  <c r="Q48" i="2"/>
  <c r="S48" i="2"/>
  <c r="T48" i="2"/>
  <c r="U48" i="2"/>
  <c r="W48" i="2"/>
  <c r="X48" i="2"/>
  <c r="Y48" i="2"/>
  <c r="Z48" i="2"/>
  <c r="AA48" i="2"/>
  <c r="AB48" i="2"/>
  <c r="AC48" i="2"/>
  <c r="C49" i="2"/>
  <c r="E49" i="2"/>
  <c r="G49" i="2"/>
  <c r="I49" i="2"/>
  <c r="K49" i="2"/>
  <c r="L49" i="2"/>
  <c r="M49" i="2"/>
  <c r="O49" i="2"/>
  <c r="Q49" i="2"/>
  <c r="S49" i="2"/>
  <c r="T49" i="2"/>
  <c r="U49" i="2"/>
  <c r="W49" i="2"/>
  <c r="X49" i="2"/>
  <c r="Y49" i="2"/>
  <c r="Z49" i="2"/>
  <c r="AA49" i="2"/>
  <c r="AB49" i="2"/>
  <c r="AC49" i="2"/>
  <c r="C50" i="2"/>
  <c r="E50" i="2"/>
  <c r="G50" i="2"/>
  <c r="I50" i="2"/>
  <c r="K50" i="2"/>
  <c r="L50" i="2"/>
  <c r="M50" i="2"/>
  <c r="O50" i="2"/>
  <c r="Q50" i="2"/>
  <c r="S50" i="2"/>
  <c r="T50" i="2"/>
  <c r="U50" i="2"/>
  <c r="W50" i="2"/>
  <c r="X50" i="2"/>
  <c r="Y50" i="2"/>
  <c r="Z50" i="2"/>
  <c r="AA50" i="2"/>
  <c r="AB50" i="2"/>
  <c r="AC50" i="2"/>
  <c r="C51" i="2"/>
  <c r="E51" i="2"/>
  <c r="G51" i="2"/>
  <c r="I51" i="2"/>
  <c r="K51" i="2"/>
  <c r="L51" i="2"/>
  <c r="M51" i="2"/>
  <c r="O51" i="2"/>
  <c r="Q51" i="2"/>
  <c r="S51" i="2"/>
  <c r="T51" i="2"/>
  <c r="U51" i="2"/>
  <c r="W51" i="2"/>
  <c r="X51" i="2"/>
  <c r="Y51" i="2"/>
  <c r="Z51" i="2"/>
  <c r="AA51" i="2"/>
  <c r="AB51" i="2"/>
  <c r="AC51" i="2"/>
  <c r="C52" i="2"/>
  <c r="E52" i="2"/>
  <c r="G52" i="2"/>
  <c r="I52" i="2"/>
  <c r="K52" i="2"/>
  <c r="L52" i="2"/>
  <c r="M52" i="2"/>
  <c r="O52" i="2"/>
  <c r="Q52" i="2"/>
  <c r="S52" i="2"/>
  <c r="T52" i="2"/>
  <c r="U52" i="2"/>
  <c r="W52" i="2"/>
  <c r="X52" i="2"/>
  <c r="Y52" i="2"/>
  <c r="Z52" i="2"/>
  <c r="AA52" i="2"/>
  <c r="AB52" i="2"/>
  <c r="AC52" i="2"/>
  <c r="C53" i="2"/>
  <c r="E53" i="2"/>
  <c r="G53" i="2"/>
  <c r="I53" i="2"/>
  <c r="K53" i="2"/>
  <c r="L53" i="2"/>
  <c r="M53" i="2"/>
  <c r="O53" i="2"/>
  <c r="Q53" i="2"/>
  <c r="S53" i="2"/>
  <c r="T53" i="2"/>
  <c r="U53" i="2"/>
  <c r="W53" i="2"/>
  <c r="X53" i="2"/>
  <c r="Y53" i="2"/>
  <c r="Z53" i="2"/>
  <c r="AA53" i="2"/>
  <c r="AB53" i="2"/>
  <c r="AC53" i="2"/>
  <c r="C54" i="2"/>
  <c r="E54" i="2"/>
  <c r="G54" i="2"/>
  <c r="I54" i="2"/>
  <c r="K54" i="2"/>
  <c r="L54" i="2"/>
  <c r="M54" i="2"/>
  <c r="O54" i="2"/>
  <c r="Q54" i="2"/>
  <c r="S54" i="2"/>
  <c r="T54" i="2"/>
  <c r="U54" i="2"/>
  <c r="W54" i="2"/>
  <c r="X54" i="2"/>
  <c r="Y54" i="2"/>
  <c r="Z54" i="2"/>
  <c r="AA54" i="2"/>
  <c r="AB54" i="2"/>
  <c r="AC54" i="2"/>
  <c r="C55" i="2"/>
  <c r="E55" i="2"/>
  <c r="G55" i="2"/>
  <c r="I55" i="2"/>
  <c r="K55" i="2"/>
  <c r="L55" i="2"/>
  <c r="M55" i="2"/>
  <c r="O55" i="2"/>
  <c r="Q55" i="2"/>
  <c r="S55" i="2"/>
  <c r="T55" i="2"/>
  <c r="U55" i="2"/>
  <c r="W55" i="2"/>
  <c r="X55" i="2"/>
  <c r="Y55" i="2"/>
  <c r="Z55" i="2"/>
  <c r="AA55" i="2"/>
  <c r="AB55" i="2"/>
  <c r="AC55" i="2"/>
  <c r="C56" i="2"/>
  <c r="E56" i="2"/>
  <c r="G56" i="2"/>
  <c r="I56" i="2"/>
  <c r="K56" i="2"/>
  <c r="L56" i="2"/>
  <c r="M56" i="2"/>
  <c r="O56" i="2"/>
  <c r="Q56" i="2"/>
  <c r="S56" i="2"/>
  <c r="T56" i="2"/>
  <c r="U56" i="2"/>
  <c r="W56" i="2"/>
  <c r="X56" i="2"/>
  <c r="Y56" i="2"/>
  <c r="Z56" i="2"/>
  <c r="AA56" i="2"/>
  <c r="AB56" i="2"/>
  <c r="AC56" i="2"/>
  <c r="C57" i="2"/>
  <c r="E57" i="2"/>
  <c r="G57" i="2"/>
  <c r="I57" i="2"/>
  <c r="K57" i="2"/>
  <c r="L57" i="2"/>
  <c r="M57" i="2"/>
  <c r="O57" i="2"/>
  <c r="Q57" i="2"/>
  <c r="S57" i="2"/>
  <c r="T57" i="2"/>
  <c r="U57" i="2"/>
  <c r="W57" i="2"/>
  <c r="X57" i="2"/>
  <c r="Y57" i="2"/>
  <c r="Z57" i="2"/>
  <c r="AA57" i="2"/>
  <c r="AB57" i="2"/>
  <c r="AC57" i="2"/>
  <c r="C58" i="2"/>
  <c r="E58" i="2"/>
  <c r="G58" i="2"/>
  <c r="I58" i="2"/>
  <c r="K58" i="2"/>
  <c r="L58" i="2"/>
  <c r="M58" i="2"/>
  <c r="O58" i="2"/>
  <c r="Q58" i="2"/>
  <c r="S58" i="2"/>
  <c r="T58" i="2"/>
  <c r="U58" i="2"/>
  <c r="W58" i="2"/>
  <c r="X58" i="2"/>
  <c r="Y58" i="2"/>
  <c r="Z58" i="2"/>
  <c r="AA58" i="2"/>
  <c r="AB58" i="2"/>
  <c r="AC58" i="2"/>
  <c r="C59" i="2"/>
  <c r="E59" i="2"/>
  <c r="G59" i="2"/>
  <c r="I59" i="2"/>
  <c r="K59" i="2"/>
  <c r="L59" i="2"/>
  <c r="M59" i="2"/>
  <c r="O59" i="2"/>
  <c r="Q59" i="2"/>
  <c r="S59" i="2"/>
  <c r="T59" i="2"/>
  <c r="U59" i="2"/>
  <c r="W59" i="2"/>
  <c r="X59" i="2"/>
  <c r="Y59" i="2"/>
  <c r="Z59" i="2"/>
  <c r="AA59" i="2"/>
  <c r="AB59" i="2"/>
  <c r="AC59" i="2"/>
  <c r="C60" i="2"/>
  <c r="E60" i="2"/>
  <c r="G60" i="2"/>
  <c r="I60" i="2"/>
  <c r="K60" i="2"/>
  <c r="L60" i="2"/>
  <c r="M60" i="2"/>
  <c r="O60" i="2"/>
  <c r="Q60" i="2"/>
  <c r="S60" i="2"/>
  <c r="T60" i="2"/>
  <c r="U60" i="2"/>
  <c r="W60" i="2"/>
  <c r="X60" i="2"/>
  <c r="Y60" i="2"/>
  <c r="Z60" i="2"/>
  <c r="AA60" i="2"/>
  <c r="AB60" i="2"/>
  <c r="AC60" i="2"/>
  <c r="C61" i="2"/>
  <c r="E61" i="2"/>
  <c r="G61" i="2"/>
  <c r="I61" i="2"/>
  <c r="K61" i="2"/>
  <c r="L61" i="2"/>
  <c r="M61" i="2"/>
  <c r="O61" i="2"/>
  <c r="Q61" i="2"/>
  <c r="S61" i="2"/>
  <c r="T61" i="2"/>
  <c r="U61" i="2"/>
  <c r="W61" i="2"/>
  <c r="X61" i="2"/>
  <c r="Y61" i="2"/>
  <c r="Z61" i="2"/>
  <c r="AA61" i="2"/>
  <c r="AB61" i="2"/>
  <c r="AC61" i="2"/>
  <c r="C62" i="2"/>
  <c r="E62" i="2"/>
  <c r="G62" i="2"/>
  <c r="I62" i="2"/>
  <c r="K62" i="2"/>
  <c r="L62" i="2"/>
  <c r="M62" i="2"/>
  <c r="O62" i="2"/>
  <c r="Q62" i="2"/>
  <c r="S62" i="2"/>
  <c r="T62" i="2"/>
  <c r="U62" i="2"/>
  <c r="W62" i="2"/>
  <c r="X62" i="2"/>
  <c r="Y62" i="2"/>
  <c r="Z62" i="2"/>
  <c r="AA62" i="2"/>
  <c r="AB62" i="2"/>
  <c r="AC62" i="2"/>
  <c r="C63" i="2"/>
  <c r="E63" i="2"/>
  <c r="G63" i="2"/>
  <c r="I63" i="2"/>
  <c r="K63" i="2"/>
  <c r="L63" i="2"/>
  <c r="M63" i="2"/>
  <c r="O63" i="2"/>
  <c r="Q63" i="2"/>
  <c r="S63" i="2"/>
  <c r="T63" i="2"/>
  <c r="U63" i="2"/>
  <c r="W63" i="2"/>
  <c r="X63" i="2"/>
  <c r="Y63" i="2"/>
  <c r="Z63" i="2"/>
  <c r="AA63" i="2"/>
  <c r="AB63" i="2"/>
  <c r="AC63" i="2"/>
  <c r="C64" i="2"/>
  <c r="E64" i="2"/>
  <c r="G64" i="2"/>
  <c r="I64" i="2"/>
  <c r="K64" i="2"/>
  <c r="L64" i="2"/>
  <c r="M64" i="2"/>
  <c r="O64" i="2"/>
  <c r="Q64" i="2"/>
  <c r="S64" i="2"/>
  <c r="T64" i="2"/>
  <c r="U64" i="2"/>
  <c r="W64" i="2"/>
  <c r="X64" i="2"/>
  <c r="Y64" i="2"/>
  <c r="Z64" i="2"/>
  <c r="AA64" i="2"/>
  <c r="AB64" i="2"/>
  <c r="AC64" i="2"/>
  <c r="C65" i="2"/>
  <c r="E65" i="2"/>
  <c r="G65" i="2"/>
  <c r="I65" i="2"/>
  <c r="K65" i="2"/>
  <c r="L65" i="2"/>
  <c r="M65" i="2"/>
  <c r="O65" i="2"/>
  <c r="Q65" i="2"/>
  <c r="S65" i="2"/>
  <c r="T65" i="2"/>
  <c r="U65" i="2"/>
  <c r="W65" i="2"/>
  <c r="X65" i="2"/>
  <c r="Y65" i="2"/>
  <c r="Z65" i="2"/>
  <c r="AA65" i="2"/>
  <c r="AB65" i="2"/>
  <c r="AC65" i="2"/>
  <c r="C66" i="2"/>
  <c r="E66" i="2"/>
  <c r="G66" i="2"/>
  <c r="I66" i="2"/>
  <c r="K66" i="2"/>
  <c r="L66" i="2"/>
  <c r="M66" i="2"/>
  <c r="O66" i="2"/>
  <c r="Q66" i="2"/>
  <c r="S66" i="2"/>
  <c r="T66" i="2"/>
  <c r="U66" i="2"/>
  <c r="W66" i="2"/>
  <c r="X66" i="2"/>
  <c r="Y66" i="2"/>
  <c r="Z66" i="2"/>
  <c r="AA66" i="2"/>
  <c r="AB66" i="2"/>
  <c r="AC66" i="2"/>
  <c r="C67" i="2"/>
  <c r="E67" i="2"/>
  <c r="G67" i="2"/>
  <c r="I67" i="2"/>
  <c r="K67" i="2"/>
  <c r="L67" i="2"/>
  <c r="M67" i="2"/>
  <c r="O67" i="2"/>
  <c r="Q67" i="2"/>
  <c r="S67" i="2"/>
  <c r="T67" i="2"/>
  <c r="U67" i="2"/>
  <c r="W67" i="2"/>
  <c r="X67" i="2"/>
  <c r="Y67" i="2"/>
  <c r="Z67" i="2"/>
  <c r="AA67" i="2"/>
  <c r="AB67" i="2"/>
  <c r="AC67" i="2"/>
  <c r="C68" i="2"/>
  <c r="E68" i="2"/>
  <c r="G68" i="2"/>
  <c r="I68" i="2"/>
  <c r="K68" i="2"/>
  <c r="L68" i="2"/>
  <c r="M68" i="2"/>
  <c r="O68" i="2"/>
  <c r="Q68" i="2"/>
  <c r="S68" i="2"/>
  <c r="T68" i="2"/>
  <c r="U68" i="2"/>
  <c r="W68" i="2"/>
  <c r="X68" i="2"/>
  <c r="Y68" i="2"/>
  <c r="Z68" i="2"/>
  <c r="AA68" i="2"/>
  <c r="AB68" i="2"/>
  <c r="AC68" i="2"/>
  <c r="C69" i="2"/>
  <c r="E69" i="2"/>
  <c r="G69" i="2"/>
  <c r="I69" i="2"/>
  <c r="K69" i="2"/>
  <c r="L69" i="2"/>
  <c r="M69" i="2"/>
  <c r="O69" i="2"/>
  <c r="Q69" i="2"/>
  <c r="S69" i="2"/>
  <c r="T69" i="2"/>
  <c r="U69" i="2"/>
  <c r="W69" i="2"/>
  <c r="X69" i="2"/>
  <c r="Y69" i="2"/>
  <c r="Z69" i="2"/>
  <c r="AA69" i="2"/>
  <c r="AB69" i="2"/>
  <c r="AC69" i="2"/>
  <c r="C70" i="2"/>
  <c r="E70" i="2"/>
  <c r="G70" i="2"/>
  <c r="I70" i="2"/>
  <c r="K70" i="2"/>
  <c r="L70" i="2"/>
  <c r="M70" i="2"/>
  <c r="O70" i="2"/>
  <c r="Q70" i="2"/>
  <c r="S70" i="2"/>
  <c r="T70" i="2"/>
  <c r="U70" i="2"/>
  <c r="W70" i="2"/>
  <c r="X70" i="2"/>
  <c r="Y70" i="2"/>
  <c r="Z70" i="2"/>
  <c r="AA70" i="2"/>
  <c r="AB70" i="2"/>
  <c r="AC70" i="2"/>
  <c r="C71" i="2"/>
  <c r="E71" i="2"/>
  <c r="G71" i="2"/>
  <c r="I71" i="2"/>
  <c r="K71" i="2"/>
  <c r="L71" i="2"/>
  <c r="M71" i="2"/>
  <c r="O71" i="2"/>
  <c r="Q71" i="2"/>
  <c r="S71" i="2"/>
  <c r="T71" i="2"/>
  <c r="U71" i="2"/>
  <c r="W71" i="2"/>
  <c r="X71" i="2"/>
  <c r="Y71" i="2"/>
  <c r="Z71" i="2"/>
  <c r="AA71" i="2"/>
  <c r="AB71" i="2"/>
  <c r="AC71" i="2"/>
  <c r="C72" i="2"/>
  <c r="E72" i="2"/>
  <c r="G72" i="2"/>
  <c r="I72" i="2"/>
  <c r="K72" i="2"/>
  <c r="L72" i="2"/>
  <c r="M72" i="2"/>
  <c r="O72" i="2"/>
  <c r="Q72" i="2"/>
  <c r="S72" i="2"/>
  <c r="T72" i="2"/>
  <c r="U72" i="2"/>
  <c r="W72" i="2"/>
  <c r="X72" i="2"/>
  <c r="Y72" i="2"/>
  <c r="Z72" i="2"/>
  <c r="AA72" i="2"/>
  <c r="AB72" i="2"/>
  <c r="AC72" i="2"/>
  <c r="C73" i="2"/>
  <c r="E73" i="2"/>
  <c r="G73" i="2"/>
  <c r="I73" i="2"/>
  <c r="K73" i="2"/>
  <c r="L73" i="2"/>
  <c r="M73" i="2"/>
  <c r="O73" i="2"/>
  <c r="Q73" i="2"/>
  <c r="S73" i="2"/>
  <c r="T73" i="2"/>
  <c r="U73" i="2"/>
  <c r="W73" i="2"/>
  <c r="X73" i="2"/>
  <c r="Y73" i="2"/>
  <c r="Z73" i="2"/>
  <c r="AA73" i="2"/>
  <c r="AB73" i="2"/>
  <c r="AC73" i="2"/>
  <c r="C74" i="2"/>
  <c r="E74" i="2"/>
  <c r="G74" i="2"/>
  <c r="I74" i="2"/>
  <c r="K74" i="2"/>
  <c r="L74" i="2"/>
  <c r="M74" i="2"/>
  <c r="O74" i="2"/>
  <c r="Q74" i="2"/>
  <c r="S74" i="2"/>
  <c r="T74" i="2"/>
  <c r="U74" i="2"/>
  <c r="W74" i="2"/>
  <c r="X74" i="2"/>
  <c r="Y74" i="2"/>
  <c r="Z74" i="2"/>
  <c r="AA74" i="2"/>
  <c r="AB74" i="2"/>
  <c r="AC74" i="2"/>
  <c r="C75" i="2"/>
  <c r="E75" i="2"/>
  <c r="G75" i="2"/>
  <c r="I75" i="2"/>
  <c r="K75" i="2"/>
  <c r="L75" i="2"/>
  <c r="M75" i="2"/>
  <c r="O75" i="2"/>
  <c r="Q75" i="2"/>
  <c r="S75" i="2"/>
  <c r="T75" i="2"/>
  <c r="U75" i="2"/>
  <c r="W75" i="2"/>
  <c r="X75" i="2"/>
  <c r="Y75" i="2"/>
  <c r="Z75" i="2"/>
  <c r="AA75" i="2"/>
  <c r="AB75" i="2"/>
  <c r="AC75" i="2"/>
  <c r="C76" i="2"/>
  <c r="E76" i="2"/>
  <c r="G76" i="2"/>
  <c r="I76" i="2"/>
  <c r="K76" i="2"/>
  <c r="L76" i="2"/>
  <c r="M76" i="2"/>
  <c r="O76" i="2"/>
  <c r="Q76" i="2"/>
  <c r="S76" i="2"/>
  <c r="T76" i="2"/>
  <c r="U76" i="2"/>
  <c r="W76" i="2"/>
  <c r="X76" i="2"/>
  <c r="Y76" i="2"/>
  <c r="Z76" i="2"/>
  <c r="AA76" i="2"/>
  <c r="AB76" i="2"/>
  <c r="AC76" i="2"/>
  <c r="C77" i="2"/>
  <c r="E77" i="2"/>
  <c r="G77" i="2"/>
  <c r="I77" i="2"/>
  <c r="K77" i="2"/>
  <c r="L77" i="2"/>
  <c r="M77" i="2"/>
  <c r="O77" i="2"/>
  <c r="Q77" i="2"/>
  <c r="S77" i="2"/>
  <c r="T77" i="2"/>
  <c r="U77" i="2"/>
  <c r="W77" i="2"/>
  <c r="X77" i="2"/>
  <c r="Y77" i="2"/>
  <c r="Z77" i="2"/>
  <c r="AA77" i="2"/>
  <c r="AB77" i="2"/>
  <c r="AC77" i="2"/>
  <c r="C78" i="2"/>
  <c r="E78" i="2"/>
  <c r="G78" i="2"/>
  <c r="I78" i="2"/>
  <c r="K78" i="2"/>
  <c r="L78" i="2"/>
  <c r="M78" i="2"/>
  <c r="O78" i="2"/>
  <c r="Q78" i="2"/>
  <c r="S78" i="2"/>
  <c r="T78" i="2"/>
  <c r="U78" i="2"/>
  <c r="W78" i="2"/>
  <c r="X78" i="2"/>
  <c r="Y78" i="2"/>
  <c r="Z78" i="2"/>
  <c r="AA78" i="2"/>
  <c r="AB78" i="2"/>
  <c r="AC78" i="2"/>
  <c r="C79" i="2"/>
  <c r="E79" i="2"/>
  <c r="G79" i="2"/>
  <c r="I79" i="2"/>
  <c r="K79" i="2"/>
  <c r="L79" i="2"/>
  <c r="M79" i="2"/>
  <c r="O79" i="2"/>
  <c r="Q79" i="2"/>
  <c r="S79" i="2"/>
  <c r="T79" i="2"/>
  <c r="U79" i="2"/>
  <c r="W79" i="2"/>
  <c r="X79" i="2"/>
  <c r="Y79" i="2"/>
  <c r="Z79" i="2"/>
  <c r="AA79" i="2"/>
  <c r="AB79" i="2"/>
  <c r="AC79" i="2"/>
  <c r="C80" i="2"/>
  <c r="E80" i="2"/>
  <c r="G80" i="2"/>
  <c r="I80" i="2"/>
  <c r="K80" i="2"/>
  <c r="L80" i="2"/>
  <c r="M80" i="2"/>
  <c r="O80" i="2"/>
  <c r="Q80" i="2"/>
  <c r="S80" i="2"/>
  <c r="T80" i="2"/>
  <c r="U80" i="2"/>
  <c r="W80" i="2"/>
  <c r="X80" i="2"/>
  <c r="Y80" i="2"/>
  <c r="Z80" i="2"/>
  <c r="AA80" i="2"/>
  <c r="AB80" i="2"/>
  <c r="AC80" i="2"/>
  <c r="C81" i="2"/>
  <c r="E81" i="2"/>
  <c r="G81" i="2"/>
  <c r="I81" i="2"/>
  <c r="K81" i="2"/>
  <c r="L81" i="2"/>
  <c r="M81" i="2"/>
  <c r="O81" i="2"/>
  <c r="Q81" i="2"/>
  <c r="S81" i="2"/>
  <c r="T81" i="2"/>
  <c r="U81" i="2"/>
  <c r="W81" i="2"/>
  <c r="X81" i="2"/>
  <c r="Y81" i="2"/>
  <c r="Z81" i="2"/>
  <c r="AA81" i="2"/>
  <c r="AB81" i="2"/>
  <c r="AC81" i="2"/>
  <c r="C82" i="2"/>
  <c r="E82" i="2"/>
  <c r="G82" i="2"/>
  <c r="I82" i="2"/>
  <c r="K82" i="2"/>
  <c r="L82" i="2"/>
  <c r="M82" i="2"/>
  <c r="O82" i="2"/>
  <c r="Q82" i="2"/>
  <c r="S82" i="2"/>
  <c r="T82" i="2"/>
  <c r="U82" i="2"/>
  <c r="W82" i="2"/>
  <c r="X82" i="2"/>
  <c r="Y82" i="2"/>
  <c r="Z82" i="2"/>
  <c r="AA82" i="2"/>
  <c r="AB82" i="2"/>
  <c r="AC82" i="2"/>
  <c r="C83" i="2"/>
  <c r="E83" i="2"/>
  <c r="G83" i="2"/>
  <c r="I83" i="2"/>
  <c r="K83" i="2"/>
  <c r="L83" i="2"/>
  <c r="M83" i="2"/>
  <c r="O83" i="2"/>
  <c r="Q83" i="2"/>
  <c r="S83" i="2"/>
  <c r="T83" i="2"/>
  <c r="U83" i="2"/>
  <c r="W83" i="2"/>
  <c r="X83" i="2"/>
  <c r="Y83" i="2"/>
  <c r="Z83" i="2"/>
  <c r="AA83" i="2"/>
  <c r="AB83" i="2"/>
  <c r="AC83" i="2"/>
  <c r="C84" i="2"/>
  <c r="E84" i="2"/>
  <c r="G84" i="2"/>
  <c r="I84" i="2"/>
  <c r="K84" i="2"/>
  <c r="L84" i="2"/>
  <c r="M84" i="2"/>
  <c r="O84" i="2"/>
  <c r="Q84" i="2"/>
  <c r="S84" i="2"/>
  <c r="T84" i="2"/>
  <c r="U84" i="2"/>
  <c r="W84" i="2"/>
  <c r="X84" i="2"/>
  <c r="Y84" i="2"/>
  <c r="Z84" i="2"/>
  <c r="AA84" i="2"/>
  <c r="AB84" i="2"/>
  <c r="AC84" i="2"/>
  <c r="C85" i="2"/>
  <c r="E85" i="2"/>
  <c r="G85" i="2"/>
  <c r="I85" i="2"/>
  <c r="K85" i="2"/>
  <c r="L85" i="2"/>
  <c r="M85" i="2"/>
  <c r="O85" i="2"/>
  <c r="Q85" i="2"/>
  <c r="S85" i="2"/>
  <c r="T85" i="2"/>
  <c r="U85" i="2"/>
  <c r="W85" i="2"/>
  <c r="X85" i="2"/>
  <c r="Y85" i="2"/>
  <c r="Z85" i="2"/>
  <c r="AA85" i="2"/>
  <c r="AB85" i="2"/>
  <c r="AC85" i="2"/>
  <c r="C86" i="2"/>
  <c r="E86" i="2"/>
  <c r="G86" i="2"/>
  <c r="I86" i="2"/>
  <c r="K86" i="2"/>
  <c r="L86" i="2"/>
  <c r="M86" i="2"/>
  <c r="O86" i="2"/>
  <c r="Q86" i="2"/>
  <c r="S86" i="2"/>
  <c r="T86" i="2"/>
  <c r="U86" i="2"/>
  <c r="W86" i="2"/>
  <c r="X86" i="2"/>
  <c r="Y86" i="2"/>
  <c r="Z86" i="2"/>
  <c r="AA86" i="2"/>
  <c r="AB86" i="2"/>
  <c r="AC86" i="2"/>
  <c r="C87" i="2"/>
  <c r="E87" i="2"/>
  <c r="G87" i="2"/>
  <c r="I87" i="2"/>
  <c r="K87" i="2"/>
  <c r="L87" i="2"/>
  <c r="M87" i="2"/>
  <c r="O87" i="2"/>
  <c r="Q87" i="2"/>
  <c r="S87" i="2"/>
  <c r="T87" i="2"/>
  <c r="U87" i="2"/>
  <c r="W87" i="2"/>
  <c r="X87" i="2"/>
  <c r="Y87" i="2"/>
  <c r="Z87" i="2"/>
  <c r="AA87" i="2"/>
  <c r="AB87" i="2"/>
  <c r="AC87" i="2"/>
  <c r="C88" i="2"/>
  <c r="E88" i="2"/>
  <c r="G88" i="2"/>
  <c r="I88" i="2"/>
  <c r="K88" i="2"/>
  <c r="L88" i="2"/>
  <c r="M88" i="2"/>
  <c r="O88" i="2"/>
  <c r="Q88" i="2"/>
  <c r="S88" i="2"/>
  <c r="T88" i="2"/>
  <c r="U88" i="2"/>
  <c r="W88" i="2"/>
  <c r="X88" i="2"/>
  <c r="Y88" i="2"/>
  <c r="Z88" i="2"/>
  <c r="AA88" i="2"/>
  <c r="AB88" i="2"/>
  <c r="AC88" i="2"/>
  <c r="C89" i="2"/>
  <c r="E89" i="2"/>
  <c r="G89" i="2"/>
  <c r="I89" i="2"/>
  <c r="K89" i="2"/>
  <c r="L89" i="2"/>
  <c r="M89" i="2"/>
  <c r="O89" i="2"/>
  <c r="Q89" i="2"/>
  <c r="S89" i="2"/>
  <c r="T89" i="2"/>
  <c r="U89" i="2"/>
  <c r="W89" i="2"/>
  <c r="X89" i="2"/>
  <c r="Y89" i="2"/>
  <c r="Z89" i="2"/>
  <c r="AA89" i="2"/>
  <c r="AB89" i="2"/>
  <c r="AC89" i="2"/>
  <c r="C90" i="2"/>
  <c r="E90" i="2"/>
  <c r="G90" i="2"/>
  <c r="I90" i="2"/>
  <c r="K90" i="2"/>
  <c r="L90" i="2"/>
  <c r="M90" i="2"/>
  <c r="O90" i="2"/>
  <c r="Q90" i="2"/>
  <c r="S90" i="2"/>
  <c r="T90" i="2"/>
  <c r="U90" i="2"/>
  <c r="W90" i="2"/>
  <c r="X90" i="2"/>
  <c r="Y90" i="2"/>
  <c r="Z90" i="2"/>
  <c r="AA90" i="2"/>
  <c r="AB90" i="2"/>
  <c r="AC90" i="2"/>
  <c r="C91" i="2"/>
  <c r="E91" i="2"/>
  <c r="G91" i="2"/>
  <c r="I91" i="2"/>
  <c r="K91" i="2"/>
  <c r="L91" i="2"/>
  <c r="M91" i="2"/>
  <c r="O91" i="2"/>
  <c r="Q91" i="2"/>
  <c r="S91" i="2"/>
  <c r="T91" i="2"/>
  <c r="U91" i="2"/>
  <c r="W91" i="2"/>
  <c r="X91" i="2"/>
  <c r="Y91" i="2"/>
  <c r="Z91" i="2"/>
  <c r="AA91" i="2"/>
  <c r="AB91" i="2"/>
  <c r="AC91" i="2"/>
  <c r="C92" i="2"/>
  <c r="E92" i="2"/>
  <c r="G92" i="2"/>
  <c r="I92" i="2"/>
  <c r="K92" i="2"/>
  <c r="L92" i="2"/>
  <c r="M92" i="2"/>
  <c r="O92" i="2"/>
  <c r="Q92" i="2"/>
  <c r="S92" i="2"/>
  <c r="T92" i="2"/>
  <c r="U92" i="2"/>
  <c r="W92" i="2"/>
  <c r="X92" i="2"/>
  <c r="Y92" i="2"/>
  <c r="Z92" i="2"/>
  <c r="AA92" i="2"/>
  <c r="AB92" i="2"/>
  <c r="AC92" i="2"/>
  <c r="C93" i="2"/>
  <c r="E93" i="2"/>
  <c r="G93" i="2"/>
  <c r="I93" i="2"/>
  <c r="K93" i="2"/>
  <c r="L93" i="2"/>
  <c r="M93" i="2"/>
  <c r="O93" i="2"/>
  <c r="Q93" i="2"/>
  <c r="S93" i="2"/>
  <c r="T93" i="2"/>
  <c r="U93" i="2"/>
  <c r="W93" i="2"/>
  <c r="X93" i="2"/>
  <c r="Y93" i="2"/>
  <c r="Z93" i="2"/>
  <c r="AA93" i="2"/>
  <c r="AB93" i="2"/>
  <c r="AC93" i="2"/>
  <c r="C94" i="2"/>
  <c r="E94" i="2"/>
  <c r="G94" i="2"/>
  <c r="I94" i="2"/>
  <c r="K94" i="2"/>
  <c r="L94" i="2"/>
  <c r="M94" i="2"/>
  <c r="O94" i="2"/>
  <c r="Q94" i="2"/>
  <c r="S94" i="2"/>
  <c r="T94" i="2"/>
  <c r="U94" i="2"/>
  <c r="W94" i="2"/>
  <c r="X94" i="2"/>
  <c r="Y94" i="2"/>
  <c r="Z94" i="2"/>
  <c r="AA94" i="2"/>
  <c r="AB94" i="2"/>
  <c r="AC94" i="2"/>
  <c r="C95" i="2"/>
  <c r="E95" i="2"/>
  <c r="G95" i="2"/>
  <c r="I95" i="2"/>
  <c r="K95" i="2"/>
  <c r="L95" i="2"/>
  <c r="M95" i="2"/>
  <c r="O95" i="2"/>
  <c r="Q95" i="2"/>
  <c r="S95" i="2"/>
  <c r="T95" i="2"/>
  <c r="U95" i="2"/>
  <c r="W95" i="2"/>
  <c r="X95" i="2"/>
  <c r="Y95" i="2"/>
  <c r="Z95" i="2"/>
  <c r="AA95" i="2"/>
  <c r="AB95" i="2"/>
  <c r="AC95" i="2"/>
  <c r="C96" i="2"/>
  <c r="E96" i="2"/>
  <c r="G96" i="2"/>
  <c r="I96" i="2"/>
  <c r="K96" i="2"/>
  <c r="L96" i="2"/>
  <c r="M96" i="2"/>
  <c r="O96" i="2"/>
  <c r="Q96" i="2"/>
  <c r="S96" i="2"/>
  <c r="T96" i="2"/>
  <c r="U96" i="2"/>
  <c r="W96" i="2"/>
  <c r="X96" i="2"/>
  <c r="Y96" i="2"/>
  <c r="Z96" i="2"/>
  <c r="AA96" i="2"/>
  <c r="AB96" i="2"/>
  <c r="AC96" i="2"/>
  <c r="C97" i="2"/>
  <c r="E97" i="2"/>
  <c r="G97" i="2"/>
  <c r="I97" i="2"/>
  <c r="K97" i="2"/>
  <c r="L97" i="2"/>
  <c r="M97" i="2"/>
  <c r="O97" i="2"/>
  <c r="Q97" i="2"/>
  <c r="S97" i="2"/>
  <c r="T97" i="2"/>
  <c r="U97" i="2"/>
  <c r="W97" i="2"/>
  <c r="X97" i="2"/>
  <c r="Y97" i="2"/>
  <c r="Z97" i="2"/>
  <c r="AA97" i="2"/>
  <c r="AB97" i="2"/>
  <c r="AC97" i="2"/>
  <c r="C98" i="2"/>
  <c r="E98" i="2"/>
  <c r="G98" i="2"/>
  <c r="I98" i="2"/>
  <c r="K98" i="2"/>
  <c r="L98" i="2"/>
  <c r="M98" i="2"/>
  <c r="O98" i="2"/>
  <c r="Q98" i="2"/>
  <c r="S98" i="2"/>
  <c r="T98" i="2"/>
  <c r="U98" i="2"/>
  <c r="W98" i="2"/>
  <c r="X98" i="2"/>
  <c r="Y98" i="2"/>
  <c r="Z98" i="2"/>
  <c r="AA98" i="2"/>
  <c r="AB98" i="2"/>
  <c r="AC98" i="2"/>
  <c r="C99" i="2"/>
  <c r="E99" i="2"/>
  <c r="G99" i="2"/>
  <c r="I99" i="2"/>
  <c r="K99" i="2"/>
  <c r="L99" i="2"/>
  <c r="M99" i="2"/>
  <c r="O99" i="2"/>
  <c r="Q99" i="2"/>
  <c r="S99" i="2"/>
  <c r="T99" i="2"/>
  <c r="U99" i="2"/>
  <c r="W99" i="2"/>
  <c r="X99" i="2"/>
  <c r="Y99" i="2"/>
  <c r="Z99" i="2"/>
  <c r="AA99" i="2"/>
  <c r="AB99" i="2"/>
  <c r="AC99" i="2"/>
  <c r="C100" i="2"/>
  <c r="E100" i="2"/>
  <c r="G100" i="2"/>
  <c r="I100" i="2"/>
  <c r="K100" i="2"/>
  <c r="L100" i="2"/>
  <c r="M100" i="2"/>
  <c r="O100" i="2"/>
  <c r="Q100" i="2"/>
  <c r="S100" i="2"/>
  <c r="T100" i="2"/>
  <c r="U100" i="2"/>
  <c r="W100" i="2"/>
  <c r="X100" i="2"/>
  <c r="Y100" i="2"/>
  <c r="Z100" i="2"/>
  <c r="AA100" i="2"/>
  <c r="AB100" i="2"/>
  <c r="AC100" i="2"/>
  <c r="C101" i="2"/>
  <c r="E101" i="2"/>
  <c r="G101" i="2"/>
  <c r="I101" i="2"/>
  <c r="K101" i="2"/>
  <c r="L101" i="2"/>
  <c r="M101" i="2"/>
  <c r="O101" i="2"/>
  <c r="Q101" i="2"/>
  <c r="S101" i="2"/>
  <c r="T101" i="2"/>
  <c r="U101" i="2"/>
  <c r="W101" i="2"/>
  <c r="X101" i="2"/>
  <c r="Y101" i="2"/>
  <c r="Z101" i="2"/>
  <c r="AA101" i="2"/>
  <c r="AB101" i="2"/>
  <c r="AC101" i="2"/>
  <c r="C102" i="2"/>
  <c r="E102" i="2"/>
  <c r="G102" i="2"/>
  <c r="I102" i="2"/>
  <c r="K102" i="2"/>
  <c r="L102" i="2"/>
  <c r="M102" i="2"/>
  <c r="O102" i="2"/>
  <c r="Q102" i="2"/>
  <c r="S102" i="2"/>
  <c r="T102" i="2"/>
  <c r="U102" i="2"/>
  <c r="W102" i="2"/>
  <c r="X102" i="2"/>
  <c r="Y102" i="2"/>
  <c r="Z102" i="2"/>
  <c r="AA102" i="2"/>
  <c r="AB102" i="2"/>
  <c r="AC102" i="2"/>
  <c r="C103" i="2"/>
  <c r="E103" i="2"/>
  <c r="G103" i="2"/>
  <c r="I103" i="2"/>
  <c r="K103" i="2"/>
  <c r="L103" i="2"/>
  <c r="M103" i="2"/>
  <c r="O103" i="2"/>
  <c r="Q103" i="2"/>
  <c r="S103" i="2"/>
  <c r="T103" i="2"/>
  <c r="U103" i="2"/>
  <c r="W103" i="2"/>
  <c r="X103" i="2"/>
  <c r="Y103" i="2"/>
  <c r="Z103" i="2"/>
  <c r="AA103" i="2"/>
  <c r="AB103" i="2"/>
  <c r="AC103" i="2"/>
  <c r="C104" i="2"/>
  <c r="E104" i="2"/>
  <c r="G104" i="2"/>
  <c r="I104" i="2"/>
  <c r="K104" i="2"/>
  <c r="L104" i="2"/>
  <c r="M104" i="2"/>
  <c r="O104" i="2"/>
  <c r="Q104" i="2"/>
  <c r="S104" i="2"/>
  <c r="T104" i="2"/>
  <c r="U104" i="2"/>
  <c r="W104" i="2"/>
  <c r="X104" i="2"/>
  <c r="Y104" i="2"/>
  <c r="Z104" i="2"/>
  <c r="AA104" i="2"/>
  <c r="AB104" i="2"/>
  <c r="AC104" i="2"/>
  <c r="C105" i="2"/>
  <c r="E105" i="2"/>
  <c r="G105" i="2"/>
  <c r="I105" i="2"/>
  <c r="K105" i="2"/>
  <c r="L105" i="2"/>
  <c r="M105" i="2"/>
  <c r="O105" i="2"/>
  <c r="Q105" i="2"/>
  <c r="S105" i="2"/>
  <c r="T105" i="2"/>
  <c r="U105" i="2"/>
  <c r="W105" i="2"/>
  <c r="X105" i="2"/>
  <c r="Y105" i="2"/>
  <c r="Z105" i="2"/>
  <c r="AA105" i="2"/>
  <c r="AB105" i="2"/>
  <c r="AC105" i="2"/>
  <c r="C106" i="2"/>
  <c r="E106" i="2"/>
  <c r="G106" i="2"/>
  <c r="I106" i="2"/>
  <c r="K106" i="2"/>
  <c r="L106" i="2"/>
  <c r="M106" i="2"/>
  <c r="O106" i="2"/>
  <c r="Q106" i="2"/>
  <c r="S106" i="2"/>
  <c r="T106" i="2"/>
  <c r="U106" i="2"/>
  <c r="W106" i="2"/>
  <c r="X106" i="2"/>
  <c r="Y106" i="2"/>
  <c r="Z106" i="2"/>
  <c r="AA106" i="2"/>
  <c r="AB106" i="2"/>
  <c r="AC106" i="2"/>
  <c r="C107" i="2"/>
  <c r="E107" i="2"/>
  <c r="G107" i="2"/>
  <c r="I107" i="2"/>
  <c r="K107" i="2"/>
  <c r="L107" i="2"/>
  <c r="M107" i="2"/>
  <c r="O107" i="2"/>
  <c r="Q107" i="2"/>
  <c r="S107" i="2"/>
  <c r="T107" i="2"/>
  <c r="U107" i="2"/>
  <c r="W107" i="2"/>
  <c r="X107" i="2"/>
  <c r="Y107" i="2"/>
  <c r="Z107" i="2"/>
  <c r="AA107" i="2"/>
  <c r="AB107" i="2"/>
  <c r="AC107" i="2"/>
  <c r="C108" i="2"/>
  <c r="E108" i="2"/>
  <c r="G108" i="2"/>
  <c r="I108" i="2"/>
  <c r="K108" i="2"/>
  <c r="L108" i="2"/>
  <c r="M108" i="2"/>
  <c r="O108" i="2"/>
  <c r="Q108" i="2"/>
  <c r="S108" i="2"/>
  <c r="T108" i="2"/>
  <c r="U108" i="2"/>
  <c r="W108" i="2"/>
  <c r="X108" i="2"/>
  <c r="Y108" i="2"/>
  <c r="Z108" i="2"/>
  <c r="AA108" i="2"/>
  <c r="AB108" i="2"/>
  <c r="AC108" i="2"/>
  <c r="C109" i="2"/>
  <c r="E109" i="2"/>
  <c r="G109" i="2"/>
  <c r="I109" i="2"/>
  <c r="K109" i="2"/>
  <c r="L109" i="2"/>
  <c r="M109" i="2"/>
  <c r="O109" i="2"/>
  <c r="Q109" i="2"/>
  <c r="S109" i="2"/>
  <c r="T109" i="2"/>
  <c r="U109" i="2"/>
  <c r="W109" i="2"/>
  <c r="X109" i="2"/>
  <c r="Y109" i="2"/>
  <c r="Z109" i="2"/>
  <c r="AA109" i="2"/>
  <c r="AB109" i="2"/>
  <c r="AC109" i="2"/>
  <c r="C110" i="2"/>
  <c r="E110" i="2"/>
  <c r="G110" i="2"/>
  <c r="I110" i="2"/>
  <c r="K110" i="2"/>
  <c r="L110" i="2"/>
  <c r="M110" i="2"/>
  <c r="O110" i="2"/>
  <c r="Q110" i="2"/>
  <c r="S110" i="2"/>
  <c r="T110" i="2"/>
  <c r="U110" i="2"/>
  <c r="W110" i="2"/>
  <c r="X110" i="2"/>
  <c r="Y110" i="2"/>
  <c r="Z110" i="2"/>
  <c r="AA110" i="2"/>
  <c r="AB110" i="2"/>
  <c r="AC110" i="2"/>
  <c r="C111" i="2"/>
  <c r="E111" i="2"/>
  <c r="G111" i="2"/>
  <c r="I111" i="2"/>
  <c r="K111" i="2"/>
  <c r="L111" i="2"/>
  <c r="M111" i="2"/>
  <c r="O111" i="2"/>
  <c r="Q111" i="2"/>
  <c r="S111" i="2"/>
  <c r="T111" i="2"/>
  <c r="U111" i="2"/>
  <c r="W111" i="2"/>
  <c r="X111" i="2"/>
  <c r="Y111" i="2"/>
  <c r="Z111" i="2"/>
  <c r="AA111" i="2"/>
  <c r="AB111" i="2"/>
  <c r="AC111" i="2"/>
  <c r="C112" i="2"/>
  <c r="E112" i="2"/>
  <c r="G112" i="2"/>
  <c r="I112" i="2"/>
  <c r="K112" i="2"/>
  <c r="L112" i="2"/>
  <c r="M112" i="2"/>
  <c r="O112" i="2"/>
  <c r="Q112" i="2"/>
  <c r="S112" i="2"/>
  <c r="T112" i="2"/>
  <c r="U112" i="2"/>
  <c r="W112" i="2"/>
  <c r="X112" i="2"/>
  <c r="Y112" i="2"/>
  <c r="Z112" i="2"/>
  <c r="AA112" i="2"/>
  <c r="AB112" i="2"/>
  <c r="AC112" i="2"/>
  <c r="C113" i="2"/>
  <c r="E113" i="2"/>
  <c r="G113" i="2"/>
  <c r="I113" i="2"/>
  <c r="K113" i="2"/>
  <c r="L113" i="2"/>
  <c r="M113" i="2"/>
  <c r="O113" i="2"/>
  <c r="Q113" i="2"/>
  <c r="S113" i="2"/>
  <c r="T113" i="2"/>
  <c r="U113" i="2"/>
  <c r="W113" i="2"/>
  <c r="X113" i="2"/>
  <c r="Y113" i="2"/>
  <c r="Z113" i="2"/>
  <c r="AA113" i="2"/>
  <c r="AB113" i="2"/>
  <c r="AC113" i="2"/>
  <c r="C114" i="2"/>
  <c r="E114" i="2"/>
  <c r="G114" i="2"/>
  <c r="I114" i="2"/>
  <c r="K114" i="2"/>
  <c r="L114" i="2"/>
  <c r="M114" i="2"/>
  <c r="O114" i="2"/>
  <c r="Q114" i="2"/>
  <c r="S114" i="2"/>
  <c r="T114" i="2"/>
  <c r="U114" i="2"/>
  <c r="W114" i="2"/>
  <c r="X114" i="2"/>
  <c r="Y114" i="2"/>
  <c r="Z114" i="2"/>
  <c r="AA114" i="2"/>
  <c r="AB114" i="2"/>
  <c r="AC114" i="2"/>
  <c r="C115" i="2"/>
  <c r="E115" i="2"/>
  <c r="G115" i="2"/>
  <c r="I115" i="2"/>
  <c r="K115" i="2"/>
  <c r="L115" i="2"/>
  <c r="M115" i="2"/>
  <c r="O115" i="2"/>
  <c r="Q115" i="2"/>
  <c r="S115" i="2"/>
  <c r="T115" i="2"/>
  <c r="U115" i="2"/>
  <c r="W115" i="2"/>
  <c r="X115" i="2"/>
  <c r="Y115" i="2"/>
  <c r="Z115" i="2"/>
  <c r="AA115" i="2"/>
  <c r="AB115" i="2"/>
  <c r="AC115" i="2"/>
  <c r="C116" i="2"/>
  <c r="E116" i="2"/>
  <c r="G116" i="2"/>
  <c r="I116" i="2"/>
  <c r="K116" i="2"/>
  <c r="L116" i="2"/>
  <c r="M116" i="2"/>
  <c r="O116" i="2"/>
  <c r="Q116" i="2"/>
  <c r="S116" i="2"/>
  <c r="T116" i="2"/>
  <c r="U116" i="2"/>
  <c r="W116" i="2"/>
  <c r="X116" i="2"/>
  <c r="Y116" i="2"/>
  <c r="Z116" i="2"/>
  <c r="AA116" i="2"/>
  <c r="AB116" i="2"/>
  <c r="AC116" i="2"/>
  <c r="C117" i="2"/>
  <c r="E117" i="2"/>
  <c r="G117" i="2"/>
  <c r="I117" i="2"/>
  <c r="K117" i="2"/>
  <c r="L117" i="2"/>
  <c r="M117" i="2"/>
  <c r="O117" i="2"/>
  <c r="Q117" i="2"/>
  <c r="S117" i="2"/>
  <c r="T117" i="2"/>
  <c r="U117" i="2"/>
  <c r="W117" i="2"/>
  <c r="X117" i="2"/>
  <c r="Y117" i="2"/>
  <c r="Z117" i="2"/>
  <c r="AA117" i="2"/>
  <c r="AB117" i="2"/>
  <c r="AC117" i="2"/>
  <c r="C118" i="2"/>
  <c r="E118" i="2"/>
  <c r="G118" i="2"/>
  <c r="I118" i="2"/>
  <c r="K118" i="2"/>
  <c r="L118" i="2"/>
  <c r="M118" i="2"/>
  <c r="O118" i="2"/>
  <c r="Q118" i="2"/>
  <c r="S118" i="2"/>
  <c r="T118" i="2"/>
  <c r="U118" i="2"/>
  <c r="W118" i="2"/>
  <c r="X118" i="2"/>
  <c r="Y118" i="2"/>
  <c r="Z118" i="2"/>
  <c r="AA118" i="2"/>
  <c r="AB118" i="2"/>
  <c r="AC118" i="2"/>
  <c r="C119" i="2"/>
  <c r="E119" i="2"/>
  <c r="G119" i="2"/>
  <c r="I119" i="2"/>
  <c r="K119" i="2"/>
  <c r="L119" i="2"/>
  <c r="M119" i="2"/>
  <c r="O119" i="2"/>
  <c r="Q119" i="2"/>
  <c r="S119" i="2"/>
  <c r="T119" i="2"/>
  <c r="U119" i="2"/>
  <c r="W119" i="2"/>
  <c r="X119" i="2"/>
  <c r="Y119" i="2"/>
  <c r="Z119" i="2"/>
  <c r="AA119" i="2"/>
  <c r="AB119" i="2"/>
  <c r="AC119" i="2"/>
  <c r="C120" i="2"/>
  <c r="E120" i="2"/>
  <c r="G120" i="2"/>
  <c r="I120" i="2"/>
  <c r="K120" i="2"/>
  <c r="L120" i="2"/>
  <c r="M120" i="2"/>
  <c r="O120" i="2"/>
  <c r="Q120" i="2"/>
  <c r="S120" i="2"/>
  <c r="T120" i="2"/>
  <c r="U120" i="2"/>
  <c r="W120" i="2"/>
  <c r="X120" i="2"/>
  <c r="Y120" i="2"/>
  <c r="Z120" i="2"/>
  <c r="AA120" i="2"/>
  <c r="AB120" i="2"/>
  <c r="AC120" i="2"/>
  <c r="C121" i="2"/>
  <c r="E121" i="2"/>
  <c r="G121" i="2"/>
  <c r="I121" i="2"/>
  <c r="K121" i="2"/>
  <c r="L121" i="2"/>
  <c r="M121" i="2"/>
  <c r="O121" i="2"/>
  <c r="Q121" i="2"/>
  <c r="S121" i="2"/>
  <c r="T121" i="2"/>
  <c r="U121" i="2"/>
  <c r="W121" i="2"/>
  <c r="X121" i="2"/>
  <c r="Y121" i="2"/>
  <c r="Z121" i="2"/>
  <c r="AA121" i="2"/>
  <c r="AB121" i="2"/>
  <c r="AC121" i="2"/>
  <c r="C122" i="2"/>
  <c r="E122" i="2"/>
  <c r="G122" i="2"/>
  <c r="I122" i="2"/>
  <c r="K122" i="2"/>
  <c r="L122" i="2"/>
  <c r="M122" i="2"/>
  <c r="O122" i="2"/>
  <c r="Q122" i="2"/>
  <c r="S122" i="2"/>
  <c r="T122" i="2"/>
  <c r="U122" i="2"/>
  <c r="W122" i="2"/>
  <c r="X122" i="2"/>
  <c r="Y122" i="2"/>
  <c r="Z122" i="2"/>
  <c r="AA122" i="2"/>
  <c r="AB122" i="2"/>
  <c r="AC122" i="2"/>
  <c r="C123" i="2"/>
  <c r="E123" i="2"/>
  <c r="G123" i="2"/>
  <c r="I123" i="2"/>
  <c r="K123" i="2"/>
  <c r="L123" i="2"/>
  <c r="M123" i="2"/>
  <c r="O123" i="2"/>
  <c r="Q123" i="2"/>
  <c r="S123" i="2"/>
  <c r="T123" i="2"/>
  <c r="U123" i="2"/>
  <c r="W123" i="2"/>
  <c r="X123" i="2"/>
  <c r="Y123" i="2"/>
  <c r="Z123" i="2"/>
  <c r="AA123" i="2"/>
  <c r="AB123" i="2"/>
  <c r="AC123" i="2"/>
  <c r="C124" i="2"/>
  <c r="E124" i="2"/>
  <c r="G124" i="2"/>
  <c r="I124" i="2"/>
  <c r="K124" i="2"/>
  <c r="L124" i="2"/>
  <c r="M124" i="2"/>
  <c r="O124" i="2"/>
  <c r="Q124" i="2"/>
  <c r="S124" i="2"/>
  <c r="T124" i="2"/>
  <c r="U124" i="2"/>
  <c r="W124" i="2"/>
  <c r="X124" i="2"/>
  <c r="Y124" i="2"/>
  <c r="Z124" i="2"/>
  <c r="AA124" i="2"/>
  <c r="AB124" i="2"/>
  <c r="AC124" i="2"/>
  <c r="C125" i="2"/>
  <c r="E125" i="2"/>
  <c r="G125" i="2"/>
  <c r="I125" i="2"/>
  <c r="K125" i="2"/>
  <c r="L125" i="2"/>
  <c r="M125" i="2"/>
  <c r="O125" i="2"/>
  <c r="Q125" i="2"/>
  <c r="S125" i="2"/>
  <c r="T125" i="2"/>
  <c r="U125" i="2"/>
  <c r="W125" i="2"/>
  <c r="X125" i="2"/>
  <c r="Y125" i="2"/>
  <c r="Z125" i="2"/>
  <c r="AA125" i="2"/>
  <c r="AB125" i="2"/>
  <c r="AC125" i="2"/>
  <c r="C126" i="2"/>
  <c r="E126" i="2"/>
  <c r="G126" i="2"/>
  <c r="H126" i="2"/>
  <c r="I126" i="2"/>
  <c r="J126" i="2"/>
  <c r="K126" i="2"/>
  <c r="L126" i="2"/>
  <c r="M126" i="2"/>
  <c r="O126" i="2"/>
  <c r="P126" i="2"/>
  <c r="Q126" i="2"/>
  <c r="R126" i="2"/>
  <c r="S126" i="2"/>
  <c r="T126" i="2"/>
  <c r="U126" i="2"/>
  <c r="W126" i="2"/>
  <c r="X126" i="2"/>
  <c r="Y126" i="2"/>
  <c r="Z126" i="2"/>
  <c r="AA126" i="2"/>
  <c r="AB126" i="2"/>
  <c r="AC126" i="2"/>
  <c r="C127" i="2"/>
  <c r="E127" i="2"/>
  <c r="G127" i="2"/>
  <c r="H127" i="2"/>
  <c r="I127" i="2"/>
  <c r="J127" i="2"/>
  <c r="K127" i="2"/>
  <c r="L127" i="2"/>
  <c r="M127" i="2"/>
  <c r="O127" i="2"/>
  <c r="P127" i="2"/>
  <c r="Q127" i="2"/>
  <c r="R127" i="2"/>
  <c r="S127" i="2"/>
  <c r="T127" i="2"/>
  <c r="U127" i="2"/>
  <c r="W127" i="2"/>
  <c r="X127" i="2"/>
  <c r="Y127" i="2"/>
  <c r="Z127" i="2"/>
  <c r="AA127" i="2"/>
  <c r="AB127" i="2"/>
  <c r="AC127" i="2"/>
  <c r="C128" i="2"/>
  <c r="E128" i="2"/>
  <c r="G128" i="2"/>
  <c r="H128" i="2"/>
  <c r="I128" i="2"/>
  <c r="J128" i="2"/>
  <c r="K128" i="2"/>
  <c r="L128" i="2"/>
  <c r="M128" i="2"/>
  <c r="O128" i="2"/>
  <c r="P128" i="2"/>
  <c r="Q128" i="2"/>
  <c r="R128" i="2"/>
  <c r="S128" i="2"/>
  <c r="T128" i="2"/>
  <c r="U128" i="2"/>
  <c r="W128" i="2"/>
  <c r="X128" i="2"/>
  <c r="Y128" i="2"/>
  <c r="Z128" i="2"/>
  <c r="AA128" i="2"/>
  <c r="AB128" i="2"/>
  <c r="AC128" i="2"/>
  <c r="C129" i="2"/>
  <c r="E129" i="2"/>
  <c r="G129" i="2"/>
  <c r="H129" i="2"/>
  <c r="I129" i="2"/>
  <c r="J129" i="2"/>
  <c r="K129" i="2"/>
  <c r="L129" i="2"/>
  <c r="M129" i="2"/>
  <c r="O129" i="2"/>
  <c r="P129" i="2"/>
  <c r="Q129" i="2"/>
  <c r="R129" i="2"/>
  <c r="S129" i="2"/>
  <c r="T129" i="2"/>
  <c r="U129" i="2"/>
  <c r="W129" i="2"/>
  <c r="X129" i="2"/>
  <c r="Y129" i="2"/>
  <c r="Z129" i="2"/>
  <c r="AA129" i="2"/>
  <c r="AB129" i="2"/>
  <c r="AC129" i="2"/>
  <c r="C130" i="2"/>
  <c r="E130" i="2"/>
  <c r="G130" i="2"/>
  <c r="H130" i="2"/>
  <c r="I130" i="2"/>
  <c r="J130" i="2"/>
  <c r="K130" i="2"/>
  <c r="L130" i="2"/>
  <c r="M130" i="2"/>
  <c r="O130" i="2"/>
  <c r="P130" i="2"/>
  <c r="Q130" i="2"/>
  <c r="R130" i="2"/>
  <c r="S130" i="2"/>
  <c r="T130" i="2"/>
  <c r="U130" i="2"/>
  <c r="W130" i="2"/>
  <c r="X130" i="2"/>
  <c r="Y130" i="2"/>
  <c r="Z130" i="2"/>
  <c r="AA130" i="2"/>
  <c r="AB130" i="2"/>
  <c r="AC130" i="2"/>
  <c r="E131" i="2"/>
  <c r="G131" i="2"/>
  <c r="H131" i="2"/>
  <c r="I131" i="2"/>
  <c r="J131" i="2"/>
  <c r="K131" i="2"/>
  <c r="L131" i="2"/>
  <c r="M131" i="2"/>
  <c r="O131" i="2"/>
  <c r="P131" i="2"/>
  <c r="Q131" i="2"/>
  <c r="R131" i="2"/>
  <c r="S131" i="2"/>
  <c r="T131" i="2"/>
  <c r="U131" i="2"/>
  <c r="W131" i="2"/>
  <c r="X131" i="2"/>
  <c r="Y131" i="2"/>
  <c r="Z131" i="2"/>
  <c r="AA131" i="2"/>
  <c r="AB131" i="2"/>
  <c r="AC131" i="2"/>
  <c r="E133" i="2"/>
  <c r="G133" i="2"/>
  <c r="H133" i="2"/>
  <c r="I133" i="2"/>
  <c r="J133" i="2"/>
  <c r="K133" i="2"/>
  <c r="L133" i="2"/>
  <c r="M133" i="2"/>
  <c r="O133" i="2"/>
  <c r="P133" i="2"/>
  <c r="Q133" i="2"/>
  <c r="R133" i="2"/>
  <c r="S133" i="2"/>
  <c r="T133" i="2"/>
  <c r="U133" i="2"/>
  <c r="W133" i="2"/>
  <c r="X133" i="2"/>
  <c r="Y133" i="2"/>
  <c r="Z133" i="2"/>
  <c r="AA133" i="2"/>
  <c r="AB133" i="2"/>
  <c r="AC133" i="2"/>
</calcChain>
</file>

<file path=xl/sharedStrings.xml><?xml version="1.0" encoding="utf-8"?>
<sst xmlns="http://schemas.openxmlformats.org/spreadsheetml/2006/main" count="293" uniqueCount="90">
  <si>
    <t>Monthly</t>
  </si>
  <si>
    <t>Swap</t>
  </si>
  <si>
    <t>Quantity</t>
  </si>
  <si>
    <t>Curve</t>
  </si>
  <si>
    <t>Margin</t>
  </si>
  <si>
    <t>Total</t>
  </si>
  <si>
    <t>Discounted</t>
  </si>
  <si>
    <t>Month</t>
  </si>
  <si>
    <t>Normal</t>
  </si>
  <si>
    <t>of Flow</t>
  </si>
  <si>
    <t>Pay Date</t>
  </si>
  <si>
    <t>MMBtu</t>
  </si>
  <si>
    <t>$/MMBtu</t>
  </si>
  <si>
    <t>$</t>
  </si>
  <si>
    <t>Fixed</t>
  </si>
  <si>
    <t>Totals</t>
  </si>
  <si>
    <t xml:space="preserve">Fixed </t>
  </si>
  <si>
    <t>Receipt</t>
  </si>
  <si>
    <t>Payment</t>
  </si>
  <si>
    <t>Cost</t>
  </si>
  <si>
    <t>Interest</t>
  </si>
  <si>
    <t>Days</t>
  </si>
  <si>
    <t>Accrued</t>
  </si>
  <si>
    <t>Date</t>
  </si>
  <si>
    <t>Daily</t>
  </si>
  <si>
    <t>Diff</t>
  </si>
  <si>
    <t>SWAP PRICING</t>
  </si>
  <si>
    <t>Seller's Prepay Calculation</t>
  </si>
  <si>
    <t>Cash Flow</t>
  </si>
  <si>
    <t>Due</t>
  </si>
  <si>
    <t>Service</t>
  </si>
  <si>
    <t>Reserve</t>
  </si>
  <si>
    <t>Deposits</t>
  </si>
  <si>
    <t>Price</t>
  </si>
  <si>
    <t>Account</t>
  </si>
  <si>
    <t>Maximum</t>
  </si>
  <si>
    <t>Penal</t>
  </si>
  <si>
    <t>Sum</t>
  </si>
  <si>
    <t>Surety</t>
  </si>
  <si>
    <t>Redemption</t>
  </si>
  <si>
    <t>Scheduled</t>
  </si>
  <si>
    <t>Debt</t>
  </si>
  <si>
    <t>Lagged</t>
  </si>
  <si>
    <t>2 months</t>
  </si>
  <si>
    <t xml:space="preserve">1 Month </t>
  </si>
  <si>
    <t>Liquidation</t>
  </si>
  <si>
    <t>Due First Day</t>
  </si>
  <si>
    <t>Of Subsequent</t>
  </si>
  <si>
    <t>SURETY AND LIQUIDATION PAYMENT CALCULATIONS</t>
  </si>
  <si>
    <t xml:space="preserve">GPA </t>
  </si>
  <si>
    <t>Termination</t>
  </si>
  <si>
    <t>USES</t>
  </si>
  <si>
    <t>SOURCES</t>
  </si>
  <si>
    <t>(Negative</t>
  </si>
  <si>
    <t>Source)</t>
  </si>
  <si>
    <t>Carrollton</t>
  </si>
  <si>
    <t>Henderson</t>
  </si>
  <si>
    <t>Calvert City</t>
  </si>
  <si>
    <t>Somerset</t>
  </si>
  <si>
    <t>Grayson</t>
  </si>
  <si>
    <t>Lewisport</t>
  </si>
  <si>
    <t>Olive Hill</t>
  </si>
  <si>
    <t>Sub Total</t>
  </si>
  <si>
    <t>TGT</t>
  </si>
  <si>
    <t>TGP</t>
  </si>
  <si>
    <t>Texas Gas Transmission</t>
  </si>
  <si>
    <t>Tennessee Gas Pipeline</t>
  </si>
  <si>
    <t>Mid Point</t>
  </si>
  <si>
    <t>Discount</t>
  </si>
  <si>
    <t>Factor</t>
  </si>
  <si>
    <t>Period</t>
  </si>
  <si>
    <t>PV</t>
  </si>
  <si>
    <t>Other</t>
  </si>
  <si>
    <t>Replenish</t>
  </si>
  <si>
    <t xml:space="preserve">Reserve </t>
  </si>
  <si>
    <t>Draw</t>
  </si>
  <si>
    <t>Leitchfield</t>
  </si>
  <si>
    <t>Swap Spread</t>
  </si>
  <si>
    <t>Physical Premium</t>
  </si>
  <si>
    <t>Contract</t>
  </si>
  <si>
    <t>Volumes</t>
  </si>
  <si>
    <t>Prices</t>
  </si>
  <si>
    <t>(Total)</t>
  </si>
  <si>
    <t>(Average)</t>
  </si>
  <si>
    <t>Counterparty</t>
  </si>
  <si>
    <t>(Monthly Prices)</t>
  </si>
  <si>
    <t>Ten Year UST</t>
  </si>
  <si>
    <t>Additional Spread</t>
  </si>
  <si>
    <t>Summary of Daily/Monthly Volumes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</si>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</sst>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&quot;$&quot;#,##0.0000_);[Red]\(&quot;$&quot;#,##0.0000\)"/>
    <numFmt numFmtId="173" formatCode="0.0000"/>
    <numFmt numFmtId="174" formatCode="0.00000"/>
    <numFmt numFmtId="175" formatCode="0.000%"/>
    <numFmt numFmtId="176" formatCode="_(&quot;$&quot;* #,##0.0000_);_(&quot;$&quot;* \(#,##0.0000\);_(&quot;$&quot;* &quot;-&quot;??_);_(@_)"/>
    <numFmt numFmtId="180" formatCode="General_)"/>
    <numFmt numFmtId="183" formatCode="0.0000%"/>
    <numFmt numFmtId="184" formatCode="&quot;$&quot;#,##0.000_);[Red]\(&quot;$&quot;#,##0.000\)"/>
    <numFmt numFmtId="187" formatCode="&quot;$&quot;#,##0.00000_);[Red]\(&quot;$&quot;#,##0.00000\)"/>
    <numFmt numFmtId="193" formatCode="0.00000%"/>
    <numFmt numFmtId="196" formatCode="_(&quot;$&quot;* #,##0.000_);_(&quot;$&quot;* \(#,##0.000\);_(&quot;$&quot;* &quot;-&quot;??_);_(@_)"/>
    <numFmt numFmtId="198" formatCode="_(* #,##0_);_(* \(#,##0\);_(* &quot;-&quot;??_);_(@_)"/>
    <numFmt numFmtId="218" formatCode="_(* #,##0.0000_);_(* \(#,##0.0000\);_(* &quot;-&quot;??_);_(@_)"/>
    <numFmt numFmtId="219" formatCode="_(* #,##0.00000_);_(* \(#,##0.00000\);_(* &quot;-&quot;??_);_(@_)"/>
    <numFmt numFmtId="232" formatCode="_(* #,##0.000000_);_(* \(#,##0.000000\);_(* &quot;-&quot;??_);_(@_)"/>
    <numFmt numFmtId="258" formatCode="_-* #,##0\ &quot;F&quot;_-;\-* #,##0\ &quot;F&quot;_-;_-* &quot;-&quot;\ &quot;F&quot;_-;_-@_-"/>
    <numFmt numFmtId="259" formatCode="_-* #,##0\ _F_-;\-* #,##0\ _F_-;_-* &quot;-&quot;\ _F_-;_-@_-"/>
    <numFmt numFmtId="260" formatCode="_-* #,##0.00\ &quot;F&quot;_-;\-* #,##0.00\ &quot;F&quot;_-;_-* &quot;-&quot;??\ &quot;F&quot;_-;_-@_-"/>
    <numFmt numFmtId="261" formatCode="_-* #,##0.00\ _F_-;\-* #,##0.00\ _F_-;_-* &quot;-&quot;??\ _F_-;_-@_-"/>
    <numFmt numFmtId="271" formatCode="#,##0.00&quot; $&quot;;[Red]\-#,##0.00&quot; $&quot;"/>
    <numFmt numFmtId="319" formatCode="&quot;£&quot;#,##0;[Red]\-&quot;£&quot;#,##0"/>
    <numFmt numFmtId="321" formatCode="&quot;£&quot;#,##0.00;[Red]\-&quot;£&quot;#,##0.00"/>
    <numFmt numFmtId="322" formatCode="_-&quot;£&quot;* #,##0_-;\-&quot;£&quot;* #,##0_-;_-&quot;£&quot;* &quot;-&quot;_-;_-@_-"/>
    <numFmt numFmtId="323" formatCode="_-&quot;£&quot;* #,##0.00_-;\-&quot;£&quot;* #,##0.00_-;_-&quot;£&quot;* &quot;-&quot;??_-;_-@_-"/>
    <numFmt numFmtId="324" formatCode="0.00_)"/>
  </numFmts>
  <fonts count="38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0"/>
      <name val="Times New Roman"/>
    </font>
    <font>
      <sz val="10"/>
      <color indexed="12"/>
      <name val="CG Times"/>
    </font>
    <font>
      <sz val="10"/>
      <name val="MS Sans Serif"/>
      <family val="2"/>
    </font>
    <font>
      <sz val="10"/>
      <name val="Helv"/>
    </font>
    <font>
      <sz val="10"/>
      <color indexed="12"/>
      <name val="MS Sans Serif"/>
    </font>
    <font>
      <sz val="8"/>
      <name val="Arial"/>
      <family val="2"/>
    </font>
    <font>
      <sz val="7"/>
      <name val="Small Fonts"/>
    </font>
    <font>
      <b/>
      <i/>
      <sz val="16"/>
      <name val="Helv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b/>
      <sz val="14"/>
      <name val="Times New Roman"/>
      <family val="1"/>
    </font>
    <font>
      <sz val="10"/>
      <name val="Palatino"/>
    </font>
    <font>
      <sz val="10"/>
      <name val="Geneva"/>
    </font>
    <font>
      <b/>
      <sz val="14"/>
      <name val="Times New Roman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PathWay Access 3.0"/>
      <family val="3"/>
    </font>
    <font>
      <sz val="12"/>
      <name val="Helv"/>
    </font>
    <font>
      <sz val="10"/>
      <name val="Courier"/>
    </font>
    <font>
      <sz val="8"/>
      <name val="Arial"/>
    </font>
    <font>
      <sz val="8"/>
      <name val="Times New Roman"/>
    </font>
    <font>
      <sz val="8"/>
      <name val="Times New Roman"/>
      <family val="1"/>
    </font>
    <font>
      <b/>
      <u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9" fillId="2" borderId="0" applyNumberFormat="0" applyBorder="0" applyAlignment="0" applyProtection="0"/>
    <xf numFmtId="10" fontId="9" fillId="3" borderId="1" applyNumberFormat="0" applyBorder="0" applyAlignment="0" applyProtection="0"/>
    <xf numFmtId="37" fontId="10" fillId="0" borderId="0"/>
    <xf numFmtId="324" fontId="11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17" fontId="0" fillId="0" borderId="0" xfId="0" applyNumberFormat="1" applyAlignment="1">
      <alignment horizontal="left"/>
    </xf>
    <xf numFmtId="14" fontId="0" fillId="0" borderId="0" xfId="0" applyNumberFormat="1"/>
    <xf numFmtId="198" fontId="2" fillId="0" borderId="0" xfId="1" applyNumberFormat="1" applyBorder="1"/>
    <xf numFmtId="198" fontId="0" fillId="0" borderId="0" xfId="0" applyNumberFormat="1" applyBorder="1"/>
    <xf numFmtId="198" fontId="0" fillId="0" borderId="0" xfId="0" applyNumberFormat="1"/>
    <xf numFmtId="0" fontId="29" fillId="0" borderId="0" xfId="0" applyFont="1"/>
    <xf numFmtId="38" fontId="0" fillId="0" borderId="0" xfId="0" applyNumberFormat="1"/>
    <xf numFmtId="22" fontId="0" fillId="0" borderId="0" xfId="0" applyNumberFormat="1" applyAlignment="1">
      <alignment horizontal="left"/>
    </xf>
    <xf numFmtId="44" fontId="0" fillId="0" borderId="0" xfId="2" applyFont="1" applyBorder="1"/>
    <xf numFmtId="198" fontId="0" fillId="0" borderId="0" xfId="1" applyNumberFormat="1" applyFo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4" xfId="0" applyBorder="1"/>
    <xf numFmtId="198" fontId="0" fillId="0" borderId="4" xfId="1" applyNumberFormat="1" applyFont="1" applyBorder="1"/>
    <xf numFmtId="198" fontId="0" fillId="0" borderId="0" xfId="1" applyNumberFormat="1" applyFont="1" applyBorder="1"/>
    <xf numFmtId="198" fontId="0" fillId="0" borderId="3" xfId="1" applyNumberFormat="1" applyFont="1" applyBorder="1"/>
    <xf numFmtId="198" fontId="0" fillId="0" borderId="4" xfId="0" applyNumberFormat="1" applyBorder="1"/>
    <xf numFmtId="198" fontId="0" fillId="0" borderId="5" xfId="0" applyNumberFormat="1" applyBorder="1"/>
    <xf numFmtId="198" fontId="30" fillId="0" borderId="0" xfId="1" applyNumberFormat="1" applyFont="1"/>
    <xf numFmtId="198" fontId="0" fillId="0" borderId="6" xfId="0" applyNumberFormat="1" applyBorder="1"/>
    <xf numFmtId="1" fontId="0" fillId="0" borderId="0" xfId="0" applyNumberFormat="1"/>
    <xf numFmtId="0" fontId="31" fillId="0" borderId="0" xfId="0" applyFont="1" applyAlignment="1">
      <alignment horizontal="center"/>
    </xf>
    <xf numFmtId="198" fontId="30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right"/>
    </xf>
    <xf numFmtId="198" fontId="29" fillId="0" borderId="0" xfId="0" applyNumberFormat="1" applyFont="1" applyBorder="1"/>
    <xf numFmtId="0" fontId="31" fillId="0" borderId="0" xfId="0" applyFont="1" applyBorder="1" applyAlignment="1">
      <alignment horizontal="center"/>
    </xf>
    <xf numFmtId="0" fontId="31" fillId="0" borderId="4" xfId="0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98" fontId="1" fillId="0" borderId="0" xfId="1" applyNumberFormat="1" applyFont="1" applyBorder="1" applyAlignment="1">
      <alignment horizontal="right"/>
    </xf>
    <xf numFmtId="198" fontId="1" fillId="0" borderId="3" xfId="1" applyNumberFormat="1" applyFont="1" applyBorder="1" applyAlignment="1">
      <alignment horizontal="right"/>
    </xf>
    <xf numFmtId="198" fontId="2" fillId="0" borderId="3" xfId="1" applyNumberFormat="1" applyBorder="1"/>
    <xf numFmtId="0" fontId="1" fillId="0" borderId="4" xfId="0" applyFont="1" applyBorder="1" applyAlignment="1">
      <alignment horizontal="right"/>
    </xf>
    <xf numFmtId="198" fontId="1" fillId="0" borderId="3" xfId="1" applyNumberFormat="1" applyFont="1" applyBorder="1"/>
    <xf numFmtId="0" fontId="28" fillId="0" borderId="4" xfId="0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198" fontId="28" fillId="0" borderId="3" xfId="1" applyNumberFormat="1" applyFont="1" applyBorder="1" applyAlignment="1">
      <alignment horizontal="center"/>
    </xf>
    <xf numFmtId="198" fontId="0" fillId="0" borderId="2" xfId="0" applyNumberFormat="1" applyBorder="1"/>
    <xf numFmtId="0" fontId="28" fillId="0" borderId="3" xfId="0" applyFont="1" applyBorder="1" applyAlignment="1">
      <alignment horizontal="right"/>
    </xf>
    <xf numFmtId="0" fontId="31" fillId="0" borderId="3" xfId="0" applyFont="1" applyBorder="1" applyAlignment="1">
      <alignment horizontal="right"/>
    </xf>
    <xf numFmtId="198" fontId="0" fillId="0" borderId="3" xfId="0" applyNumberFormat="1" applyBorder="1"/>
    <xf numFmtId="0" fontId="31" fillId="0" borderId="7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198" fontId="1" fillId="0" borderId="4" xfId="1" applyNumberFormat="1" applyFont="1" applyBorder="1" applyAlignment="1">
      <alignment horizontal="right"/>
    </xf>
    <xf numFmtId="198" fontId="1" fillId="0" borderId="4" xfId="1" applyNumberFormat="1" applyFont="1" applyBorder="1"/>
    <xf numFmtId="198" fontId="1" fillId="0" borderId="0" xfId="1" applyNumberFormat="1" applyFont="1" applyBorder="1"/>
    <xf numFmtId="0" fontId="1" fillId="0" borderId="0" xfId="0" applyFont="1" applyBorder="1"/>
    <xf numFmtId="0" fontId="1" fillId="0" borderId="3" xfId="0" applyFont="1" applyBorder="1"/>
    <xf numFmtId="198" fontId="28" fillId="0" borderId="4" xfId="1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172" fontId="2" fillId="0" borderId="0" xfId="1" applyNumberFormat="1" applyBorder="1"/>
    <xf numFmtId="44" fontId="0" fillId="0" borderId="3" xfId="2" applyFont="1" applyBorder="1"/>
    <xf numFmtId="174" fontId="0" fillId="0" borderId="2" xfId="0" applyNumberFormat="1" applyBorder="1"/>
    <xf numFmtId="44" fontId="0" fillId="0" borderId="6" xfId="2" applyFont="1" applyBorder="1"/>
    <xf numFmtId="196" fontId="0" fillId="0" borderId="0" xfId="2" applyNumberFormat="1" applyFont="1" applyBorder="1"/>
    <xf numFmtId="184" fontId="2" fillId="0" borderId="0" xfId="1" applyNumberFormat="1" applyBorder="1"/>
    <xf numFmtId="0" fontId="28" fillId="0" borderId="4" xfId="0" applyFont="1" applyBorder="1" applyAlignment="1">
      <alignment horizontal="center"/>
    </xf>
    <xf numFmtId="198" fontId="2" fillId="0" borderId="4" xfId="1" applyNumberFormat="1" applyBorder="1"/>
    <xf numFmtId="43" fontId="2" fillId="0" borderId="4" xfId="1" applyBorder="1"/>
    <xf numFmtId="176" fontId="0" fillId="0" borderId="4" xfId="2" applyNumberFormat="1" applyFont="1" applyBorder="1"/>
    <xf numFmtId="175" fontId="2" fillId="0" borderId="0" xfId="7" applyNumberFormat="1" applyBorder="1"/>
    <xf numFmtId="193" fontId="31" fillId="0" borderId="0" xfId="7" applyNumberFormat="1" applyFont="1" applyBorder="1"/>
    <xf numFmtId="0" fontId="29" fillId="0" borderId="0" xfId="0" applyFont="1" applyBorder="1"/>
    <xf numFmtId="38" fontId="0" fillId="0" borderId="0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98" fontId="31" fillId="0" borderId="0" xfId="1" applyNumberFormat="1" applyFont="1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98" fontId="0" fillId="0" borderId="0" xfId="1" applyNumberFormat="1" applyFont="1" applyBorder="1" applyAlignment="1">
      <alignment horizontal="right"/>
    </xf>
    <xf numFmtId="198" fontId="28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98" fontId="0" fillId="0" borderId="6" xfId="1" applyNumberFormat="1" applyFont="1" applyBorder="1"/>
    <xf numFmtId="219" fontId="0" fillId="0" borderId="0" xfId="0" applyNumberFormat="1" applyBorder="1"/>
    <xf numFmtId="172" fontId="2" fillId="0" borderId="0" xfId="1" applyNumberFormat="1" applyFont="1" applyBorder="1"/>
    <xf numFmtId="218" fontId="2" fillId="0" borderId="4" xfId="1" applyNumberFormat="1" applyBorder="1"/>
    <xf numFmtId="198" fontId="0" fillId="0" borderId="0" xfId="1" applyNumberFormat="1" applyFont="1" applyAlignment="1">
      <alignment horizontal="right"/>
    </xf>
    <xf numFmtId="0" fontId="31" fillId="0" borderId="4" xfId="0" applyFont="1" applyBorder="1"/>
    <xf numFmtId="198" fontId="0" fillId="0" borderId="2" xfId="1" applyNumberFormat="1" applyFont="1" applyBorder="1"/>
    <xf numFmtId="0" fontId="0" fillId="0" borderId="7" xfId="0" applyBorder="1" applyAlignment="1">
      <alignment horizontal="right"/>
    </xf>
    <xf numFmtId="198" fontId="0" fillId="0" borderId="5" xfId="1" applyNumberFormat="1" applyFont="1" applyBorder="1"/>
    <xf numFmtId="198" fontId="0" fillId="0" borderId="10" xfId="1" applyNumberFormat="1" applyFont="1" applyBorder="1"/>
    <xf numFmtId="183" fontId="0" fillId="0" borderId="10" xfId="7" applyNumberFormat="1" applyFont="1" applyBorder="1"/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center"/>
    </xf>
    <xf numFmtId="198" fontId="0" fillId="0" borderId="11" xfId="1" applyNumberFormat="1" applyFont="1" applyBorder="1"/>
    <xf numFmtId="0" fontId="0" fillId="0" borderId="12" xfId="0" applyBorder="1"/>
    <xf numFmtId="0" fontId="0" fillId="0" borderId="10" xfId="0" applyBorder="1" applyAlignment="1">
      <alignment horizontal="right"/>
    </xf>
    <xf numFmtId="0" fontId="31" fillId="0" borderId="3" xfId="0" applyFont="1" applyBorder="1"/>
    <xf numFmtId="0" fontId="0" fillId="0" borderId="12" xfId="0" applyBorder="1" applyAlignment="1">
      <alignment horizontal="right"/>
    </xf>
    <xf numFmtId="198" fontId="0" fillId="0" borderId="10" xfId="1" applyNumberFormat="1" applyFont="1" applyBorder="1" applyAlignment="1">
      <alignment horizontal="right"/>
    </xf>
    <xf numFmtId="0" fontId="0" fillId="0" borderId="10" xfId="0" applyBorder="1"/>
    <xf numFmtId="198" fontId="0" fillId="0" borderId="4" xfId="1" applyNumberFormat="1" applyFont="1" applyBorder="1" applyAlignment="1">
      <alignment horizontal="right"/>
    </xf>
    <xf numFmtId="219" fontId="0" fillId="0" borderId="4" xfId="1" applyNumberFormat="1" applyFont="1" applyBorder="1"/>
    <xf numFmtId="219" fontId="2" fillId="0" borderId="0" xfId="1" applyNumberFormat="1" applyBorder="1"/>
    <xf numFmtId="219" fontId="0" fillId="0" borderId="3" xfId="1" applyNumberFormat="1" applyFont="1" applyBorder="1"/>
    <xf numFmtId="176" fontId="0" fillId="0" borderId="0" xfId="2" applyNumberFormat="1" applyFont="1"/>
    <xf numFmtId="176" fontId="0" fillId="0" borderId="0" xfId="0" applyNumberFormat="1"/>
    <xf numFmtId="0" fontId="31" fillId="0" borderId="12" xfId="0" applyFont="1" applyBorder="1" applyAlignment="1">
      <alignment horizontal="center"/>
    </xf>
    <xf numFmtId="218" fontId="0" fillId="0" borderId="5" xfId="0" applyNumberFormat="1" applyBorder="1"/>
    <xf numFmtId="176" fontId="0" fillId="0" borderId="5" xfId="2" applyNumberFormat="1" applyFont="1" applyBorder="1"/>
    <xf numFmtId="176" fontId="0" fillId="0" borderId="2" xfId="0" applyNumberFormat="1" applyBorder="1"/>
    <xf numFmtId="218" fontId="0" fillId="0" borderId="2" xfId="1" applyNumberFormat="1" applyFont="1" applyBorder="1"/>
    <xf numFmtId="173" fontId="0" fillId="0" borderId="0" xfId="0" applyNumberFormat="1"/>
    <xf numFmtId="0" fontId="0" fillId="0" borderId="11" xfId="0" applyBorder="1"/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198" fontId="0" fillId="0" borderId="6" xfId="1" applyNumberFormat="1" applyFont="1" applyBorder="1" applyAlignment="1">
      <alignment horizontal="right"/>
    </xf>
    <xf numFmtId="198" fontId="29" fillId="0" borderId="3" xfId="1" applyNumberFormat="1" applyFont="1" applyBorder="1"/>
    <xf numFmtId="0" fontId="1" fillId="0" borderId="3" xfId="0" applyFont="1" applyBorder="1" applyAlignment="1">
      <alignment horizontal="center"/>
    </xf>
    <xf numFmtId="198" fontId="1" fillId="0" borderId="0" xfId="1" applyNumberFormat="1" applyFont="1" applyBorder="1" applyAlignment="1"/>
    <xf numFmtId="184" fontId="2" fillId="0" borderId="3" xfId="1" applyNumberFormat="1" applyBorder="1"/>
    <xf numFmtId="0" fontId="31" fillId="0" borderId="0" xfId="0" applyFont="1"/>
    <xf numFmtId="175" fontId="31" fillId="0" borderId="0" xfId="7" applyNumberFormat="1" applyFont="1" applyBorder="1" applyAlignment="1">
      <alignment horizontal="center"/>
    </xf>
    <xf numFmtId="232" fontId="0" fillId="0" borderId="0" xfId="1" applyNumberFormat="1" applyFont="1" applyBorder="1"/>
    <xf numFmtId="219" fontId="29" fillId="0" borderId="4" xfId="1" applyNumberFormat="1" applyFont="1" applyFill="1" applyBorder="1"/>
    <xf numFmtId="17" fontId="0" fillId="4" borderId="0" xfId="0" applyNumberFormat="1" applyFill="1" applyAlignment="1">
      <alignment horizontal="left"/>
    </xf>
    <xf numFmtId="14" fontId="0" fillId="4" borderId="0" xfId="0" applyNumberFormat="1" applyFill="1"/>
    <xf numFmtId="14" fontId="0" fillId="4" borderId="0" xfId="0" applyNumberFormat="1" applyFill="1" applyAlignment="1">
      <alignment horizontal="right"/>
    </xf>
    <xf numFmtId="175" fontId="31" fillId="4" borderId="0" xfId="7" applyNumberFormat="1" applyFont="1" applyFill="1" applyBorder="1" applyAlignment="1">
      <alignment horizontal="center"/>
    </xf>
    <xf numFmtId="175" fontId="28" fillId="4" borderId="0" xfId="7" applyNumberFormat="1" applyFont="1" applyFill="1" applyBorder="1" applyAlignment="1">
      <alignment horizontal="center"/>
    </xf>
    <xf numFmtId="198" fontId="37" fillId="0" borderId="2" xfId="0" applyNumberFormat="1" applyFont="1" applyBorder="1"/>
    <xf numFmtId="198" fontId="37" fillId="0" borderId="6" xfId="0" applyNumberFormat="1" applyFont="1" applyBorder="1"/>
    <xf numFmtId="14" fontId="0" fillId="4" borderId="10" xfId="1" applyNumberFormat="1" applyFont="1" applyFill="1" applyBorder="1"/>
    <xf numFmtId="0" fontId="0" fillId="4" borderId="8" xfId="0" applyFill="1" applyBorder="1" applyAlignment="1">
      <alignment horizontal="right"/>
    </xf>
    <xf numFmtId="10" fontId="0" fillId="0" borderId="2" xfId="7" applyNumberFormat="1" applyFont="1" applyBorder="1"/>
    <xf numFmtId="0" fontId="0" fillId="0" borderId="0" xfId="0" applyFill="1" applyBorder="1"/>
    <xf numFmtId="187" fontId="2" fillId="0" borderId="0" xfId="1" applyNumberFormat="1" applyBorder="1"/>
    <xf numFmtId="198" fontId="0" fillId="5" borderId="4" xfId="1" applyNumberFormat="1" applyFont="1" applyFill="1" applyBorder="1"/>
    <xf numFmtId="198" fontId="0" fillId="0" borderId="4" xfId="1" applyNumberFormat="1" applyFont="1" applyFill="1" applyBorder="1"/>
    <xf numFmtId="198" fontId="0" fillId="5" borderId="0" xfId="1" applyNumberFormat="1" applyFont="1" applyFill="1" applyBorder="1"/>
    <xf numFmtId="198" fontId="0" fillId="0" borderId="0" xfId="1" applyNumberFormat="1" applyFont="1" applyFill="1" applyBorder="1"/>
    <xf numFmtId="219" fontId="29" fillId="5" borderId="13" xfId="1" applyNumberFormat="1" applyFont="1" applyFill="1" applyBorder="1"/>
    <xf numFmtId="219" fontId="29" fillId="6" borderId="13" xfId="1" applyNumberFormat="1" applyFont="1" applyFill="1" applyBorder="1"/>
    <xf numFmtId="187" fontId="2" fillId="0" borderId="0" xfId="1" applyNumberFormat="1" applyFill="1" applyBorder="1"/>
    <xf numFmtId="198" fontId="29" fillId="0" borderId="0" xfId="1" applyNumberFormat="1" applyFont="1" applyFill="1" applyBorder="1"/>
    <xf numFmtId="198" fontId="29" fillId="0" borderId="0" xfId="0" applyNumberFormat="1" applyFont="1" applyFill="1"/>
    <xf numFmtId="218" fontId="0" fillId="0" borderId="0" xfId="1" applyNumberFormat="1" applyFont="1" applyBorder="1"/>
    <xf numFmtId="6" fontId="2" fillId="0" borderId="0" xfId="1" applyNumberFormat="1" applyBorder="1"/>
    <xf numFmtId="198" fontId="1" fillId="0" borderId="4" xfId="1" applyNumberFormat="1" applyFont="1" applyBorder="1" applyAlignment="1">
      <alignment horizontal="center"/>
    </xf>
    <xf numFmtId="198" fontId="1" fillId="0" borderId="0" xfId="1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98" fontId="1" fillId="0" borderId="0" xfId="1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84" fontId="2" fillId="0" borderId="0" xfId="1" applyNumberFormat="1" applyFill="1" applyBorder="1"/>
    <xf numFmtId="218" fontId="29" fillId="0" borderId="0" xfId="0" applyNumberFormat="1" applyFont="1" applyFill="1"/>
    <xf numFmtId="218" fontId="0" fillId="0" borderId="2" xfId="1" applyNumberFormat="1" applyFont="1" applyFill="1" applyBorder="1"/>
    <xf numFmtId="0" fontId="29" fillId="0" borderId="0" xfId="0" applyFont="1" applyFill="1" applyBorder="1"/>
    <xf numFmtId="0" fontId="0" fillId="0" borderId="0" xfId="0" applyFill="1"/>
    <xf numFmtId="0" fontId="1" fillId="0" borderId="8" xfId="0" applyFont="1" applyFill="1" applyBorder="1" applyAlignment="1">
      <alignment horizontal="center"/>
    </xf>
    <xf numFmtId="0" fontId="29" fillId="0" borderId="0" xfId="0" applyFont="1" applyFill="1"/>
    <xf numFmtId="198" fontId="31" fillId="0" borderId="4" xfId="1" applyNumberFormat="1" applyFont="1" applyBorder="1" applyAlignment="1">
      <alignment horizontal="center"/>
    </xf>
    <xf numFmtId="43" fontId="0" fillId="0" borderId="5" xfId="0" applyNumberFormat="1" applyBorder="1"/>
    <xf numFmtId="43" fontId="0" fillId="0" borderId="2" xfId="0" applyNumberFormat="1" applyBorder="1"/>
    <xf numFmtId="198" fontId="31" fillId="0" borderId="0" xfId="1" applyNumberFormat="1" applyFont="1" applyBorder="1" applyAlignment="1">
      <alignment horizontal="center"/>
    </xf>
    <xf numFmtId="196" fontId="0" fillId="0" borderId="0" xfId="2" applyNumberFormat="1" applyFont="1" applyBorder="1" applyAlignment="1">
      <alignment horizontal="right"/>
    </xf>
    <xf numFmtId="198" fontId="0" fillId="0" borderId="8" xfId="0" applyNumberFormat="1" applyBorder="1" applyAlignment="1">
      <alignment horizontal="right"/>
    </xf>
    <xf numFmtId="198" fontId="0" fillId="0" borderId="0" xfId="0" applyNumberFormat="1" applyBorder="1" applyAlignment="1">
      <alignment horizontal="right"/>
    </xf>
    <xf numFmtId="0" fontId="31" fillId="0" borderId="9" xfId="0" applyFont="1" applyBorder="1" applyAlignment="1">
      <alignment horizontal="right"/>
    </xf>
    <xf numFmtId="0" fontId="33" fillId="0" borderId="0" xfId="0" applyFont="1" applyAlignment="1">
      <alignment horizontal="center"/>
    </xf>
    <xf numFmtId="0" fontId="36" fillId="0" borderId="2" xfId="0" applyFont="1" applyBorder="1" applyAlignment="1">
      <alignment horizontal="center"/>
    </xf>
    <xf numFmtId="0" fontId="35" fillId="0" borderId="0" xfId="0" applyFont="1" applyAlignment="1">
      <alignment horizontal="center"/>
    </xf>
    <xf numFmtId="198" fontId="1" fillId="0" borderId="4" xfId="1" applyNumberFormat="1" applyFont="1" applyBorder="1" applyAlignment="1">
      <alignment horizontal="center"/>
    </xf>
    <xf numFmtId="198" fontId="1" fillId="0" borderId="3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0" fontId="33" fillId="0" borderId="0" xfId="0" applyFont="1" applyFill="1" applyAlignment="1">
      <alignment horizontal="center"/>
    </xf>
    <xf numFmtId="198" fontId="1" fillId="0" borderId="0" xfId="1" applyNumberFormat="1" applyFont="1" applyFill="1" applyBorder="1" applyAlignment="1">
      <alignment horizontal="center"/>
    </xf>
    <xf numFmtId="0" fontId="36" fillId="0" borderId="14" xfId="0" applyFont="1" applyFill="1" applyBorder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4" fillId="0" borderId="0" xfId="0" applyFont="1" applyAlignment="1">
      <alignment horizontal="center"/>
    </xf>
  </cellXfs>
  <cellStyles count="9">
    <cellStyle name="Comma" xfId="1" builtinId="3"/>
    <cellStyle name="Currency" xfId="2" builtinId="4"/>
    <cellStyle name="Grey" xfId="3"/>
    <cellStyle name="Input [yellow]" xfId="4"/>
    <cellStyle name="no dec" xfId="5"/>
    <cellStyle name="Normal" xfId="0" builtinId="0"/>
    <cellStyle name="Normal - Style1" xfId="6"/>
    <cellStyle name="Percent" xfId="7" builtinId="5"/>
    <cellStyle name="Percent [2]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39"/>
  <sheetViews>
    <sheetView zoomScale="75" workbookViewId="0">
      <selection sqref="A1:AF1"/>
    </sheetView>
  </sheetViews>
  <sheetFormatPr defaultRowHeight="12.75"/>
  <cols>
    <col min="1" max="1" width="8.85546875" bestFit="1" customWidth="1"/>
    <col min="2" max="2" width="10.42578125" bestFit="1" customWidth="1"/>
    <col min="3" max="3" width="3.140625" customWidth="1"/>
    <col min="4" max="4" width="1.28515625" customWidth="1"/>
    <col min="5" max="6" width="11.5703125" bestFit="1" customWidth="1"/>
    <col min="7" max="8" width="12.140625" bestFit="1" customWidth="1"/>
    <col min="9" max="10" width="13.140625" bestFit="1" customWidth="1"/>
    <col min="11" max="12" width="11.7109375" bestFit="1" customWidth="1"/>
    <col min="13" max="13" width="9.7109375" bestFit="1" customWidth="1"/>
    <col min="14" max="14" width="11.28515625" bestFit="1" customWidth="1"/>
    <col min="15" max="15" width="11" bestFit="1" customWidth="1"/>
    <col min="16" max="16" width="12.28515625" bestFit="1" customWidth="1"/>
    <col min="17" max="17" width="3.7109375" customWidth="1"/>
    <col min="18" max="18" width="11" bestFit="1" customWidth="1"/>
    <col min="19" max="19" width="11.28515625" bestFit="1" customWidth="1"/>
    <col min="20" max="20" width="9.7109375" bestFit="1" customWidth="1"/>
    <col min="21" max="21" width="10.28515625" bestFit="1" customWidth="1"/>
    <col min="22" max="23" width="11" bestFit="1" customWidth="1"/>
    <col min="24" max="25" width="10.42578125" bestFit="1" customWidth="1"/>
    <col min="26" max="26" width="12.85546875" bestFit="1" customWidth="1"/>
    <col min="27" max="27" width="11.28515625" bestFit="1" customWidth="1"/>
    <col min="28" max="28" width="11" bestFit="1" customWidth="1"/>
    <col min="29" max="29" width="11.28515625" bestFit="1" customWidth="1"/>
    <col min="30" max="30" width="2.5703125" customWidth="1"/>
    <col min="31" max="31" width="9.7109375" bestFit="1" customWidth="1"/>
    <col min="32" max="32" width="12.28515625" bestFit="1" customWidth="1"/>
    <col min="33" max="33" width="1.28515625" customWidth="1"/>
    <col min="34" max="34" width="6.5703125" customWidth="1"/>
    <col min="35" max="35" width="12.5703125" customWidth="1"/>
    <col min="36" max="36" width="14.5703125" customWidth="1"/>
    <col min="37" max="37" width="8.85546875" customWidth="1"/>
    <col min="38" max="38" width="1.140625" customWidth="1"/>
    <col min="39" max="39" width="1.28515625" customWidth="1"/>
    <col min="40" max="40" width="8.5703125" customWidth="1"/>
    <col min="46" max="46" width="3.28515625" customWidth="1"/>
    <col min="47" max="47" width="1.140625" customWidth="1"/>
    <col min="48" max="48" width="7.5703125" bestFit="1" customWidth="1"/>
    <col min="49" max="49" width="8.42578125" customWidth="1"/>
    <col min="50" max="50" width="7.140625" customWidth="1"/>
    <col min="51" max="51" width="8.5703125" customWidth="1"/>
    <col min="52" max="52" width="1.28515625" customWidth="1"/>
    <col min="53" max="53" width="7.5703125" bestFit="1" customWidth="1"/>
    <col min="54" max="54" width="9" customWidth="1"/>
    <col min="55" max="55" width="7" customWidth="1"/>
    <col min="56" max="56" width="8.85546875" customWidth="1"/>
    <col min="57" max="57" width="1.28515625" customWidth="1"/>
    <col min="59" max="59" width="8.42578125" customWidth="1"/>
    <col min="60" max="60" width="7.140625" customWidth="1"/>
    <col min="61" max="61" width="9" customWidth="1"/>
    <col min="62" max="62" width="1.28515625" customWidth="1"/>
    <col min="64" max="64" width="8.5703125" customWidth="1"/>
    <col min="65" max="65" width="7.28515625" customWidth="1"/>
    <col min="66" max="66" width="8.42578125" customWidth="1"/>
    <col min="67" max="67" width="1.28515625" customWidth="1"/>
    <col min="68" max="68" width="6.5703125" customWidth="1"/>
    <col min="69" max="69" width="8.5703125" customWidth="1"/>
    <col min="70" max="70" width="7" customWidth="1"/>
    <col min="71" max="71" width="8.85546875" customWidth="1"/>
    <col min="72" max="72" width="1.28515625" customWidth="1"/>
    <col min="73" max="73" width="8.42578125" customWidth="1"/>
    <col min="74" max="74" width="9.85546875" customWidth="1"/>
    <col min="75" max="75" width="9" customWidth="1"/>
    <col min="78" max="78" width="9.85546875" customWidth="1"/>
    <col min="79" max="79" width="2.140625" customWidth="1"/>
    <col min="80" max="80" width="8.42578125" customWidth="1"/>
    <col min="81" max="81" width="8.7109375" customWidth="1"/>
    <col min="83" max="83" width="9.85546875" customWidth="1"/>
  </cols>
  <sheetData>
    <row r="1" spans="1:83" ht="23.25">
      <c r="A1" s="176" t="s">
        <v>88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BY1" s="174"/>
      <c r="BZ1" s="174"/>
      <c r="CA1" s="174"/>
      <c r="CB1" s="174"/>
      <c r="CC1" s="174"/>
      <c r="CD1" s="174"/>
      <c r="CE1" s="174"/>
    </row>
    <row r="3" spans="1:83" ht="18">
      <c r="E3" s="175" t="s">
        <v>65</v>
      </c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R3" s="175" t="s">
        <v>66</v>
      </c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E3" s="175" t="s">
        <v>5</v>
      </c>
      <c r="AF3" s="175"/>
      <c r="AG3" s="31"/>
    </row>
    <row r="4" spans="1:83">
      <c r="A4" s="1"/>
      <c r="E4" s="53">
        <v>1</v>
      </c>
      <c r="F4" s="54">
        <v>2</v>
      </c>
      <c r="G4" s="54">
        <v>3</v>
      </c>
      <c r="H4" s="54">
        <v>4</v>
      </c>
      <c r="I4" s="54">
        <v>5</v>
      </c>
      <c r="J4" s="54">
        <v>6</v>
      </c>
      <c r="K4" s="54">
        <v>7</v>
      </c>
      <c r="L4" s="54">
        <v>8</v>
      </c>
      <c r="M4" s="54">
        <v>11</v>
      </c>
      <c r="N4" s="54">
        <v>12</v>
      </c>
      <c r="O4" s="54">
        <v>13</v>
      </c>
      <c r="P4" s="55">
        <v>14</v>
      </c>
      <c r="Q4" s="36"/>
      <c r="R4" s="53">
        <v>15</v>
      </c>
      <c r="S4" s="54">
        <v>16</v>
      </c>
      <c r="T4" s="54">
        <v>17</v>
      </c>
      <c r="U4" s="54">
        <v>18</v>
      </c>
      <c r="V4" s="54">
        <v>19</v>
      </c>
      <c r="W4" s="54">
        <v>20</v>
      </c>
      <c r="X4" s="54">
        <v>21</v>
      </c>
      <c r="Y4" s="54">
        <v>22</v>
      </c>
      <c r="Z4" s="54">
        <v>25</v>
      </c>
      <c r="AA4" s="54">
        <v>26</v>
      </c>
      <c r="AB4" s="54">
        <v>27</v>
      </c>
      <c r="AC4" s="55">
        <v>28</v>
      </c>
      <c r="AD4" s="36"/>
      <c r="AE4" s="53">
        <v>29</v>
      </c>
      <c r="AF4" s="55">
        <v>30</v>
      </c>
      <c r="AG4" s="31"/>
    </row>
    <row r="5" spans="1:83">
      <c r="A5" s="1"/>
      <c r="E5" s="37" t="s">
        <v>55</v>
      </c>
      <c r="F5" s="38" t="s">
        <v>55</v>
      </c>
      <c r="G5" s="38" t="s">
        <v>56</v>
      </c>
      <c r="H5" s="38" t="s">
        <v>56</v>
      </c>
      <c r="I5" s="38" t="s">
        <v>57</v>
      </c>
      <c r="J5" s="38" t="s">
        <v>57</v>
      </c>
      <c r="K5" s="38" t="s">
        <v>76</v>
      </c>
      <c r="L5" s="38" t="s">
        <v>76</v>
      </c>
      <c r="M5" s="38" t="s">
        <v>72</v>
      </c>
      <c r="N5" s="38" t="s">
        <v>72</v>
      </c>
      <c r="O5" s="38" t="s">
        <v>62</v>
      </c>
      <c r="P5" s="51" t="s">
        <v>62</v>
      </c>
      <c r="Q5" s="38"/>
      <c r="R5" s="37" t="s">
        <v>58</v>
      </c>
      <c r="S5" s="38" t="s">
        <v>58</v>
      </c>
      <c r="T5" s="38" t="s">
        <v>59</v>
      </c>
      <c r="U5" s="38" t="s">
        <v>59</v>
      </c>
      <c r="V5" s="38" t="s">
        <v>60</v>
      </c>
      <c r="W5" s="38" t="s">
        <v>60</v>
      </c>
      <c r="X5" s="38" t="s">
        <v>61</v>
      </c>
      <c r="Y5" s="38" t="s">
        <v>61</v>
      </c>
      <c r="Z5" s="38" t="s">
        <v>72</v>
      </c>
      <c r="AA5" s="38" t="s">
        <v>72</v>
      </c>
      <c r="AB5" s="39" t="s">
        <v>62</v>
      </c>
      <c r="AC5" s="40" t="s">
        <v>62</v>
      </c>
      <c r="AD5" s="39"/>
      <c r="AE5" s="92" t="s">
        <v>5</v>
      </c>
      <c r="AF5" s="103" t="s">
        <v>5</v>
      </c>
      <c r="AG5" s="4"/>
    </row>
    <row r="6" spans="1:83">
      <c r="A6" s="1"/>
      <c r="E6" s="37" t="s">
        <v>24</v>
      </c>
      <c r="F6" s="38" t="s">
        <v>0</v>
      </c>
      <c r="G6" s="38" t="s">
        <v>24</v>
      </c>
      <c r="H6" s="38" t="s">
        <v>0</v>
      </c>
      <c r="I6" s="38" t="s">
        <v>24</v>
      </c>
      <c r="J6" s="38" t="s">
        <v>0</v>
      </c>
      <c r="K6" s="38" t="s">
        <v>24</v>
      </c>
      <c r="L6" s="38" t="s">
        <v>0</v>
      </c>
      <c r="M6" s="38" t="s">
        <v>24</v>
      </c>
      <c r="N6" s="38" t="s">
        <v>0</v>
      </c>
      <c r="O6" s="38" t="s">
        <v>63</v>
      </c>
      <c r="P6" s="51" t="s">
        <v>63</v>
      </c>
      <c r="Q6" s="38"/>
      <c r="R6" s="37" t="s">
        <v>24</v>
      </c>
      <c r="S6" s="38" t="s">
        <v>0</v>
      </c>
      <c r="T6" s="38" t="s">
        <v>24</v>
      </c>
      <c r="U6" s="38" t="s">
        <v>0</v>
      </c>
      <c r="V6" s="38" t="s">
        <v>24</v>
      </c>
      <c r="W6" s="38" t="s">
        <v>0</v>
      </c>
      <c r="X6" s="38" t="s">
        <v>24</v>
      </c>
      <c r="Y6" s="38" t="s">
        <v>0</v>
      </c>
      <c r="Z6" s="38" t="s">
        <v>24</v>
      </c>
      <c r="AA6" s="38" t="s">
        <v>0</v>
      </c>
      <c r="AB6" s="41" t="s">
        <v>64</v>
      </c>
      <c r="AC6" s="42" t="s">
        <v>64</v>
      </c>
      <c r="AD6" s="41"/>
      <c r="AE6" s="92" t="s">
        <v>24</v>
      </c>
      <c r="AF6" s="103" t="s">
        <v>0</v>
      </c>
      <c r="AG6" s="4"/>
    </row>
    <row r="7" spans="1:83">
      <c r="A7" s="1"/>
      <c r="E7" s="37" t="s">
        <v>2</v>
      </c>
      <c r="F7" s="38" t="s">
        <v>2</v>
      </c>
      <c r="G7" s="38" t="s">
        <v>2</v>
      </c>
      <c r="H7" s="38" t="s">
        <v>2</v>
      </c>
      <c r="I7" s="38" t="s">
        <v>2</v>
      </c>
      <c r="J7" s="38" t="s">
        <v>2</v>
      </c>
      <c r="K7" s="38" t="s">
        <v>2</v>
      </c>
      <c r="L7" s="38" t="s">
        <v>2</v>
      </c>
      <c r="M7" s="38" t="s">
        <v>2</v>
      </c>
      <c r="N7" s="38" t="s">
        <v>2</v>
      </c>
      <c r="O7" s="38" t="s">
        <v>24</v>
      </c>
      <c r="P7" s="51" t="s">
        <v>0</v>
      </c>
      <c r="Q7" s="38"/>
      <c r="R7" s="37" t="s">
        <v>2</v>
      </c>
      <c r="S7" s="38" t="s">
        <v>2</v>
      </c>
      <c r="T7" s="38" t="s">
        <v>2</v>
      </c>
      <c r="U7" s="38" t="s">
        <v>2</v>
      </c>
      <c r="V7" s="38" t="s">
        <v>2</v>
      </c>
      <c r="W7" s="38" t="s">
        <v>2</v>
      </c>
      <c r="X7" s="38" t="s">
        <v>2</v>
      </c>
      <c r="Y7" s="38" t="s">
        <v>2</v>
      </c>
      <c r="Z7" s="38" t="s">
        <v>2</v>
      </c>
      <c r="AA7" s="38" t="s">
        <v>2</v>
      </c>
      <c r="AB7" s="41" t="s">
        <v>24</v>
      </c>
      <c r="AC7" s="42" t="s">
        <v>0</v>
      </c>
      <c r="AD7" s="41"/>
      <c r="AE7" s="92" t="s">
        <v>2</v>
      </c>
      <c r="AF7" s="103" t="s">
        <v>2</v>
      </c>
      <c r="AG7" s="4"/>
    </row>
    <row r="8" spans="1:83">
      <c r="A8" s="5" t="s">
        <v>7</v>
      </c>
      <c r="B8" s="4" t="s">
        <v>8</v>
      </c>
      <c r="C8" s="4"/>
      <c r="D8" s="4"/>
      <c r="E8" s="44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39"/>
      <c r="R8" s="44"/>
      <c r="S8" s="39"/>
      <c r="T8" s="39"/>
      <c r="U8" s="39"/>
      <c r="V8" s="39"/>
      <c r="W8" s="39"/>
      <c r="X8" s="39"/>
      <c r="Y8" s="39"/>
      <c r="Z8" s="39"/>
      <c r="AA8" s="39"/>
      <c r="AB8" s="39"/>
      <c r="AC8" s="45"/>
      <c r="AD8" s="58"/>
      <c r="AE8" s="22"/>
      <c r="AF8" s="21"/>
      <c r="AG8" s="3"/>
    </row>
    <row r="9" spans="1:83">
      <c r="A9" s="6" t="s">
        <v>9</v>
      </c>
      <c r="B9" s="7" t="s">
        <v>10</v>
      </c>
      <c r="C9" s="7"/>
      <c r="D9" s="7"/>
      <c r="E9" s="46" t="s">
        <v>11</v>
      </c>
      <c r="F9" s="47" t="s">
        <v>11</v>
      </c>
      <c r="G9" s="47" t="s">
        <v>11</v>
      </c>
      <c r="H9" s="47" t="s">
        <v>11</v>
      </c>
      <c r="I9" s="47" t="s">
        <v>11</v>
      </c>
      <c r="J9" s="47" t="s">
        <v>11</v>
      </c>
      <c r="K9" s="47" t="s">
        <v>11</v>
      </c>
      <c r="L9" s="47" t="s">
        <v>11</v>
      </c>
      <c r="M9" s="47" t="s">
        <v>11</v>
      </c>
      <c r="N9" s="47" t="s">
        <v>11</v>
      </c>
      <c r="O9" s="47" t="s">
        <v>11</v>
      </c>
      <c r="P9" s="50" t="s">
        <v>11</v>
      </c>
      <c r="Q9" s="47"/>
      <c r="R9" s="46" t="s">
        <v>11</v>
      </c>
      <c r="S9" s="47" t="s">
        <v>11</v>
      </c>
      <c r="T9" s="47" t="s">
        <v>11</v>
      </c>
      <c r="U9" s="47" t="s">
        <v>11</v>
      </c>
      <c r="V9" s="47" t="s">
        <v>11</v>
      </c>
      <c r="W9" s="47" t="s">
        <v>11</v>
      </c>
      <c r="X9" s="47" t="s">
        <v>11</v>
      </c>
      <c r="Y9" s="47" t="s">
        <v>11</v>
      </c>
      <c r="Z9" s="47" t="s">
        <v>11</v>
      </c>
      <c r="AA9" s="47" t="s">
        <v>11</v>
      </c>
      <c r="AB9" s="47" t="s">
        <v>11</v>
      </c>
      <c r="AC9" s="48" t="s">
        <v>11</v>
      </c>
      <c r="AD9" s="85"/>
      <c r="AE9" s="46" t="s">
        <v>11</v>
      </c>
      <c r="AF9" s="48" t="s">
        <v>11</v>
      </c>
      <c r="AG9" s="8"/>
    </row>
    <row r="10" spans="1:83">
      <c r="A10" s="6"/>
      <c r="B10" s="7"/>
      <c r="C10" s="7"/>
      <c r="D10" s="7"/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50"/>
      <c r="Q10" s="47"/>
      <c r="R10" s="46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8"/>
      <c r="AD10" s="85"/>
      <c r="AE10" s="46"/>
      <c r="AF10" s="48"/>
      <c r="AG10" s="8"/>
    </row>
    <row r="11" spans="1:83">
      <c r="A11" s="131">
        <v>37007</v>
      </c>
      <c r="B11" s="132"/>
      <c r="C11" s="30">
        <f t="shared" ref="C11:C63" si="0">+A12-A11</f>
        <v>5</v>
      </c>
      <c r="D11" s="30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5"/>
      <c r="Q11" s="24"/>
      <c r="R11" s="23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6"/>
      <c r="AF11" s="52"/>
      <c r="AG11" s="17"/>
    </row>
    <row r="12" spans="1:83">
      <c r="A12" s="131">
        <v>37012</v>
      </c>
      <c r="B12" s="132">
        <v>37067</v>
      </c>
      <c r="C12" s="30">
        <f t="shared" si="0"/>
        <v>31</v>
      </c>
      <c r="D12" s="30"/>
      <c r="E12" s="144">
        <v>5000</v>
      </c>
      <c r="F12" s="24">
        <f t="shared" ref="F12:F74" si="1">+E12*$C12</f>
        <v>155000</v>
      </c>
      <c r="G12" s="146">
        <v>3000</v>
      </c>
      <c r="H12" s="24">
        <f t="shared" ref="H12:H74" si="2">+G12*$C12</f>
        <v>93000</v>
      </c>
      <c r="I12" s="146">
        <v>14000</v>
      </c>
      <c r="J12" s="24">
        <f t="shared" ref="J12:J74" si="3">+I12*$C12</f>
        <v>434000</v>
      </c>
      <c r="K12" s="146">
        <v>2000</v>
      </c>
      <c r="L12" s="24">
        <f t="shared" ref="L12:L74" si="4">+K12*$C12</f>
        <v>62000</v>
      </c>
      <c r="M12" s="146">
        <v>3000</v>
      </c>
      <c r="N12" s="24">
        <f t="shared" ref="N12:N75" si="5">+M12*C12</f>
        <v>93000</v>
      </c>
      <c r="O12" s="24">
        <f t="shared" ref="O12:O75" si="6">+M12+K12+I12+G12+E12</f>
        <v>27000</v>
      </c>
      <c r="P12" s="25">
        <f t="shared" ref="P12:P75" si="7">+N12+L12+J12+H12+F12</f>
        <v>837000</v>
      </c>
      <c r="Q12" s="24"/>
      <c r="R12" s="144">
        <v>6000</v>
      </c>
      <c r="S12" s="24">
        <f t="shared" ref="S12:S75" si="8">+R12*C12</f>
        <v>186000</v>
      </c>
      <c r="T12" s="146">
        <v>700</v>
      </c>
      <c r="U12" s="24">
        <f t="shared" ref="U12:U75" si="9">+T12*C12</f>
        <v>21700</v>
      </c>
      <c r="V12" s="146">
        <v>0</v>
      </c>
      <c r="W12" s="24">
        <f t="shared" ref="W12:W75" si="10">+V12*C12</f>
        <v>0</v>
      </c>
      <c r="X12" s="146">
        <v>500</v>
      </c>
      <c r="Y12" s="24">
        <f t="shared" ref="Y12:Y75" si="11">+X12*C12</f>
        <v>15500</v>
      </c>
      <c r="Z12" s="146">
        <v>0</v>
      </c>
      <c r="AA12" s="24">
        <f t="shared" ref="AA12:AA75" si="12">+Z12*C12</f>
        <v>0</v>
      </c>
      <c r="AB12" s="24">
        <f>+Z12+X12+V12+T12+R12</f>
        <v>7200</v>
      </c>
      <c r="AC12" s="25">
        <f>+AA12+Y12+W12+U12+S12</f>
        <v>223200</v>
      </c>
      <c r="AD12" s="24"/>
      <c r="AE12" s="26">
        <f t="shared" ref="AE12:AE42" si="13">+AB12+O12</f>
        <v>34200</v>
      </c>
      <c r="AF12" s="52">
        <f t="shared" ref="AF12:AF42" si="14">+AC12+P12</f>
        <v>1060200</v>
      </c>
      <c r="AG12" s="17"/>
      <c r="AI12" s="150"/>
      <c r="AJ12" s="151"/>
      <c r="AK12" s="13"/>
    </row>
    <row r="13" spans="1:83">
      <c r="A13" s="131">
        <v>37043</v>
      </c>
      <c r="B13" s="132">
        <v>37097</v>
      </c>
      <c r="C13" s="30">
        <f t="shared" si="0"/>
        <v>30</v>
      </c>
      <c r="D13" s="30"/>
      <c r="E13" s="144">
        <v>5000</v>
      </c>
      <c r="F13" s="24">
        <f t="shared" si="1"/>
        <v>150000</v>
      </c>
      <c r="G13" s="146">
        <v>3000</v>
      </c>
      <c r="H13" s="24">
        <f t="shared" si="2"/>
        <v>90000</v>
      </c>
      <c r="I13" s="146">
        <v>14000</v>
      </c>
      <c r="J13" s="24">
        <f t="shared" si="3"/>
        <v>420000</v>
      </c>
      <c r="K13" s="146">
        <v>2000</v>
      </c>
      <c r="L13" s="24">
        <f t="shared" si="4"/>
        <v>60000</v>
      </c>
      <c r="M13" s="146">
        <v>3000</v>
      </c>
      <c r="N13" s="24">
        <f t="shared" si="5"/>
        <v>90000</v>
      </c>
      <c r="O13" s="24">
        <f t="shared" si="6"/>
        <v>27000</v>
      </c>
      <c r="P13" s="25">
        <f t="shared" si="7"/>
        <v>810000</v>
      </c>
      <c r="Q13" s="24"/>
      <c r="R13" s="144">
        <v>6000</v>
      </c>
      <c r="S13" s="24">
        <f t="shared" si="8"/>
        <v>180000</v>
      </c>
      <c r="T13" s="146">
        <v>700</v>
      </c>
      <c r="U13" s="24">
        <f t="shared" si="9"/>
        <v>21000</v>
      </c>
      <c r="V13" s="146">
        <v>0</v>
      </c>
      <c r="W13" s="24">
        <f t="shared" si="10"/>
        <v>0</v>
      </c>
      <c r="X13" s="146">
        <v>500</v>
      </c>
      <c r="Y13" s="24">
        <f t="shared" si="11"/>
        <v>15000</v>
      </c>
      <c r="Z13" s="146">
        <v>0</v>
      </c>
      <c r="AA13" s="24">
        <f t="shared" si="12"/>
        <v>0</v>
      </c>
      <c r="AB13" s="24">
        <f t="shared" ref="AB13:AB76" si="15">+Z13+X13+V13+T13+R13</f>
        <v>7200</v>
      </c>
      <c r="AC13" s="25">
        <f t="shared" ref="AC13:AC76" si="16">+AA13+Y13+W13+U13+S13</f>
        <v>216000</v>
      </c>
      <c r="AD13" s="24"/>
      <c r="AE13" s="26">
        <f t="shared" si="13"/>
        <v>34200</v>
      </c>
      <c r="AF13" s="52">
        <f t="shared" si="14"/>
        <v>1026000</v>
      </c>
      <c r="AG13" s="17"/>
      <c r="AI13" s="150"/>
      <c r="AJ13" s="151"/>
      <c r="AK13" s="13"/>
    </row>
    <row r="14" spans="1:83">
      <c r="A14" s="131">
        <v>37073</v>
      </c>
      <c r="B14" s="132">
        <v>37128</v>
      </c>
      <c r="C14" s="30">
        <f t="shared" si="0"/>
        <v>31</v>
      </c>
      <c r="D14" s="30"/>
      <c r="E14" s="144">
        <v>5000</v>
      </c>
      <c r="F14" s="24">
        <f t="shared" si="1"/>
        <v>155000</v>
      </c>
      <c r="G14" s="146">
        <v>3000</v>
      </c>
      <c r="H14" s="24">
        <f t="shared" si="2"/>
        <v>93000</v>
      </c>
      <c r="I14" s="146">
        <v>14000</v>
      </c>
      <c r="J14" s="24">
        <f t="shared" si="3"/>
        <v>434000</v>
      </c>
      <c r="K14" s="146">
        <v>2000</v>
      </c>
      <c r="L14" s="24">
        <f t="shared" si="4"/>
        <v>62000</v>
      </c>
      <c r="M14" s="146">
        <v>3000</v>
      </c>
      <c r="N14" s="24">
        <f t="shared" si="5"/>
        <v>93000</v>
      </c>
      <c r="O14" s="24">
        <f t="shared" si="6"/>
        <v>27000</v>
      </c>
      <c r="P14" s="25">
        <f t="shared" si="7"/>
        <v>837000</v>
      </c>
      <c r="Q14" s="24"/>
      <c r="R14" s="144">
        <v>6000</v>
      </c>
      <c r="S14" s="24">
        <f t="shared" si="8"/>
        <v>186000</v>
      </c>
      <c r="T14" s="146">
        <v>700</v>
      </c>
      <c r="U14" s="24">
        <f t="shared" si="9"/>
        <v>21700</v>
      </c>
      <c r="V14" s="146">
        <v>0</v>
      </c>
      <c r="W14" s="24">
        <f t="shared" si="10"/>
        <v>0</v>
      </c>
      <c r="X14" s="146">
        <v>500</v>
      </c>
      <c r="Y14" s="24">
        <f t="shared" si="11"/>
        <v>15500</v>
      </c>
      <c r="Z14" s="146">
        <v>0</v>
      </c>
      <c r="AA14" s="24">
        <f t="shared" si="12"/>
        <v>0</v>
      </c>
      <c r="AB14" s="24">
        <f t="shared" si="15"/>
        <v>7200</v>
      </c>
      <c r="AC14" s="25">
        <f t="shared" si="16"/>
        <v>223200</v>
      </c>
      <c r="AD14" s="24"/>
      <c r="AE14" s="26">
        <f t="shared" si="13"/>
        <v>34200</v>
      </c>
      <c r="AF14" s="52">
        <f t="shared" si="14"/>
        <v>1060200</v>
      </c>
      <c r="AG14" s="17"/>
      <c r="AI14" s="150"/>
      <c r="AJ14" s="151"/>
      <c r="AK14" s="13"/>
    </row>
    <row r="15" spans="1:83">
      <c r="A15" s="131">
        <v>37104</v>
      </c>
      <c r="B15" s="132">
        <v>37159</v>
      </c>
      <c r="C15" s="30">
        <f t="shared" si="0"/>
        <v>31</v>
      </c>
      <c r="D15" s="30"/>
      <c r="E15" s="144">
        <v>5000</v>
      </c>
      <c r="F15" s="24">
        <f t="shared" si="1"/>
        <v>155000</v>
      </c>
      <c r="G15" s="146">
        <v>3000</v>
      </c>
      <c r="H15" s="24">
        <f t="shared" si="2"/>
        <v>93000</v>
      </c>
      <c r="I15" s="146">
        <v>14000</v>
      </c>
      <c r="J15" s="24">
        <f t="shared" si="3"/>
        <v>434000</v>
      </c>
      <c r="K15" s="146">
        <v>2000</v>
      </c>
      <c r="L15" s="24">
        <f t="shared" si="4"/>
        <v>62000</v>
      </c>
      <c r="M15" s="146">
        <v>3000</v>
      </c>
      <c r="N15" s="24">
        <f t="shared" si="5"/>
        <v>93000</v>
      </c>
      <c r="O15" s="24">
        <f t="shared" si="6"/>
        <v>27000</v>
      </c>
      <c r="P15" s="25">
        <f t="shared" si="7"/>
        <v>837000</v>
      </c>
      <c r="Q15" s="24"/>
      <c r="R15" s="144">
        <v>6000</v>
      </c>
      <c r="S15" s="24">
        <f t="shared" si="8"/>
        <v>186000</v>
      </c>
      <c r="T15" s="146">
        <v>700</v>
      </c>
      <c r="U15" s="24">
        <f t="shared" si="9"/>
        <v>21700</v>
      </c>
      <c r="V15" s="146">
        <v>0</v>
      </c>
      <c r="W15" s="24">
        <f t="shared" si="10"/>
        <v>0</v>
      </c>
      <c r="X15" s="146">
        <v>500</v>
      </c>
      <c r="Y15" s="24">
        <f t="shared" si="11"/>
        <v>15500</v>
      </c>
      <c r="Z15" s="146">
        <v>0</v>
      </c>
      <c r="AA15" s="24">
        <f t="shared" si="12"/>
        <v>0</v>
      </c>
      <c r="AB15" s="24">
        <f t="shared" si="15"/>
        <v>7200</v>
      </c>
      <c r="AC15" s="25">
        <f t="shared" si="16"/>
        <v>223200</v>
      </c>
      <c r="AD15" s="24"/>
      <c r="AE15" s="26">
        <f t="shared" si="13"/>
        <v>34200</v>
      </c>
      <c r="AF15" s="52">
        <f t="shared" si="14"/>
        <v>1060200</v>
      </c>
      <c r="AG15" s="17"/>
      <c r="AI15" s="150"/>
      <c r="AJ15" s="151"/>
      <c r="AK15" s="13"/>
    </row>
    <row r="16" spans="1:83">
      <c r="A16" s="131">
        <v>37135</v>
      </c>
      <c r="B16" s="132">
        <v>37189</v>
      </c>
      <c r="C16" s="30">
        <f t="shared" si="0"/>
        <v>30</v>
      </c>
      <c r="D16" s="30"/>
      <c r="E16" s="144">
        <v>5000</v>
      </c>
      <c r="F16" s="24">
        <f t="shared" si="1"/>
        <v>150000</v>
      </c>
      <c r="G16" s="146">
        <v>3000</v>
      </c>
      <c r="H16" s="24">
        <f t="shared" si="2"/>
        <v>90000</v>
      </c>
      <c r="I16" s="146">
        <v>14000</v>
      </c>
      <c r="J16" s="24">
        <f t="shared" si="3"/>
        <v>420000</v>
      </c>
      <c r="K16" s="146">
        <v>2000</v>
      </c>
      <c r="L16" s="24">
        <f t="shared" si="4"/>
        <v>60000</v>
      </c>
      <c r="M16" s="146">
        <v>3000</v>
      </c>
      <c r="N16" s="24">
        <f t="shared" si="5"/>
        <v>90000</v>
      </c>
      <c r="O16" s="24">
        <f t="shared" si="6"/>
        <v>27000</v>
      </c>
      <c r="P16" s="25">
        <f t="shared" si="7"/>
        <v>810000</v>
      </c>
      <c r="Q16" s="24"/>
      <c r="R16" s="144">
        <v>6000</v>
      </c>
      <c r="S16" s="24">
        <f t="shared" si="8"/>
        <v>180000</v>
      </c>
      <c r="T16" s="146">
        <v>700</v>
      </c>
      <c r="U16" s="24">
        <f t="shared" si="9"/>
        <v>21000</v>
      </c>
      <c r="V16" s="146">
        <v>0</v>
      </c>
      <c r="W16" s="24">
        <f t="shared" si="10"/>
        <v>0</v>
      </c>
      <c r="X16" s="146">
        <v>500</v>
      </c>
      <c r="Y16" s="24">
        <f t="shared" si="11"/>
        <v>15000</v>
      </c>
      <c r="Z16" s="146">
        <v>0</v>
      </c>
      <c r="AA16" s="24">
        <f t="shared" si="12"/>
        <v>0</v>
      </c>
      <c r="AB16" s="24">
        <f t="shared" si="15"/>
        <v>7200</v>
      </c>
      <c r="AC16" s="25">
        <f t="shared" si="16"/>
        <v>216000</v>
      </c>
      <c r="AD16" s="24"/>
      <c r="AE16" s="26">
        <f t="shared" si="13"/>
        <v>34200</v>
      </c>
      <c r="AF16" s="52">
        <f t="shared" si="14"/>
        <v>1026000</v>
      </c>
      <c r="AG16" s="17"/>
      <c r="AI16" s="150"/>
      <c r="AJ16" s="151"/>
      <c r="AK16" s="13"/>
    </row>
    <row r="17" spans="1:37">
      <c r="A17" s="131">
        <v>37165</v>
      </c>
      <c r="B17" s="132">
        <v>37220</v>
      </c>
      <c r="C17" s="30">
        <f t="shared" si="0"/>
        <v>31</v>
      </c>
      <c r="D17" s="30"/>
      <c r="E17" s="144">
        <v>5000</v>
      </c>
      <c r="F17" s="24">
        <f t="shared" si="1"/>
        <v>155000</v>
      </c>
      <c r="G17" s="146">
        <v>3000</v>
      </c>
      <c r="H17" s="24">
        <f t="shared" si="2"/>
        <v>93000</v>
      </c>
      <c r="I17" s="146">
        <v>14000</v>
      </c>
      <c r="J17" s="24">
        <f t="shared" si="3"/>
        <v>434000</v>
      </c>
      <c r="K17" s="146">
        <v>2000</v>
      </c>
      <c r="L17" s="24">
        <f t="shared" si="4"/>
        <v>62000</v>
      </c>
      <c r="M17" s="146">
        <v>3000</v>
      </c>
      <c r="N17" s="24">
        <f t="shared" si="5"/>
        <v>93000</v>
      </c>
      <c r="O17" s="24">
        <f t="shared" si="6"/>
        <v>27000</v>
      </c>
      <c r="P17" s="25">
        <f t="shared" si="7"/>
        <v>837000</v>
      </c>
      <c r="Q17" s="24"/>
      <c r="R17" s="144">
        <v>6000</v>
      </c>
      <c r="S17" s="24">
        <f t="shared" si="8"/>
        <v>186000</v>
      </c>
      <c r="T17" s="146">
        <v>700</v>
      </c>
      <c r="U17" s="24">
        <f t="shared" si="9"/>
        <v>21700</v>
      </c>
      <c r="V17" s="146">
        <v>0</v>
      </c>
      <c r="W17" s="24">
        <f t="shared" si="10"/>
        <v>0</v>
      </c>
      <c r="X17" s="146">
        <v>500</v>
      </c>
      <c r="Y17" s="24">
        <f t="shared" si="11"/>
        <v>15500</v>
      </c>
      <c r="Z17" s="146">
        <v>0</v>
      </c>
      <c r="AA17" s="24">
        <f t="shared" si="12"/>
        <v>0</v>
      </c>
      <c r="AB17" s="24">
        <f t="shared" si="15"/>
        <v>7200</v>
      </c>
      <c r="AC17" s="25">
        <f t="shared" si="16"/>
        <v>223200</v>
      </c>
      <c r="AD17" s="24"/>
      <c r="AE17" s="26">
        <f t="shared" si="13"/>
        <v>34200</v>
      </c>
      <c r="AF17" s="52">
        <f t="shared" si="14"/>
        <v>1060200</v>
      </c>
      <c r="AG17" s="17"/>
      <c r="AI17" s="150"/>
      <c r="AJ17" s="151"/>
      <c r="AK17" s="13"/>
    </row>
    <row r="18" spans="1:37">
      <c r="A18" s="131">
        <v>37196</v>
      </c>
      <c r="B18" s="132">
        <v>37250</v>
      </c>
      <c r="C18" s="30">
        <f t="shared" si="0"/>
        <v>30</v>
      </c>
      <c r="D18" s="30"/>
      <c r="E18" s="143">
        <v>3700</v>
      </c>
      <c r="F18" s="24">
        <f t="shared" si="1"/>
        <v>111000</v>
      </c>
      <c r="G18" s="145">
        <v>2250</v>
      </c>
      <c r="H18" s="24">
        <f t="shared" si="2"/>
        <v>67500</v>
      </c>
      <c r="I18" s="145">
        <v>13500</v>
      </c>
      <c r="J18" s="24">
        <f t="shared" si="3"/>
        <v>405000</v>
      </c>
      <c r="K18" s="145">
        <v>3500</v>
      </c>
      <c r="L18" s="24">
        <f t="shared" si="4"/>
        <v>105000</v>
      </c>
      <c r="M18" s="145">
        <v>5000</v>
      </c>
      <c r="N18" s="24">
        <f t="shared" si="5"/>
        <v>150000</v>
      </c>
      <c r="O18" s="24">
        <f t="shared" si="6"/>
        <v>27950</v>
      </c>
      <c r="P18" s="25">
        <f t="shared" si="7"/>
        <v>838500</v>
      </c>
      <c r="Q18" s="24"/>
      <c r="R18" s="143">
        <v>6000</v>
      </c>
      <c r="S18" s="24">
        <f t="shared" si="8"/>
        <v>180000</v>
      </c>
      <c r="T18" s="145">
        <v>1750</v>
      </c>
      <c r="U18" s="24">
        <f t="shared" si="9"/>
        <v>52500</v>
      </c>
      <c r="V18" s="146">
        <v>0</v>
      </c>
      <c r="W18" s="24">
        <f t="shared" si="10"/>
        <v>0</v>
      </c>
      <c r="X18" s="145">
        <v>850</v>
      </c>
      <c r="Y18" s="24">
        <f t="shared" si="11"/>
        <v>25500</v>
      </c>
      <c r="Z18" s="145">
        <v>0</v>
      </c>
      <c r="AA18" s="24">
        <f t="shared" si="12"/>
        <v>0</v>
      </c>
      <c r="AB18" s="24">
        <f t="shared" si="15"/>
        <v>8600</v>
      </c>
      <c r="AC18" s="25">
        <f t="shared" si="16"/>
        <v>258000</v>
      </c>
      <c r="AD18" s="24"/>
      <c r="AE18" s="26">
        <f t="shared" si="13"/>
        <v>36550</v>
      </c>
      <c r="AF18" s="52">
        <f t="shared" si="14"/>
        <v>1096500</v>
      </c>
      <c r="AG18" s="17"/>
      <c r="AI18" s="150"/>
      <c r="AJ18" s="151"/>
      <c r="AK18" s="13"/>
    </row>
    <row r="19" spans="1:37">
      <c r="A19" s="131">
        <v>37226</v>
      </c>
      <c r="B19" s="132">
        <v>37281</v>
      </c>
      <c r="C19" s="30">
        <f t="shared" si="0"/>
        <v>31</v>
      </c>
      <c r="D19" s="30"/>
      <c r="E19" s="144">
        <v>3700</v>
      </c>
      <c r="F19" s="24">
        <f t="shared" si="1"/>
        <v>114700</v>
      </c>
      <c r="G19" s="146">
        <v>2250</v>
      </c>
      <c r="H19" s="24">
        <f t="shared" si="2"/>
        <v>69750</v>
      </c>
      <c r="I19" s="146">
        <v>13500</v>
      </c>
      <c r="J19" s="24">
        <f t="shared" si="3"/>
        <v>418500</v>
      </c>
      <c r="K19" s="146">
        <v>3500</v>
      </c>
      <c r="L19" s="24">
        <f t="shared" si="4"/>
        <v>108500</v>
      </c>
      <c r="M19" s="146">
        <v>5000</v>
      </c>
      <c r="N19" s="24">
        <f t="shared" si="5"/>
        <v>155000</v>
      </c>
      <c r="O19" s="24">
        <f t="shared" si="6"/>
        <v>27950</v>
      </c>
      <c r="P19" s="25">
        <f t="shared" si="7"/>
        <v>866450</v>
      </c>
      <c r="Q19" s="24"/>
      <c r="R19" s="144">
        <v>6000</v>
      </c>
      <c r="S19" s="24">
        <f t="shared" si="8"/>
        <v>186000</v>
      </c>
      <c r="T19" s="146">
        <v>1750</v>
      </c>
      <c r="U19" s="24">
        <f t="shared" si="9"/>
        <v>54250</v>
      </c>
      <c r="V19" s="146">
        <v>0</v>
      </c>
      <c r="W19" s="24">
        <f t="shared" si="10"/>
        <v>0</v>
      </c>
      <c r="X19" s="146">
        <v>850</v>
      </c>
      <c r="Y19" s="24">
        <f t="shared" si="11"/>
        <v>26350</v>
      </c>
      <c r="Z19" s="146">
        <v>0</v>
      </c>
      <c r="AA19" s="24">
        <f t="shared" si="12"/>
        <v>0</v>
      </c>
      <c r="AB19" s="24">
        <f t="shared" si="15"/>
        <v>8600</v>
      </c>
      <c r="AC19" s="25">
        <f t="shared" si="16"/>
        <v>266600</v>
      </c>
      <c r="AD19" s="24"/>
      <c r="AE19" s="26">
        <f t="shared" si="13"/>
        <v>36550</v>
      </c>
      <c r="AF19" s="52">
        <f t="shared" si="14"/>
        <v>1133050</v>
      </c>
      <c r="AG19" s="17"/>
      <c r="AI19" s="150"/>
      <c r="AJ19" s="151"/>
      <c r="AK19" s="13"/>
    </row>
    <row r="20" spans="1:37">
      <c r="A20" s="131">
        <v>37257</v>
      </c>
      <c r="B20" s="132">
        <v>37312</v>
      </c>
      <c r="C20" s="30">
        <f t="shared" si="0"/>
        <v>31</v>
      </c>
      <c r="D20" s="30"/>
      <c r="E20" s="144">
        <v>3700</v>
      </c>
      <c r="F20" s="24">
        <f t="shared" si="1"/>
        <v>114700</v>
      </c>
      <c r="G20" s="146">
        <v>2250</v>
      </c>
      <c r="H20" s="24">
        <f t="shared" si="2"/>
        <v>69750</v>
      </c>
      <c r="I20" s="146">
        <v>13500</v>
      </c>
      <c r="J20" s="24">
        <f t="shared" si="3"/>
        <v>418500</v>
      </c>
      <c r="K20" s="146">
        <v>3500</v>
      </c>
      <c r="L20" s="24">
        <f t="shared" si="4"/>
        <v>108500</v>
      </c>
      <c r="M20" s="146">
        <v>5000</v>
      </c>
      <c r="N20" s="24">
        <f t="shared" si="5"/>
        <v>155000</v>
      </c>
      <c r="O20" s="24">
        <f t="shared" si="6"/>
        <v>27950</v>
      </c>
      <c r="P20" s="25">
        <f t="shared" si="7"/>
        <v>866450</v>
      </c>
      <c r="Q20" s="24"/>
      <c r="R20" s="144">
        <v>6000</v>
      </c>
      <c r="S20" s="24">
        <f t="shared" si="8"/>
        <v>186000</v>
      </c>
      <c r="T20" s="146">
        <v>1750</v>
      </c>
      <c r="U20" s="24">
        <f t="shared" si="9"/>
        <v>54250</v>
      </c>
      <c r="V20" s="146">
        <v>0</v>
      </c>
      <c r="W20" s="24">
        <f t="shared" si="10"/>
        <v>0</v>
      </c>
      <c r="X20" s="146">
        <v>850</v>
      </c>
      <c r="Y20" s="24">
        <f t="shared" si="11"/>
        <v>26350</v>
      </c>
      <c r="Z20" s="146">
        <v>0</v>
      </c>
      <c r="AA20" s="24">
        <f t="shared" si="12"/>
        <v>0</v>
      </c>
      <c r="AB20" s="24">
        <f t="shared" si="15"/>
        <v>8600</v>
      </c>
      <c r="AC20" s="25">
        <f t="shared" si="16"/>
        <v>266600</v>
      </c>
      <c r="AD20" s="24"/>
      <c r="AE20" s="26">
        <f t="shared" si="13"/>
        <v>36550</v>
      </c>
      <c r="AF20" s="52">
        <f t="shared" si="14"/>
        <v>1133050</v>
      </c>
      <c r="AG20" s="17"/>
      <c r="AI20" s="150"/>
      <c r="AJ20" s="151"/>
      <c r="AK20" s="13"/>
    </row>
    <row r="21" spans="1:37">
      <c r="A21" s="131">
        <v>37288</v>
      </c>
      <c r="B21" s="132">
        <v>37340</v>
      </c>
      <c r="C21" s="30">
        <f t="shared" si="0"/>
        <v>28</v>
      </c>
      <c r="D21" s="30"/>
      <c r="E21" s="144">
        <v>3700</v>
      </c>
      <c r="F21" s="24">
        <f t="shared" si="1"/>
        <v>103600</v>
      </c>
      <c r="G21" s="146">
        <v>2250</v>
      </c>
      <c r="H21" s="24">
        <f t="shared" si="2"/>
        <v>63000</v>
      </c>
      <c r="I21" s="146">
        <v>13500</v>
      </c>
      <c r="J21" s="24">
        <f t="shared" si="3"/>
        <v>378000</v>
      </c>
      <c r="K21" s="146">
        <v>3500</v>
      </c>
      <c r="L21" s="24">
        <f t="shared" si="4"/>
        <v>98000</v>
      </c>
      <c r="M21" s="146">
        <v>5000</v>
      </c>
      <c r="N21" s="24">
        <f t="shared" si="5"/>
        <v>140000</v>
      </c>
      <c r="O21" s="24">
        <f t="shared" si="6"/>
        <v>27950</v>
      </c>
      <c r="P21" s="25">
        <f t="shared" si="7"/>
        <v>782600</v>
      </c>
      <c r="Q21" s="24"/>
      <c r="R21" s="144">
        <v>6000</v>
      </c>
      <c r="S21" s="24">
        <f t="shared" si="8"/>
        <v>168000</v>
      </c>
      <c r="T21" s="146">
        <v>1750</v>
      </c>
      <c r="U21" s="24">
        <f t="shared" si="9"/>
        <v>49000</v>
      </c>
      <c r="V21" s="146">
        <v>0</v>
      </c>
      <c r="W21" s="24">
        <f t="shared" si="10"/>
        <v>0</v>
      </c>
      <c r="X21" s="146">
        <v>850</v>
      </c>
      <c r="Y21" s="24">
        <f t="shared" si="11"/>
        <v>23800</v>
      </c>
      <c r="Z21" s="146">
        <v>0</v>
      </c>
      <c r="AA21" s="24">
        <f t="shared" si="12"/>
        <v>0</v>
      </c>
      <c r="AB21" s="24">
        <f t="shared" si="15"/>
        <v>8600</v>
      </c>
      <c r="AC21" s="25">
        <f t="shared" si="16"/>
        <v>240800</v>
      </c>
      <c r="AD21" s="24"/>
      <c r="AE21" s="26">
        <f t="shared" si="13"/>
        <v>36550</v>
      </c>
      <c r="AF21" s="52">
        <f t="shared" si="14"/>
        <v>1023400</v>
      </c>
      <c r="AG21" s="17"/>
      <c r="AI21" s="150"/>
      <c r="AJ21" s="151"/>
      <c r="AK21" s="13"/>
    </row>
    <row r="22" spans="1:37">
      <c r="A22" s="131">
        <v>37316</v>
      </c>
      <c r="B22" s="132">
        <v>37371</v>
      </c>
      <c r="C22" s="30">
        <f t="shared" si="0"/>
        <v>31</v>
      </c>
      <c r="D22" s="30"/>
      <c r="E22" s="144">
        <v>3700</v>
      </c>
      <c r="F22" s="24">
        <f t="shared" si="1"/>
        <v>114700</v>
      </c>
      <c r="G22" s="146">
        <v>2250</v>
      </c>
      <c r="H22" s="24">
        <f t="shared" si="2"/>
        <v>69750</v>
      </c>
      <c r="I22" s="146">
        <v>13500</v>
      </c>
      <c r="J22" s="24">
        <f t="shared" si="3"/>
        <v>418500</v>
      </c>
      <c r="K22" s="146">
        <v>3500</v>
      </c>
      <c r="L22" s="24">
        <f t="shared" si="4"/>
        <v>108500</v>
      </c>
      <c r="M22" s="146">
        <v>5000</v>
      </c>
      <c r="N22" s="24">
        <f t="shared" si="5"/>
        <v>155000</v>
      </c>
      <c r="O22" s="24">
        <f t="shared" si="6"/>
        <v>27950</v>
      </c>
      <c r="P22" s="25">
        <f t="shared" si="7"/>
        <v>866450</v>
      </c>
      <c r="Q22" s="24"/>
      <c r="R22" s="144">
        <v>6000</v>
      </c>
      <c r="S22" s="24">
        <f t="shared" si="8"/>
        <v>186000</v>
      </c>
      <c r="T22" s="146">
        <v>1750</v>
      </c>
      <c r="U22" s="24">
        <f t="shared" si="9"/>
        <v>54250</v>
      </c>
      <c r="V22" s="146">
        <v>0</v>
      </c>
      <c r="W22" s="24">
        <f t="shared" si="10"/>
        <v>0</v>
      </c>
      <c r="X22" s="146">
        <v>850</v>
      </c>
      <c r="Y22" s="24">
        <f t="shared" si="11"/>
        <v>26350</v>
      </c>
      <c r="Z22" s="146">
        <v>0</v>
      </c>
      <c r="AA22" s="24">
        <f t="shared" si="12"/>
        <v>0</v>
      </c>
      <c r="AB22" s="24">
        <f t="shared" si="15"/>
        <v>8600</v>
      </c>
      <c r="AC22" s="25">
        <f t="shared" si="16"/>
        <v>266600</v>
      </c>
      <c r="AD22" s="24"/>
      <c r="AE22" s="26">
        <f t="shared" si="13"/>
        <v>36550</v>
      </c>
      <c r="AF22" s="52">
        <f t="shared" si="14"/>
        <v>1133050</v>
      </c>
      <c r="AG22" s="17"/>
      <c r="AI22" s="150"/>
      <c r="AJ22" s="151"/>
      <c r="AK22" s="13"/>
    </row>
    <row r="23" spans="1:37">
      <c r="A23" s="131">
        <v>37347</v>
      </c>
      <c r="B23" s="132">
        <v>37401</v>
      </c>
      <c r="C23" s="30">
        <f t="shared" si="0"/>
        <v>30</v>
      </c>
      <c r="D23" s="30"/>
      <c r="E23" s="143">
        <v>5000</v>
      </c>
      <c r="F23" s="24">
        <f t="shared" si="1"/>
        <v>150000</v>
      </c>
      <c r="G23" s="145">
        <v>3000</v>
      </c>
      <c r="H23" s="24">
        <f t="shared" si="2"/>
        <v>90000</v>
      </c>
      <c r="I23" s="145">
        <v>14000</v>
      </c>
      <c r="J23" s="24">
        <f t="shared" si="3"/>
        <v>420000</v>
      </c>
      <c r="K23" s="145">
        <v>2000</v>
      </c>
      <c r="L23" s="24">
        <f t="shared" si="4"/>
        <v>60000</v>
      </c>
      <c r="M23" s="145">
        <v>3000</v>
      </c>
      <c r="N23" s="24">
        <f t="shared" si="5"/>
        <v>90000</v>
      </c>
      <c r="O23" s="24">
        <f t="shared" si="6"/>
        <v>27000</v>
      </c>
      <c r="P23" s="25">
        <f t="shared" si="7"/>
        <v>810000</v>
      </c>
      <c r="Q23" s="24"/>
      <c r="R23" s="143">
        <v>6000</v>
      </c>
      <c r="S23" s="24">
        <f t="shared" si="8"/>
        <v>180000</v>
      </c>
      <c r="T23" s="145">
        <v>700</v>
      </c>
      <c r="U23" s="24">
        <f t="shared" si="9"/>
        <v>21000</v>
      </c>
      <c r="V23" s="146">
        <v>0</v>
      </c>
      <c r="W23" s="24">
        <f t="shared" si="10"/>
        <v>0</v>
      </c>
      <c r="X23" s="145">
        <v>500</v>
      </c>
      <c r="Y23" s="24">
        <f t="shared" si="11"/>
        <v>15000</v>
      </c>
      <c r="Z23" s="145">
        <v>2200</v>
      </c>
      <c r="AA23" s="24">
        <f t="shared" si="12"/>
        <v>66000</v>
      </c>
      <c r="AB23" s="24">
        <f t="shared" si="15"/>
        <v>9400</v>
      </c>
      <c r="AC23" s="25">
        <f t="shared" si="16"/>
        <v>282000</v>
      </c>
      <c r="AD23" s="24"/>
      <c r="AE23" s="26">
        <f t="shared" si="13"/>
        <v>36400</v>
      </c>
      <c r="AF23" s="52">
        <f t="shared" si="14"/>
        <v>1092000</v>
      </c>
      <c r="AG23" s="17"/>
      <c r="AI23" s="150"/>
      <c r="AJ23" s="151"/>
      <c r="AK23" s="13"/>
    </row>
    <row r="24" spans="1:37">
      <c r="A24" s="131">
        <v>37377</v>
      </c>
      <c r="B24" s="132">
        <v>37432</v>
      </c>
      <c r="C24" s="30">
        <f t="shared" si="0"/>
        <v>31</v>
      </c>
      <c r="D24" s="30"/>
      <c r="E24" s="144">
        <v>5000</v>
      </c>
      <c r="F24" s="24">
        <f t="shared" si="1"/>
        <v>155000</v>
      </c>
      <c r="G24" s="146">
        <v>3000</v>
      </c>
      <c r="H24" s="24">
        <f t="shared" si="2"/>
        <v>93000</v>
      </c>
      <c r="I24" s="146">
        <v>14000</v>
      </c>
      <c r="J24" s="24">
        <f t="shared" si="3"/>
        <v>434000</v>
      </c>
      <c r="K24" s="146">
        <v>2000</v>
      </c>
      <c r="L24" s="24">
        <f t="shared" si="4"/>
        <v>62000</v>
      </c>
      <c r="M24" s="146">
        <v>3000</v>
      </c>
      <c r="N24" s="24">
        <f t="shared" si="5"/>
        <v>93000</v>
      </c>
      <c r="O24" s="24">
        <f t="shared" si="6"/>
        <v>27000</v>
      </c>
      <c r="P24" s="25">
        <f t="shared" si="7"/>
        <v>837000</v>
      </c>
      <c r="Q24" s="24"/>
      <c r="R24" s="144">
        <v>6000</v>
      </c>
      <c r="S24" s="24">
        <f t="shared" si="8"/>
        <v>186000</v>
      </c>
      <c r="T24" s="146">
        <v>700</v>
      </c>
      <c r="U24" s="24">
        <f t="shared" si="9"/>
        <v>21700</v>
      </c>
      <c r="V24" s="146">
        <v>0</v>
      </c>
      <c r="W24" s="24">
        <f t="shared" si="10"/>
        <v>0</v>
      </c>
      <c r="X24" s="146">
        <v>500</v>
      </c>
      <c r="Y24" s="24">
        <f t="shared" si="11"/>
        <v>15500</v>
      </c>
      <c r="Z24" s="146">
        <v>2200</v>
      </c>
      <c r="AA24" s="24">
        <f t="shared" si="12"/>
        <v>68200</v>
      </c>
      <c r="AB24" s="24">
        <f t="shared" si="15"/>
        <v>9400</v>
      </c>
      <c r="AC24" s="25">
        <f t="shared" si="16"/>
        <v>291400</v>
      </c>
      <c r="AD24" s="24"/>
      <c r="AE24" s="26">
        <f t="shared" si="13"/>
        <v>36400</v>
      </c>
      <c r="AF24" s="52">
        <f t="shared" si="14"/>
        <v>1128400</v>
      </c>
      <c r="AG24" s="17"/>
      <c r="AI24" s="150"/>
      <c r="AJ24" s="151"/>
      <c r="AK24" s="13"/>
    </row>
    <row r="25" spans="1:37">
      <c r="A25" s="131">
        <v>37408</v>
      </c>
      <c r="B25" s="132">
        <v>37462</v>
      </c>
      <c r="C25" s="30">
        <f t="shared" si="0"/>
        <v>30</v>
      </c>
      <c r="D25" s="30"/>
      <c r="E25" s="144">
        <v>5000</v>
      </c>
      <c r="F25" s="24">
        <f t="shared" si="1"/>
        <v>150000</v>
      </c>
      <c r="G25" s="146">
        <v>3000</v>
      </c>
      <c r="H25" s="24">
        <f t="shared" si="2"/>
        <v>90000</v>
      </c>
      <c r="I25" s="146">
        <v>14000</v>
      </c>
      <c r="J25" s="24">
        <f t="shared" si="3"/>
        <v>420000</v>
      </c>
      <c r="K25" s="146">
        <v>2000</v>
      </c>
      <c r="L25" s="24">
        <f t="shared" si="4"/>
        <v>60000</v>
      </c>
      <c r="M25" s="146">
        <v>3000</v>
      </c>
      <c r="N25" s="24">
        <f t="shared" si="5"/>
        <v>90000</v>
      </c>
      <c r="O25" s="24">
        <f t="shared" si="6"/>
        <v>27000</v>
      </c>
      <c r="P25" s="25">
        <f t="shared" si="7"/>
        <v>810000</v>
      </c>
      <c r="Q25" s="24"/>
      <c r="R25" s="144">
        <v>6000</v>
      </c>
      <c r="S25" s="24">
        <f t="shared" si="8"/>
        <v>180000</v>
      </c>
      <c r="T25" s="146">
        <v>700</v>
      </c>
      <c r="U25" s="24">
        <f t="shared" si="9"/>
        <v>21000</v>
      </c>
      <c r="V25" s="146">
        <v>0</v>
      </c>
      <c r="W25" s="24">
        <f t="shared" si="10"/>
        <v>0</v>
      </c>
      <c r="X25" s="146">
        <v>500</v>
      </c>
      <c r="Y25" s="24">
        <f t="shared" si="11"/>
        <v>15000</v>
      </c>
      <c r="Z25" s="146">
        <v>2200</v>
      </c>
      <c r="AA25" s="24">
        <f t="shared" si="12"/>
        <v>66000</v>
      </c>
      <c r="AB25" s="24">
        <f t="shared" si="15"/>
        <v>9400</v>
      </c>
      <c r="AC25" s="25">
        <f t="shared" si="16"/>
        <v>282000</v>
      </c>
      <c r="AD25" s="24"/>
      <c r="AE25" s="26">
        <f t="shared" si="13"/>
        <v>36400</v>
      </c>
      <c r="AF25" s="52">
        <f t="shared" si="14"/>
        <v>1092000</v>
      </c>
      <c r="AG25" s="17"/>
      <c r="AI25" s="150"/>
      <c r="AJ25" s="151"/>
      <c r="AK25" s="13"/>
    </row>
    <row r="26" spans="1:37">
      <c r="A26" s="131">
        <v>37438</v>
      </c>
      <c r="B26" s="132">
        <v>37493</v>
      </c>
      <c r="C26" s="30">
        <f t="shared" si="0"/>
        <v>31</v>
      </c>
      <c r="D26" s="30"/>
      <c r="E26" s="144">
        <v>5000</v>
      </c>
      <c r="F26" s="24">
        <f t="shared" si="1"/>
        <v>155000</v>
      </c>
      <c r="G26" s="146">
        <v>3000</v>
      </c>
      <c r="H26" s="24">
        <f t="shared" si="2"/>
        <v>93000</v>
      </c>
      <c r="I26" s="146">
        <v>14000</v>
      </c>
      <c r="J26" s="24">
        <f t="shared" si="3"/>
        <v>434000</v>
      </c>
      <c r="K26" s="146">
        <v>2000</v>
      </c>
      <c r="L26" s="24">
        <f t="shared" si="4"/>
        <v>62000</v>
      </c>
      <c r="M26" s="146">
        <v>3000</v>
      </c>
      <c r="N26" s="24">
        <f t="shared" si="5"/>
        <v>93000</v>
      </c>
      <c r="O26" s="24">
        <f t="shared" si="6"/>
        <v>27000</v>
      </c>
      <c r="P26" s="25">
        <f t="shared" si="7"/>
        <v>837000</v>
      </c>
      <c r="Q26" s="24"/>
      <c r="R26" s="144">
        <v>6000</v>
      </c>
      <c r="S26" s="24">
        <f t="shared" si="8"/>
        <v>186000</v>
      </c>
      <c r="T26" s="146">
        <v>700</v>
      </c>
      <c r="U26" s="24">
        <f t="shared" si="9"/>
        <v>21700</v>
      </c>
      <c r="V26" s="146">
        <v>0</v>
      </c>
      <c r="W26" s="24">
        <f t="shared" si="10"/>
        <v>0</v>
      </c>
      <c r="X26" s="146">
        <v>500</v>
      </c>
      <c r="Y26" s="24">
        <f t="shared" si="11"/>
        <v>15500</v>
      </c>
      <c r="Z26" s="146">
        <v>2200</v>
      </c>
      <c r="AA26" s="24">
        <f t="shared" si="12"/>
        <v>68200</v>
      </c>
      <c r="AB26" s="24">
        <f t="shared" si="15"/>
        <v>9400</v>
      </c>
      <c r="AC26" s="25">
        <f t="shared" si="16"/>
        <v>291400</v>
      </c>
      <c r="AD26" s="24"/>
      <c r="AE26" s="26">
        <f t="shared" si="13"/>
        <v>36400</v>
      </c>
      <c r="AF26" s="52">
        <f t="shared" si="14"/>
        <v>1128400</v>
      </c>
      <c r="AG26" s="17"/>
      <c r="AI26" s="150"/>
      <c r="AJ26" s="151"/>
      <c r="AK26" s="13"/>
    </row>
    <row r="27" spans="1:37">
      <c r="A27" s="131">
        <v>37469</v>
      </c>
      <c r="B27" s="132">
        <v>37524</v>
      </c>
      <c r="C27" s="30">
        <f t="shared" si="0"/>
        <v>31</v>
      </c>
      <c r="D27" s="30"/>
      <c r="E27" s="144">
        <v>5000</v>
      </c>
      <c r="F27" s="24">
        <f t="shared" si="1"/>
        <v>155000</v>
      </c>
      <c r="G27" s="146">
        <v>3000</v>
      </c>
      <c r="H27" s="24">
        <f t="shared" si="2"/>
        <v>93000</v>
      </c>
      <c r="I27" s="146">
        <v>14000</v>
      </c>
      <c r="J27" s="24">
        <f t="shared" si="3"/>
        <v>434000</v>
      </c>
      <c r="K27" s="146">
        <v>2000</v>
      </c>
      <c r="L27" s="24">
        <f t="shared" si="4"/>
        <v>62000</v>
      </c>
      <c r="M27" s="146">
        <v>3000</v>
      </c>
      <c r="N27" s="24">
        <f t="shared" si="5"/>
        <v>93000</v>
      </c>
      <c r="O27" s="24">
        <f t="shared" si="6"/>
        <v>27000</v>
      </c>
      <c r="P27" s="25">
        <f t="shared" si="7"/>
        <v>837000</v>
      </c>
      <c r="Q27" s="24"/>
      <c r="R27" s="144">
        <v>6000</v>
      </c>
      <c r="S27" s="24">
        <f t="shared" si="8"/>
        <v>186000</v>
      </c>
      <c r="T27" s="146">
        <v>700</v>
      </c>
      <c r="U27" s="24">
        <f t="shared" si="9"/>
        <v>21700</v>
      </c>
      <c r="V27" s="146">
        <v>0</v>
      </c>
      <c r="W27" s="24">
        <f t="shared" si="10"/>
        <v>0</v>
      </c>
      <c r="X27" s="146">
        <v>500</v>
      </c>
      <c r="Y27" s="24">
        <f t="shared" si="11"/>
        <v>15500</v>
      </c>
      <c r="Z27" s="146">
        <v>2200</v>
      </c>
      <c r="AA27" s="24">
        <f t="shared" si="12"/>
        <v>68200</v>
      </c>
      <c r="AB27" s="24">
        <f t="shared" si="15"/>
        <v>9400</v>
      </c>
      <c r="AC27" s="25">
        <f t="shared" si="16"/>
        <v>291400</v>
      </c>
      <c r="AD27" s="24"/>
      <c r="AE27" s="26">
        <f t="shared" si="13"/>
        <v>36400</v>
      </c>
      <c r="AF27" s="52">
        <f t="shared" si="14"/>
        <v>1128400</v>
      </c>
      <c r="AG27" s="17"/>
      <c r="AI27" s="150"/>
      <c r="AJ27" s="151"/>
      <c r="AK27" s="13"/>
    </row>
    <row r="28" spans="1:37">
      <c r="A28" s="131">
        <v>37500</v>
      </c>
      <c r="B28" s="132">
        <v>37554</v>
      </c>
      <c r="C28" s="30">
        <f t="shared" si="0"/>
        <v>30</v>
      </c>
      <c r="D28" s="30"/>
      <c r="E28" s="144">
        <v>5000</v>
      </c>
      <c r="F28" s="24">
        <f t="shared" si="1"/>
        <v>150000</v>
      </c>
      <c r="G28" s="146">
        <v>3000</v>
      </c>
      <c r="H28" s="24">
        <f t="shared" si="2"/>
        <v>90000</v>
      </c>
      <c r="I28" s="146">
        <v>14000</v>
      </c>
      <c r="J28" s="24">
        <f t="shared" si="3"/>
        <v>420000</v>
      </c>
      <c r="K28" s="146">
        <v>2000</v>
      </c>
      <c r="L28" s="24">
        <f t="shared" si="4"/>
        <v>60000</v>
      </c>
      <c r="M28" s="146">
        <v>3000</v>
      </c>
      <c r="N28" s="24">
        <f t="shared" si="5"/>
        <v>90000</v>
      </c>
      <c r="O28" s="24">
        <f t="shared" si="6"/>
        <v>27000</v>
      </c>
      <c r="P28" s="25">
        <f t="shared" si="7"/>
        <v>810000</v>
      </c>
      <c r="Q28" s="24"/>
      <c r="R28" s="144">
        <v>6000</v>
      </c>
      <c r="S28" s="24">
        <f t="shared" si="8"/>
        <v>180000</v>
      </c>
      <c r="T28" s="146">
        <v>700</v>
      </c>
      <c r="U28" s="24">
        <f t="shared" si="9"/>
        <v>21000</v>
      </c>
      <c r="V28" s="146">
        <v>0</v>
      </c>
      <c r="W28" s="24">
        <f t="shared" si="10"/>
        <v>0</v>
      </c>
      <c r="X28" s="146">
        <v>500</v>
      </c>
      <c r="Y28" s="24">
        <f t="shared" si="11"/>
        <v>15000</v>
      </c>
      <c r="Z28" s="146">
        <v>2200</v>
      </c>
      <c r="AA28" s="24">
        <f t="shared" si="12"/>
        <v>66000</v>
      </c>
      <c r="AB28" s="24">
        <f t="shared" si="15"/>
        <v>9400</v>
      </c>
      <c r="AC28" s="25">
        <f t="shared" si="16"/>
        <v>282000</v>
      </c>
      <c r="AD28" s="24"/>
      <c r="AE28" s="26">
        <f t="shared" si="13"/>
        <v>36400</v>
      </c>
      <c r="AF28" s="52">
        <f t="shared" si="14"/>
        <v>1092000</v>
      </c>
      <c r="AG28" s="17"/>
      <c r="AI28" s="150"/>
      <c r="AJ28" s="151"/>
      <c r="AK28" s="13"/>
    </row>
    <row r="29" spans="1:37">
      <c r="A29" s="131">
        <v>37530</v>
      </c>
      <c r="B29" s="132">
        <v>37585</v>
      </c>
      <c r="C29" s="30">
        <f t="shared" si="0"/>
        <v>31</v>
      </c>
      <c r="D29" s="30"/>
      <c r="E29" s="144">
        <v>5000</v>
      </c>
      <c r="F29" s="24">
        <f t="shared" si="1"/>
        <v>155000</v>
      </c>
      <c r="G29" s="146">
        <v>3000</v>
      </c>
      <c r="H29" s="24">
        <f t="shared" si="2"/>
        <v>93000</v>
      </c>
      <c r="I29" s="146">
        <v>14000</v>
      </c>
      <c r="J29" s="24">
        <f t="shared" si="3"/>
        <v>434000</v>
      </c>
      <c r="K29" s="146">
        <v>2000</v>
      </c>
      <c r="L29" s="24">
        <f t="shared" si="4"/>
        <v>62000</v>
      </c>
      <c r="M29" s="146">
        <v>3000</v>
      </c>
      <c r="N29" s="24">
        <f t="shared" si="5"/>
        <v>93000</v>
      </c>
      <c r="O29" s="24">
        <f t="shared" si="6"/>
        <v>27000</v>
      </c>
      <c r="P29" s="25">
        <f t="shared" si="7"/>
        <v>837000</v>
      </c>
      <c r="Q29" s="24"/>
      <c r="R29" s="144">
        <v>6000</v>
      </c>
      <c r="S29" s="24">
        <f t="shared" si="8"/>
        <v>186000</v>
      </c>
      <c r="T29" s="146">
        <v>700</v>
      </c>
      <c r="U29" s="24">
        <f t="shared" si="9"/>
        <v>21700</v>
      </c>
      <c r="V29" s="146">
        <v>0</v>
      </c>
      <c r="W29" s="24">
        <f t="shared" si="10"/>
        <v>0</v>
      </c>
      <c r="X29" s="146">
        <v>500</v>
      </c>
      <c r="Y29" s="24">
        <f t="shared" si="11"/>
        <v>15500</v>
      </c>
      <c r="Z29" s="146">
        <v>2200</v>
      </c>
      <c r="AA29" s="24">
        <f t="shared" si="12"/>
        <v>68200</v>
      </c>
      <c r="AB29" s="24">
        <f t="shared" si="15"/>
        <v>9400</v>
      </c>
      <c r="AC29" s="25">
        <f t="shared" si="16"/>
        <v>291400</v>
      </c>
      <c r="AD29" s="24"/>
      <c r="AE29" s="26">
        <f t="shared" si="13"/>
        <v>36400</v>
      </c>
      <c r="AF29" s="52">
        <f t="shared" si="14"/>
        <v>1128400</v>
      </c>
      <c r="AG29" s="17"/>
      <c r="AI29" s="150"/>
      <c r="AJ29" s="151"/>
      <c r="AK29" s="13"/>
    </row>
    <row r="30" spans="1:37">
      <c r="A30" s="131">
        <v>37561</v>
      </c>
      <c r="B30" s="132">
        <v>37615</v>
      </c>
      <c r="C30" s="30">
        <f t="shared" si="0"/>
        <v>30</v>
      </c>
      <c r="D30" s="30"/>
      <c r="E30" s="143">
        <v>6200</v>
      </c>
      <c r="F30" s="24">
        <f t="shared" si="1"/>
        <v>186000</v>
      </c>
      <c r="G30" s="145">
        <v>3000</v>
      </c>
      <c r="H30" s="24">
        <f t="shared" si="2"/>
        <v>90000</v>
      </c>
      <c r="I30" s="145">
        <v>13500</v>
      </c>
      <c r="J30" s="24">
        <f t="shared" si="3"/>
        <v>405000</v>
      </c>
      <c r="K30" s="145">
        <v>3500</v>
      </c>
      <c r="L30" s="24">
        <f t="shared" si="4"/>
        <v>105000</v>
      </c>
      <c r="M30" s="145">
        <v>5000</v>
      </c>
      <c r="N30" s="24">
        <f t="shared" si="5"/>
        <v>150000</v>
      </c>
      <c r="O30" s="24">
        <f t="shared" si="6"/>
        <v>31200</v>
      </c>
      <c r="P30" s="25">
        <f t="shared" si="7"/>
        <v>936000</v>
      </c>
      <c r="Q30" s="24"/>
      <c r="R30" s="143">
        <v>8000</v>
      </c>
      <c r="S30" s="24">
        <f t="shared" si="8"/>
        <v>240000</v>
      </c>
      <c r="T30" s="145">
        <v>1750</v>
      </c>
      <c r="U30" s="24">
        <f t="shared" si="9"/>
        <v>52500</v>
      </c>
      <c r="V30" s="146">
        <v>0</v>
      </c>
      <c r="W30" s="24">
        <f t="shared" si="10"/>
        <v>0</v>
      </c>
      <c r="X30" s="145">
        <v>850</v>
      </c>
      <c r="Y30" s="24">
        <f t="shared" si="11"/>
        <v>25500</v>
      </c>
      <c r="Z30" s="145">
        <v>5800</v>
      </c>
      <c r="AA30" s="24">
        <f t="shared" si="12"/>
        <v>174000</v>
      </c>
      <c r="AB30" s="24">
        <f t="shared" si="15"/>
        <v>16400</v>
      </c>
      <c r="AC30" s="25">
        <f t="shared" si="16"/>
        <v>492000</v>
      </c>
      <c r="AD30" s="24"/>
      <c r="AE30" s="26">
        <f t="shared" si="13"/>
        <v>47600</v>
      </c>
      <c r="AF30" s="52">
        <f t="shared" si="14"/>
        <v>1428000</v>
      </c>
      <c r="AG30" s="17"/>
      <c r="AI30" s="150"/>
      <c r="AJ30" s="151"/>
      <c r="AK30" s="13"/>
    </row>
    <row r="31" spans="1:37">
      <c r="A31" s="131">
        <v>37591</v>
      </c>
      <c r="B31" s="132">
        <v>37646</v>
      </c>
      <c r="C31" s="30">
        <f t="shared" si="0"/>
        <v>31</v>
      </c>
      <c r="D31" s="30"/>
      <c r="E31" s="144">
        <v>6200</v>
      </c>
      <c r="F31" s="24">
        <f t="shared" si="1"/>
        <v>192200</v>
      </c>
      <c r="G31" s="146">
        <v>3000</v>
      </c>
      <c r="H31" s="24">
        <f t="shared" si="2"/>
        <v>93000</v>
      </c>
      <c r="I31" s="146">
        <v>13500</v>
      </c>
      <c r="J31" s="24">
        <f t="shared" si="3"/>
        <v>418500</v>
      </c>
      <c r="K31" s="146">
        <v>3500</v>
      </c>
      <c r="L31" s="24">
        <f t="shared" si="4"/>
        <v>108500</v>
      </c>
      <c r="M31" s="146">
        <v>5000</v>
      </c>
      <c r="N31" s="24">
        <f t="shared" si="5"/>
        <v>155000</v>
      </c>
      <c r="O31" s="24">
        <f t="shared" si="6"/>
        <v>31200</v>
      </c>
      <c r="P31" s="25">
        <f t="shared" si="7"/>
        <v>967200</v>
      </c>
      <c r="Q31" s="24"/>
      <c r="R31" s="144">
        <v>8000</v>
      </c>
      <c r="S31" s="24">
        <f t="shared" si="8"/>
        <v>248000</v>
      </c>
      <c r="T31" s="146">
        <v>1750</v>
      </c>
      <c r="U31" s="24">
        <f t="shared" si="9"/>
        <v>54250</v>
      </c>
      <c r="V31" s="146">
        <v>0</v>
      </c>
      <c r="W31" s="24">
        <f t="shared" si="10"/>
        <v>0</v>
      </c>
      <c r="X31" s="146">
        <v>850</v>
      </c>
      <c r="Y31" s="24">
        <f t="shared" si="11"/>
        <v>26350</v>
      </c>
      <c r="Z31" s="146">
        <v>5800</v>
      </c>
      <c r="AA31" s="24">
        <f t="shared" si="12"/>
        <v>179800</v>
      </c>
      <c r="AB31" s="24">
        <f t="shared" si="15"/>
        <v>16400</v>
      </c>
      <c r="AC31" s="25">
        <f t="shared" si="16"/>
        <v>508400</v>
      </c>
      <c r="AD31" s="24"/>
      <c r="AE31" s="26">
        <f t="shared" si="13"/>
        <v>47600</v>
      </c>
      <c r="AF31" s="52">
        <f t="shared" si="14"/>
        <v>1475600</v>
      </c>
      <c r="AG31" s="17"/>
      <c r="AI31" s="150"/>
      <c r="AJ31" s="151"/>
      <c r="AK31" s="13"/>
    </row>
    <row r="32" spans="1:37">
      <c r="A32" s="131">
        <v>37622</v>
      </c>
      <c r="B32" s="132">
        <v>37677</v>
      </c>
      <c r="C32" s="30">
        <f t="shared" si="0"/>
        <v>31</v>
      </c>
      <c r="D32" s="30"/>
      <c r="E32" s="144">
        <v>6200</v>
      </c>
      <c r="F32" s="24">
        <f t="shared" si="1"/>
        <v>192200</v>
      </c>
      <c r="G32" s="146">
        <v>3000</v>
      </c>
      <c r="H32" s="24">
        <f t="shared" si="2"/>
        <v>93000</v>
      </c>
      <c r="I32" s="146">
        <v>13500</v>
      </c>
      <c r="J32" s="24">
        <f t="shared" si="3"/>
        <v>418500</v>
      </c>
      <c r="K32" s="146">
        <v>3500</v>
      </c>
      <c r="L32" s="24">
        <f t="shared" si="4"/>
        <v>108500</v>
      </c>
      <c r="M32" s="146">
        <v>5000</v>
      </c>
      <c r="N32" s="24">
        <f t="shared" si="5"/>
        <v>155000</v>
      </c>
      <c r="O32" s="24">
        <f t="shared" si="6"/>
        <v>31200</v>
      </c>
      <c r="P32" s="25">
        <f t="shared" si="7"/>
        <v>967200</v>
      </c>
      <c r="Q32" s="24"/>
      <c r="R32" s="144">
        <v>8000</v>
      </c>
      <c r="S32" s="24">
        <f t="shared" si="8"/>
        <v>248000</v>
      </c>
      <c r="T32" s="146">
        <v>1750</v>
      </c>
      <c r="U32" s="24">
        <f t="shared" si="9"/>
        <v>54250</v>
      </c>
      <c r="V32" s="146">
        <v>0</v>
      </c>
      <c r="W32" s="24">
        <f t="shared" si="10"/>
        <v>0</v>
      </c>
      <c r="X32" s="146">
        <v>850</v>
      </c>
      <c r="Y32" s="24">
        <f t="shared" si="11"/>
        <v>26350</v>
      </c>
      <c r="Z32" s="146">
        <v>5800</v>
      </c>
      <c r="AA32" s="24">
        <f t="shared" si="12"/>
        <v>179800</v>
      </c>
      <c r="AB32" s="24">
        <f t="shared" si="15"/>
        <v>16400</v>
      </c>
      <c r="AC32" s="25">
        <f t="shared" si="16"/>
        <v>508400</v>
      </c>
      <c r="AD32" s="24"/>
      <c r="AE32" s="26">
        <f t="shared" si="13"/>
        <v>47600</v>
      </c>
      <c r="AF32" s="52">
        <f t="shared" si="14"/>
        <v>1475600</v>
      </c>
      <c r="AG32" s="17"/>
      <c r="AI32" s="150"/>
      <c r="AJ32" s="151"/>
      <c r="AK32" s="13"/>
    </row>
    <row r="33" spans="1:37">
      <c r="A33" s="131">
        <v>37653</v>
      </c>
      <c r="B33" s="132">
        <v>37705</v>
      </c>
      <c r="C33" s="30">
        <f t="shared" si="0"/>
        <v>28</v>
      </c>
      <c r="D33" s="30"/>
      <c r="E33" s="144">
        <v>6200</v>
      </c>
      <c r="F33" s="24">
        <f t="shared" si="1"/>
        <v>173600</v>
      </c>
      <c r="G33" s="146">
        <v>3000</v>
      </c>
      <c r="H33" s="24">
        <f t="shared" si="2"/>
        <v>84000</v>
      </c>
      <c r="I33" s="146">
        <v>13500</v>
      </c>
      <c r="J33" s="24">
        <f t="shared" si="3"/>
        <v>378000</v>
      </c>
      <c r="K33" s="146">
        <v>3500</v>
      </c>
      <c r="L33" s="24">
        <f t="shared" si="4"/>
        <v>98000</v>
      </c>
      <c r="M33" s="146">
        <v>5000</v>
      </c>
      <c r="N33" s="24">
        <f t="shared" si="5"/>
        <v>140000</v>
      </c>
      <c r="O33" s="24">
        <f t="shared" si="6"/>
        <v>31200</v>
      </c>
      <c r="P33" s="25">
        <f t="shared" si="7"/>
        <v>873600</v>
      </c>
      <c r="Q33" s="24"/>
      <c r="R33" s="144">
        <v>8000</v>
      </c>
      <c r="S33" s="24">
        <f t="shared" si="8"/>
        <v>224000</v>
      </c>
      <c r="T33" s="146">
        <v>1750</v>
      </c>
      <c r="U33" s="24">
        <f t="shared" si="9"/>
        <v>49000</v>
      </c>
      <c r="V33" s="146">
        <v>0</v>
      </c>
      <c r="W33" s="24">
        <f t="shared" si="10"/>
        <v>0</v>
      </c>
      <c r="X33" s="146">
        <v>850</v>
      </c>
      <c r="Y33" s="24">
        <f t="shared" si="11"/>
        <v>23800</v>
      </c>
      <c r="Z33" s="146">
        <v>5800</v>
      </c>
      <c r="AA33" s="24">
        <f t="shared" si="12"/>
        <v>162400</v>
      </c>
      <c r="AB33" s="24">
        <f t="shared" si="15"/>
        <v>16400</v>
      </c>
      <c r="AC33" s="25">
        <f t="shared" si="16"/>
        <v>459200</v>
      </c>
      <c r="AD33" s="24"/>
      <c r="AE33" s="26">
        <f t="shared" si="13"/>
        <v>47600</v>
      </c>
      <c r="AF33" s="52">
        <f t="shared" si="14"/>
        <v>1332800</v>
      </c>
      <c r="AG33" s="17"/>
      <c r="AI33" s="150"/>
      <c r="AJ33" s="151"/>
      <c r="AK33" s="13"/>
    </row>
    <row r="34" spans="1:37">
      <c r="A34" s="131">
        <v>37681</v>
      </c>
      <c r="B34" s="132">
        <v>37736</v>
      </c>
      <c r="C34" s="30">
        <f t="shared" si="0"/>
        <v>31</v>
      </c>
      <c r="D34" s="30"/>
      <c r="E34" s="144">
        <v>6200</v>
      </c>
      <c r="F34" s="24">
        <f t="shared" si="1"/>
        <v>192200</v>
      </c>
      <c r="G34" s="146">
        <v>3000</v>
      </c>
      <c r="H34" s="24">
        <f t="shared" si="2"/>
        <v>93000</v>
      </c>
      <c r="I34" s="146">
        <v>13500</v>
      </c>
      <c r="J34" s="24">
        <f t="shared" si="3"/>
        <v>418500</v>
      </c>
      <c r="K34" s="146">
        <v>3500</v>
      </c>
      <c r="L34" s="24">
        <f t="shared" si="4"/>
        <v>108500</v>
      </c>
      <c r="M34" s="146">
        <v>5000</v>
      </c>
      <c r="N34" s="24">
        <f t="shared" si="5"/>
        <v>155000</v>
      </c>
      <c r="O34" s="24">
        <f t="shared" si="6"/>
        <v>31200</v>
      </c>
      <c r="P34" s="25">
        <f t="shared" si="7"/>
        <v>967200</v>
      </c>
      <c r="Q34" s="24"/>
      <c r="R34" s="144">
        <v>8000</v>
      </c>
      <c r="S34" s="24">
        <f t="shared" si="8"/>
        <v>248000</v>
      </c>
      <c r="T34" s="146">
        <v>1750</v>
      </c>
      <c r="U34" s="24">
        <f t="shared" si="9"/>
        <v>54250</v>
      </c>
      <c r="V34" s="146">
        <v>0</v>
      </c>
      <c r="W34" s="24">
        <f t="shared" si="10"/>
        <v>0</v>
      </c>
      <c r="X34" s="146">
        <v>850</v>
      </c>
      <c r="Y34" s="24">
        <f t="shared" si="11"/>
        <v>26350</v>
      </c>
      <c r="Z34" s="146">
        <v>5800</v>
      </c>
      <c r="AA34" s="24">
        <f t="shared" si="12"/>
        <v>179800</v>
      </c>
      <c r="AB34" s="24">
        <f t="shared" si="15"/>
        <v>16400</v>
      </c>
      <c r="AC34" s="25">
        <f t="shared" si="16"/>
        <v>508400</v>
      </c>
      <c r="AD34" s="24"/>
      <c r="AE34" s="26">
        <f t="shared" si="13"/>
        <v>47600</v>
      </c>
      <c r="AF34" s="52">
        <f t="shared" si="14"/>
        <v>1475600</v>
      </c>
      <c r="AG34" s="17"/>
      <c r="AI34" s="150"/>
      <c r="AJ34" s="151"/>
      <c r="AK34" s="13"/>
    </row>
    <row r="35" spans="1:37">
      <c r="A35" s="131">
        <v>37712</v>
      </c>
      <c r="B35" s="132">
        <v>37766</v>
      </c>
      <c r="C35" s="30">
        <f t="shared" si="0"/>
        <v>30</v>
      </c>
      <c r="D35" s="30"/>
      <c r="E35" s="143">
        <v>5000</v>
      </c>
      <c r="F35" s="24">
        <f t="shared" si="1"/>
        <v>150000</v>
      </c>
      <c r="G35" s="145">
        <v>3000</v>
      </c>
      <c r="H35" s="24">
        <f t="shared" si="2"/>
        <v>90000</v>
      </c>
      <c r="I35" s="145">
        <v>14000</v>
      </c>
      <c r="J35" s="24">
        <f t="shared" si="3"/>
        <v>420000</v>
      </c>
      <c r="K35" s="145">
        <v>2000</v>
      </c>
      <c r="L35" s="24">
        <f t="shared" si="4"/>
        <v>60000</v>
      </c>
      <c r="M35" s="145">
        <v>3000</v>
      </c>
      <c r="N35" s="24">
        <f t="shared" si="5"/>
        <v>90000</v>
      </c>
      <c r="O35" s="24">
        <f t="shared" si="6"/>
        <v>27000</v>
      </c>
      <c r="P35" s="25">
        <f t="shared" si="7"/>
        <v>810000</v>
      </c>
      <c r="Q35" s="24"/>
      <c r="R35" s="143">
        <v>8000</v>
      </c>
      <c r="S35" s="24">
        <f t="shared" si="8"/>
        <v>240000</v>
      </c>
      <c r="T35" s="145">
        <v>700</v>
      </c>
      <c r="U35" s="24">
        <f t="shared" si="9"/>
        <v>21000</v>
      </c>
      <c r="V35" s="146">
        <v>0</v>
      </c>
      <c r="W35" s="24">
        <f t="shared" si="10"/>
        <v>0</v>
      </c>
      <c r="X35" s="145">
        <v>500</v>
      </c>
      <c r="Y35" s="24">
        <f t="shared" si="11"/>
        <v>15000</v>
      </c>
      <c r="Z35" s="145">
        <v>2200</v>
      </c>
      <c r="AA35" s="24">
        <f t="shared" si="12"/>
        <v>66000</v>
      </c>
      <c r="AB35" s="24">
        <f t="shared" si="15"/>
        <v>11400</v>
      </c>
      <c r="AC35" s="25">
        <f t="shared" si="16"/>
        <v>342000</v>
      </c>
      <c r="AD35" s="24"/>
      <c r="AE35" s="26">
        <f t="shared" si="13"/>
        <v>38400</v>
      </c>
      <c r="AF35" s="52">
        <f t="shared" si="14"/>
        <v>1152000</v>
      </c>
      <c r="AG35" s="17"/>
      <c r="AI35" s="150"/>
      <c r="AJ35" s="151"/>
      <c r="AK35" s="13"/>
    </row>
    <row r="36" spans="1:37">
      <c r="A36" s="131">
        <v>37742</v>
      </c>
      <c r="B36" s="132">
        <v>37797</v>
      </c>
      <c r="C36" s="30">
        <f t="shared" si="0"/>
        <v>31</v>
      </c>
      <c r="D36" s="30"/>
      <c r="E36" s="144">
        <v>5000</v>
      </c>
      <c r="F36" s="24">
        <f t="shared" si="1"/>
        <v>155000</v>
      </c>
      <c r="G36" s="146">
        <v>3000</v>
      </c>
      <c r="H36" s="24">
        <f t="shared" si="2"/>
        <v>93000</v>
      </c>
      <c r="I36" s="146">
        <v>14000</v>
      </c>
      <c r="J36" s="24">
        <f t="shared" si="3"/>
        <v>434000</v>
      </c>
      <c r="K36" s="146">
        <v>2000</v>
      </c>
      <c r="L36" s="24">
        <f t="shared" si="4"/>
        <v>62000</v>
      </c>
      <c r="M36" s="146">
        <v>3000</v>
      </c>
      <c r="N36" s="24">
        <f t="shared" si="5"/>
        <v>93000</v>
      </c>
      <c r="O36" s="24">
        <f t="shared" si="6"/>
        <v>27000</v>
      </c>
      <c r="P36" s="25">
        <f t="shared" si="7"/>
        <v>837000</v>
      </c>
      <c r="Q36" s="24"/>
      <c r="R36" s="144">
        <v>8000</v>
      </c>
      <c r="S36" s="24">
        <f t="shared" si="8"/>
        <v>248000</v>
      </c>
      <c r="T36" s="146">
        <v>700</v>
      </c>
      <c r="U36" s="24">
        <f t="shared" si="9"/>
        <v>21700</v>
      </c>
      <c r="V36" s="146">
        <v>0</v>
      </c>
      <c r="W36" s="24">
        <f t="shared" si="10"/>
        <v>0</v>
      </c>
      <c r="X36" s="146">
        <v>500</v>
      </c>
      <c r="Y36" s="24">
        <f t="shared" si="11"/>
        <v>15500</v>
      </c>
      <c r="Z36" s="146">
        <v>2200</v>
      </c>
      <c r="AA36" s="24">
        <f t="shared" si="12"/>
        <v>68200</v>
      </c>
      <c r="AB36" s="24">
        <f t="shared" si="15"/>
        <v>11400</v>
      </c>
      <c r="AC36" s="25">
        <f t="shared" si="16"/>
        <v>353400</v>
      </c>
      <c r="AD36" s="24"/>
      <c r="AE36" s="26">
        <f t="shared" si="13"/>
        <v>38400</v>
      </c>
      <c r="AF36" s="52">
        <f t="shared" si="14"/>
        <v>1190400</v>
      </c>
      <c r="AG36" s="17"/>
      <c r="AI36" s="150"/>
      <c r="AJ36" s="151"/>
      <c r="AK36" s="13"/>
    </row>
    <row r="37" spans="1:37">
      <c r="A37" s="131">
        <v>37773</v>
      </c>
      <c r="B37" s="132">
        <v>37827</v>
      </c>
      <c r="C37" s="30">
        <f t="shared" si="0"/>
        <v>30</v>
      </c>
      <c r="D37" s="30"/>
      <c r="E37" s="144">
        <v>5000</v>
      </c>
      <c r="F37" s="24">
        <f t="shared" si="1"/>
        <v>150000</v>
      </c>
      <c r="G37" s="146">
        <v>3000</v>
      </c>
      <c r="H37" s="24">
        <f t="shared" si="2"/>
        <v>90000</v>
      </c>
      <c r="I37" s="146">
        <v>14000</v>
      </c>
      <c r="J37" s="24">
        <f t="shared" si="3"/>
        <v>420000</v>
      </c>
      <c r="K37" s="146">
        <v>2000</v>
      </c>
      <c r="L37" s="24">
        <f t="shared" si="4"/>
        <v>60000</v>
      </c>
      <c r="M37" s="146">
        <v>3000</v>
      </c>
      <c r="N37" s="24">
        <f t="shared" si="5"/>
        <v>90000</v>
      </c>
      <c r="O37" s="24">
        <f t="shared" si="6"/>
        <v>27000</v>
      </c>
      <c r="P37" s="25">
        <f t="shared" si="7"/>
        <v>810000</v>
      </c>
      <c r="Q37" s="24"/>
      <c r="R37" s="144">
        <v>8000</v>
      </c>
      <c r="S37" s="24">
        <f t="shared" si="8"/>
        <v>240000</v>
      </c>
      <c r="T37" s="146">
        <v>700</v>
      </c>
      <c r="U37" s="24">
        <f t="shared" si="9"/>
        <v>21000</v>
      </c>
      <c r="V37" s="146">
        <v>0</v>
      </c>
      <c r="W37" s="24">
        <f t="shared" si="10"/>
        <v>0</v>
      </c>
      <c r="X37" s="146">
        <v>500</v>
      </c>
      <c r="Y37" s="24">
        <f t="shared" si="11"/>
        <v>15000</v>
      </c>
      <c r="Z37" s="146">
        <v>2200</v>
      </c>
      <c r="AA37" s="24">
        <f t="shared" si="12"/>
        <v>66000</v>
      </c>
      <c r="AB37" s="24">
        <f t="shared" si="15"/>
        <v>11400</v>
      </c>
      <c r="AC37" s="25">
        <f t="shared" si="16"/>
        <v>342000</v>
      </c>
      <c r="AD37" s="24"/>
      <c r="AE37" s="26">
        <f t="shared" si="13"/>
        <v>38400</v>
      </c>
      <c r="AF37" s="52">
        <f t="shared" si="14"/>
        <v>1152000</v>
      </c>
      <c r="AG37" s="17"/>
      <c r="AI37" s="150"/>
      <c r="AJ37" s="151"/>
      <c r="AK37" s="13"/>
    </row>
    <row r="38" spans="1:37">
      <c r="A38" s="131">
        <v>37803</v>
      </c>
      <c r="B38" s="132">
        <v>37858</v>
      </c>
      <c r="C38" s="30">
        <f t="shared" si="0"/>
        <v>31</v>
      </c>
      <c r="D38" s="30"/>
      <c r="E38" s="144">
        <v>5000</v>
      </c>
      <c r="F38" s="24">
        <f t="shared" si="1"/>
        <v>155000</v>
      </c>
      <c r="G38" s="146">
        <v>3000</v>
      </c>
      <c r="H38" s="24">
        <f t="shared" si="2"/>
        <v>93000</v>
      </c>
      <c r="I38" s="146">
        <v>14000</v>
      </c>
      <c r="J38" s="24">
        <f t="shared" si="3"/>
        <v>434000</v>
      </c>
      <c r="K38" s="146">
        <v>2000</v>
      </c>
      <c r="L38" s="24">
        <f t="shared" si="4"/>
        <v>62000</v>
      </c>
      <c r="M38" s="146">
        <v>3000</v>
      </c>
      <c r="N38" s="24">
        <f t="shared" si="5"/>
        <v>93000</v>
      </c>
      <c r="O38" s="24">
        <f t="shared" si="6"/>
        <v>27000</v>
      </c>
      <c r="P38" s="25">
        <f t="shared" si="7"/>
        <v>837000</v>
      </c>
      <c r="Q38" s="24"/>
      <c r="R38" s="144">
        <v>8000</v>
      </c>
      <c r="S38" s="24">
        <f t="shared" si="8"/>
        <v>248000</v>
      </c>
      <c r="T38" s="146">
        <v>700</v>
      </c>
      <c r="U38" s="24">
        <f t="shared" si="9"/>
        <v>21700</v>
      </c>
      <c r="V38" s="146">
        <v>0</v>
      </c>
      <c r="W38" s="24">
        <f t="shared" si="10"/>
        <v>0</v>
      </c>
      <c r="X38" s="146">
        <v>500</v>
      </c>
      <c r="Y38" s="24">
        <f t="shared" si="11"/>
        <v>15500</v>
      </c>
      <c r="Z38" s="146">
        <v>2200</v>
      </c>
      <c r="AA38" s="24">
        <f t="shared" si="12"/>
        <v>68200</v>
      </c>
      <c r="AB38" s="24">
        <f t="shared" si="15"/>
        <v>11400</v>
      </c>
      <c r="AC38" s="25">
        <f t="shared" si="16"/>
        <v>353400</v>
      </c>
      <c r="AD38" s="24"/>
      <c r="AE38" s="26">
        <f t="shared" si="13"/>
        <v>38400</v>
      </c>
      <c r="AF38" s="52">
        <f t="shared" si="14"/>
        <v>1190400</v>
      </c>
      <c r="AG38" s="17"/>
      <c r="AI38" s="150"/>
      <c r="AJ38" s="151"/>
      <c r="AK38" s="13"/>
    </row>
    <row r="39" spans="1:37">
      <c r="A39" s="131">
        <v>37834</v>
      </c>
      <c r="B39" s="132">
        <v>37889</v>
      </c>
      <c r="C39" s="30">
        <f t="shared" si="0"/>
        <v>31</v>
      </c>
      <c r="D39" s="30"/>
      <c r="E39" s="144">
        <v>5000</v>
      </c>
      <c r="F39" s="24">
        <f t="shared" si="1"/>
        <v>155000</v>
      </c>
      <c r="G39" s="146">
        <v>3000</v>
      </c>
      <c r="H39" s="24">
        <f t="shared" si="2"/>
        <v>93000</v>
      </c>
      <c r="I39" s="146">
        <v>14000</v>
      </c>
      <c r="J39" s="24">
        <f t="shared" si="3"/>
        <v>434000</v>
      </c>
      <c r="K39" s="146">
        <v>2000</v>
      </c>
      <c r="L39" s="24">
        <f t="shared" si="4"/>
        <v>62000</v>
      </c>
      <c r="M39" s="146">
        <v>3000</v>
      </c>
      <c r="N39" s="24">
        <f t="shared" si="5"/>
        <v>93000</v>
      </c>
      <c r="O39" s="24">
        <f t="shared" si="6"/>
        <v>27000</v>
      </c>
      <c r="P39" s="25">
        <f t="shared" si="7"/>
        <v>837000</v>
      </c>
      <c r="Q39" s="24"/>
      <c r="R39" s="144">
        <v>8000</v>
      </c>
      <c r="S39" s="24">
        <f t="shared" si="8"/>
        <v>248000</v>
      </c>
      <c r="T39" s="146">
        <v>700</v>
      </c>
      <c r="U39" s="24">
        <f t="shared" si="9"/>
        <v>21700</v>
      </c>
      <c r="V39" s="146">
        <v>0</v>
      </c>
      <c r="W39" s="24">
        <f t="shared" si="10"/>
        <v>0</v>
      </c>
      <c r="X39" s="146">
        <v>500</v>
      </c>
      <c r="Y39" s="24">
        <f t="shared" si="11"/>
        <v>15500</v>
      </c>
      <c r="Z39" s="146">
        <v>2200</v>
      </c>
      <c r="AA39" s="24">
        <f t="shared" si="12"/>
        <v>68200</v>
      </c>
      <c r="AB39" s="24">
        <f t="shared" si="15"/>
        <v>11400</v>
      </c>
      <c r="AC39" s="25">
        <f t="shared" si="16"/>
        <v>353400</v>
      </c>
      <c r="AD39" s="24"/>
      <c r="AE39" s="26">
        <f t="shared" si="13"/>
        <v>38400</v>
      </c>
      <c r="AF39" s="52">
        <f t="shared" si="14"/>
        <v>1190400</v>
      </c>
      <c r="AG39" s="17"/>
      <c r="AI39" s="150"/>
      <c r="AJ39" s="151"/>
      <c r="AK39" s="13"/>
    </row>
    <row r="40" spans="1:37">
      <c r="A40" s="131">
        <v>37865</v>
      </c>
      <c r="B40" s="132">
        <v>37919</v>
      </c>
      <c r="C40" s="30">
        <f t="shared" si="0"/>
        <v>30</v>
      </c>
      <c r="D40" s="30"/>
      <c r="E40" s="144">
        <v>5000</v>
      </c>
      <c r="F40" s="24">
        <f t="shared" si="1"/>
        <v>150000</v>
      </c>
      <c r="G40" s="146">
        <v>3000</v>
      </c>
      <c r="H40" s="24">
        <f t="shared" si="2"/>
        <v>90000</v>
      </c>
      <c r="I40" s="146">
        <v>14000</v>
      </c>
      <c r="J40" s="24">
        <f t="shared" si="3"/>
        <v>420000</v>
      </c>
      <c r="K40" s="146">
        <v>2000</v>
      </c>
      <c r="L40" s="24">
        <f t="shared" si="4"/>
        <v>60000</v>
      </c>
      <c r="M40" s="146">
        <v>3000</v>
      </c>
      <c r="N40" s="24">
        <f t="shared" si="5"/>
        <v>90000</v>
      </c>
      <c r="O40" s="24">
        <f t="shared" si="6"/>
        <v>27000</v>
      </c>
      <c r="P40" s="25">
        <f t="shared" si="7"/>
        <v>810000</v>
      </c>
      <c r="Q40" s="24"/>
      <c r="R40" s="144">
        <v>8000</v>
      </c>
      <c r="S40" s="24">
        <f t="shared" si="8"/>
        <v>240000</v>
      </c>
      <c r="T40" s="146">
        <v>700</v>
      </c>
      <c r="U40" s="24">
        <f t="shared" si="9"/>
        <v>21000</v>
      </c>
      <c r="V40" s="146">
        <v>0</v>
      </c>
      <c r="W40" s="24">
        <f t="shared" si="10"/>
        <v>0</v>
      </c>
      <c r="X40" s="146">
        <v>500</v>
      </c>
      <c r="Y40" s="24">
        <f t="shared" si="11"/>
        <v>15000</v>
      </c>
      <c r="Z40" s="146">
        <v>2200</v>
      </c>
      <c r="AA40" s="24">
        <f t="shared" si="12"/>
        <v>66000</v>
      </c>
      <c r="AB40" s="24">
        <f t="shared" si="15"/>
        <v>11400</v>
      </c>
      <c r="AC40" s="25">
        <f t="shared" si="16"/>
        <v>342000</v>
      </c>
      <c r="AD40" s="24"/>
      <c r="AE40" s="26">
        <f t="shared" si="13"/>
        <v>38400</v>
      </c>
      <c r="AF40" s="52">
        <f t="shared" si="14"/>
        <v>1152000</v>
      </c>
      <c r="AG40" s="17"/>
      <c r="AI40" s="150"/>
      <c r="AJ40" s="151"/>
      <c r="AK40" s="13"/>
    </row>
    <row r="41" spans="1:37">
      <c r="A41" s="131">
        <v>37895</v>
      </c>
      <c r="B41" s="132">
        <v>37950</v>
      </c>
      <c r="C41" s="30">
        <f t="shared" si="0"/>
        <v>31</v>
      </c>
      <c r="D41" s="30"/>
      <c r="E41" s="144">
        <v>5000</v>
      </c>
      <c r="F41" s="24">
        <f t="shared" si="1"/>
        <v>155000</v>
      </c>
      <c r="G41" s="146">
        <v>3000</v>
      </c>
      <c r="H41" s="24">
        <f t="shared" si="2"/>
        <v>93000</v>
      </c>
      <c r="I41" s="146">
        <v>14000</v>
      </c>
      <c r="J41" s="24">
        <f t="shared" si="3"/>
        <v>434000</v>
      </c>
      <c r="K41" s="146">
        <v>2000</v>
      </c>
      <c r="L41" s="24">
        <f t="shared" si="4"/>
        <v>62000</v>
      </c>
      <c r="M41" s="146">
        <v>3000</v>
      </c>
      <c r="N41" s="24">
        <f t="shared" si="5"/>
        <v>93000</v>
      </c>
      <c r="O41" s="24">
        <f t="shared" si="6"/>
        <v>27000</v>
      </c>
      <c r="P41" s="25">
        <f t="shared" si="7"/>
        <v>837000</v>
      </c>
      <c r="Q41" s="24"/>
      <c r="R41" s="144">
        <v>8000</v>
      </c>
      <c r="S41" s="24">
        <f t="shared" si="8"/>
        <v>248000</v>
      </c>
      <c r="T41" s="146">
        <v>700</v>
      </c>
      <c r="U41" s="24">
        <f t="shared" si="9"/>
        <v>21700</v>
      </c>
      <c r="V41" s="146">
        <v>0</v>
      </c>
      <c r="W41" s="24">
        <f t="shared" si="10"/>
        <v>0</v>
      </c>
      <c r="X41" s="146">
        <v>500</v>
      </c>
      <c r="Y41" s="24">
        <f t="shared" si="11"/>
        <v>15500</v>
      </c>
      <c r="Z41" s="146">
        <v>2200</v>
      </c>
      <c r="AA41" s="24">
        <f t="shared" si="12"/>
        <v>68200</v>
      </c>
      <c r="AB41" s="24">
        <f t="shared" si="15"/>
        <v>11400</v>
      </c>
      <c r="AC41" s="25">
        <f t="shared" si="16"/>
        <v>353400</v>
      </c>
      <c r="AD41" s="24"/>
      <c r="AE41" s="26">
        <f t="shared" si="13"/>
        <v>38400</v>
      </c>
      <c r="AF41" s="52">
        <f t="shared" si="14"/>
        <v>1190400</v>
      </c>
      <c r="AG41" s="17"/>
      <c r="AI41" s="150"/>
      <c r="AJ41" s="151"/>
      <c r="AK41" s="13"/>
    </row>
    <row r="42" spans="1:37">
      <c r="A42" s="131">
        <v>37926</v>
      </c>
      <c r="B42" s="132">
        <v>37980</v>
      </c>
      <c r="C42" s="30">
        <f t="shared" si="0"/>
        <v>30</v>
      </c>
      <c r="D42" s="30"/>
      <c r="E42" s="143">
        <v>6200</v>
      </c>
      <c r="F42" s="24">
        <f t="shared" si="1"/>
        <v>186000</v>
      </c>
      <c r="G42" s="145">
        <v>3000</v>
      </c>
      <c r="H42" s="24">
        <f t="shared" si="2"/>
        <v>90000</v>
      </c>
      <c r="I42" s="145">
        <v>13500</v>
      </c>
      <c r="J42" s="24">
        <f t="shared" si="3"/>
        <v>405000</v>
      </c>
      <c r="K42" s="145">
        <v>3500</v>
      </c>
      <c r="L42" s="24">
        <f t="shared" si="4"/>
        <v>105000</v>
      </c>
      <c r="M42" s="145">
        <v>5000</v>
      </c>
      <c r="N42" s="24">
        <f t="shared" si="5"/>
        <v>150000</v>
      </c>
      <c r="O42" s="24">
        <f t="shared" si="6"/>
        <v>31200</v>
      </c>
      <c r="P42" s="25">
        <f t="shared" si="7"/>
        <v>936000</v>
      </c>
      <c r="Q42" s="24"/>
      <c r="R42" s="143">
        <v>8000</v>
      </c>
      <c r="S42" s="24">
        <f t="shared" si="8"/>
        <v>240000</v>
      </c>
      <c r="T42" s="145">
        <v>1750</v>
      </c>
      <c r="U42" s="24">
        <f t="shared" si="9"/>
        <v>52500</v>
      </c>
      <c r="V42" s="146">
        <v>0</v>
      </c>
      <c r="W42" s="24">
        <f t="shared" si="10"/>
        <v>0</v>
      </c>
      <c r="X42" s="145">
        <v>850</v>
      </c>
      <c r="Y42" s="24">
        <f t="shared" si="11"/>
        <v>25500</v>
      </c>
      <c r="Z42" s="145">
        <v>5800</v>
      </c>
      <c r="AA42" s="24">
        <f t="shared" si="12"/>
        <v>174000</v>
      </c>
      <c r="AB42" s="24">
        <f t="shared" si="15"/>
        <v>16400</v>
      </c>
      <c r="AC42" s="25">
        <f t="shared" si="16"/>
        <v>492000</v>
      </c>
      <c r="AD42" s="24"/>
      <c r="AE42" s="26">
        <f t="shared" si="13"/>
        <v>47600</v>
      </c>
      <c r="AF42" s="52">
        <f t="shared" si="14"/>
        <v>1428000</v>
      </c>
      <c r="AG42" s="17"/>
      <c r="AI42" s="150"/>
      <c r="AJ42" s="151"/>
      <c r="AK42" s="13"/>
    </row>
    <row r="43" spans="1:37">
      <c r="A43" s="131">
        <v>37956</v>
      </c>
      <c r="B43" s="132">
        <v>38011</v>
      </c>
      <c r="C43" s="30">
        <f t="shared" si="0"/>
        <v>31</v>
      </c>
      <c r="D43" s="30"/>
      <c r="E43" s="144">
        <v>6200</v>
      </c>
      <c r="F43" s="24">
        <f t="shared" si="1"/>
        <v>192200</v>
      </c>
      <c r="G43" s="146">
        <v>3000</v>
      </c>
      <c r="H43" s="24">
        <f t="shared" si="2"/>
        <v>93000</v>
      </c>
      <c r="I43" s="146">
        <v>13500</v>
      </c>
      <c r="J43" s="24">
        <f t="shared" si="3"/>
        <v>418500</v>
      </c>
      <c r="K43" s="146">
        <v>3500</v>
      </c>
      <c r="L43" s="24">
        <f t="shared" si="4"/>
        <v>108500</v>
      </c>
      <c r="M43" s="146">
        <v>5000</v>
      </c>
      <c r="N43" s="24">
        <f t="shared" si="5"/>
        <v>155000</v>
      </c>
      <c r="O43" s="24">
        <f t="shared" si="6"/>
        <v>31200</v>
      </c>
      <c r="P43" s="25">
        <f t="shared" si="7"/>
        <v>967200</v>
      </c>
      <c r="Q43" s="24"/>
      <c r="R43" s="144">
        <v>8000</v>
      </c>
      <c r="S43" s="24">
        <f t="shared" si="8"/>
        <v>248000</v>
      </c>
      <c r="T43" s="146">
        <v>1750</v>
      </c>
      <c r="U43" s="24">
        <f t="shared" si="9"/>
        <v>54250</v>
      </c>
      <c r="V43" s="146">
        <v>0</v>
      </c>
      <c r="W43" s="24">
        <f t="shared" si="10"/>
        <v>0</v>
      </c>
      <c r="X43" s="146">
        <v>850</v>
      </c>
      <c r="Y43" s="24">
        <f t="shared" si="11"/>
        <v>26350</v>
      </c>
      <c r="Z43" s="146">
        <v>5800</v>
      </c>
      <c r="AA43" s="24">
        <f t="shared" si="12"/>
        <v>179800</v>
      </c>
      <c r="AB43" s="24">
        <f t="shared" si="15"/>
        <v>16400</v>
      </c>
      <c r="AC43" s="25">
        <f t="shared" si="16"/>
        <v>508400</v>
      </c>
      <c r="AD43" s="24"/>
      <c r="AE43" s="26">
        <f t="shared" ref="AE43:AE74" si="17">+AB43+O43</f>
        <v>47600</v>
      </c>
      <c r="AF43" s="52">
        <f t="shared" ref="AF43:AF74" si="18">+AC43+P43</f>
        <v>1475600</v>
      </c>
      <c r="AG43" s="17"/>
      <c r="AI43" s="150"/>
      <c r="AJ43" s="151"/>
      <c r="AK43" s="13"/>
    </row>
    <row r="44" spans="1:37">
      <c r="A44" s="131">
        <v>37987</v>
      </c>
      <c r="B44" s="132">
        <v>38042</v>
      </c>
      <c r="C44" s="30">
        <f t="shared" si="0"/>
        <v>31</v>
      </c>
      <c r="D44" s="30"/>
      <c r="E44" s="144">
        <v>6200</v>
      </c>
      <c r="F44" s="24">
        <f t="shared" si="1"/>
        <v>192200</v>
      </c>
      <c r="G44" s="146">
        <v>3000</v>
      </c>
      <c r="H44" s="24">
        <f t="shared" si="2"/>
        <v>93000</v>
      </c>
      <c r="I44" s="146">
        <v>13500</v>
      </c>
      <c r="J44" s="24">
        <f t="shared" si="3"/>
        <v>418500</v>
      </c>
      <c r="K44" s="146">
        <v>3500</v>
      </c>
      <c r="L44" s="24">
        <f t="shared" si="4"/>
        <v>108500</v>
      </c>
      <c r="M44" s="146">
        <v>5000</v>
      </c>
      <c r="N44" s="24">
        <f t="shared" si="5"/>
        <v>155000</v>
      </c>
      <c r="O44" s="24">
        <f t="shared" si="6"/>
        <v>31200</v>
      </c>
      <c r="P44" s="25">
        <f t="shared" si="7"/>
        <v>967200</v>
      </c>
      <c r="Q44" s="24"/>
      <c r="R44" s="144">
        <v>8000</v>
      </c>
      <c r="S44" s="24">
        <f t="shared" si="8"/>
        <v>248000</v>
      </c>
      <c r="T44" s="146">
        <v>1750</v>
      </c>
      <c r="U44" s="24">
        <f t="shared" si="9"/>
        <v>54250</v>
      </c>
      <c r="V44" s="146">
        <v>0</v>
      </c>
      <c r="W44" s="24">
        <f t="shared" si="10"/>
        <v>0</v>
      </c>
      <c r="X44" s="146">
        <v>850</v>
      </c>
      <c r="Y44" s="24">
        <f t="shared" si="11"/>
        <v>26350</v>
      </c>
      <c r="Z44" s="146">
        <v>5800</v>
      </c>
      <c r="AA44" s="24">
        <f t="shared" si="12"/>
        <v>179800</v>
      </c>
      <c r="AB44" s="24">
        <f t="shared" si="15"/>
        <v>16400</v>
      </c>
      <c r="AC44" s="25">
        <f t="shared" si="16"/>
        <v>508400</v>
      </c>
      <c r="AD44" s="24"/>
      <c r="AE44" s="26">
        <f t="shared" si="17"/>
        <v>47600</v>
      </c>
      <c r="AF44" s="52">
        <f t="shared" si="18"/>
        <v>1475600</v>
      </c>
      <c r="AG44" s="17"/>
      <c r="AI44" s="150"/>
      <c r="AJ44" s="151"/>
      <c r="AK44" s="13"/>
    </row>
    <row r="45" spans="1:37">
      <c r="A45" s="131">
        <v>38018</v>
      </c>
      <c r="B45" s="132">
        <v>38071</v>
      </c>
      <c r="C45" s="30">
        <f t="shared" si="0"/>
        <v>29</v>
      </c>
      <c r="D45" s="30"/>
      <c r="E45" s="144">
        <v>6200</v>
      </c>
      <c r="F45" s="24">
        <f t="shared" si="1"/>
        <v>179800</v>
      </c>
      <c r="G45" s="146">
        <v>3000</v>
      </c>
      <c r="H45" s="24">
        <f t="shared" si="2"/>
        <v>87000</v>
      </c>
      <c r="I45" s="146">
        <v>13500</v>
      </c>
      <c r="J45" s="24">
        <f t="shared" si="3"/>
        <v>391500</v>
      </c>
      <c r="K45" s="146">
        <v>3500</v>
      </c>
      <c r="L45" s="24">
        <f t="shared" si="4"/>
        <v>101500</v>
      </c>
      <c r="M45" s="146">
        <v>5000</v>
      </c>
      <c r="N45" s="24">
        <f t="shared" si="5"/>
        <v>145000</v>
      </c>
      <c r="O45" s="24">
        <f t="shared" si="6"/>
        <v>31200</v>
      </c>
      <c r="P45" s="25">
        <f t="shared" si="7"/>
        <v>904800</v>
      </c>
      <c r="Q45" s="24"/>
      <c r="R45" s="144">
        <v>8000</v>
      </c>
      <c r="S45" s="24">
        <f t="shared" si="8"/>
        <v>232000</v>
      </c>
      <c r="T45" s="146">
        <v>1750</v>
      </c>
      <c r="U45" s="24">
        <f t="shared" si="9"/>
        <v>50750</v>
      </c>
      <c r="V45" s="146">
        <v>0</v>
      </c>
      <c r="W45" s="24">
        <f t="shared" si="10"/>
        <v>0</v>
      </c>
      <c r="X45" s="146">
        <v>850</v>
      </c>
      <c r="Y45" s="24">
        <f t="shared" si="11"/>
        <v>24650</v>
      </c>
      <c r="Z45" s="146">
        <v>5800</v>
      </c>
      <c r="AA45" s="24">
        <f t="shared" si="12"/>
        <v>168200</v>
      </c>
      <c r="AB45" s="24">
        <f t="shared" si="15"/>
        <v>16400</v>
      </c>
      <c r="AC45" s="25">
        <f t="shared" si="16"/>
        <v>475600</v>
      </c>
      <c r="AD45" s="24"/>
      <c r="AE45" s="26">
        <f t="shared" si="17"/>
        <v>47600</v>
      </c>
      <c r="AF45" s="52">
        <f t="shared" si="18"/>
        <v>1380400</v>
      </c>
      <c r="AG45" s="17"/>
      <c r="AI45" s="150"/>
      <c r="AJ45" s="151"/>
      <c r="AK45" s="13"/>
    </row>
    <row r="46" spans="1:37">
      <c r="A46" s="131">
        <v>38047</v>
      </c>
      <c r="B46" s="132">
        <v>38102</v>
      </c>
      <c r="C46" s="30">
        <f t="shared" si="0"/>
        <v>31</v>
      </c>
      <c r="D46" s="30"/>
      <c r="E46" s="144">
        <v>6200</v>
      </c>
      <c r="F46" s="24">
        <f t="shared" si="1"/>
        <v>192200</v>
      </c>
      <c r="G46" s="146">
        <v>3000</v>
      </c>
      <c r="H46" s="24">
        <f t="shared" si="2"/>
        <v>93000</v>
      </c>
      <c r="I46" s="146">
        <v>13500</v>
      </c>
      <c r="J46" s="24">
        <f t="shared" si="3"/>
        <v>418500</v>
      </c>
      <c r="K46" s="146">
        <v>3500</v>
      </c>
      <c r="L46" s="24">
        <f t="shared" si="4"/>
        <v>108500</v>
      </c>
      <c r="M46" s="146">
        <v>5000</v>
      </c>
      <c r="N46" s="24">
        <f t="shared" si="5"/>
        <v>155000</v>
      </c>
      <c r="O46" s="24">
        <f t="shared" si="6"/>
        <v>31200</v>
      </c>
      <c r="P46" s="25">
        <f t="shared" si="7"/>
        <v>967200</v>
      </c>
      <c r="Q46" s="24"/>
      <c r="R46" s="144">
        <v>8000</v>
      </c>
      <c r="S46" s="24">
        <f t="shared" si="8"/>
        <v>248000</v>
      </c>
      <c r="T46" s="146">
        <v>1750</v>
      </c>
      <c r="U46" s="24">
        <f t="shared" si="9"/>
        <v>54250</v>
      </c>
      <c r="V46" s="146">
        <v>0</v>
      </c>
      <c r="W46" s="24">
        <f t="shared" si="10"/>
        <v>0</v>
      </c>
      <c r="X46" s="146">
        <v>850</v>
      </c>
      <c r="Y46" s="24">
        <f t="shared" si="11"/>
        <v>26350</v>
      </c>
      <c r="Z46" s="146">
        <v>5800</v>
      </c>
      <c r="AA46" s="24">
        <f t="shared" si="12"/>
        <v>179800</v>
      </c>
      <c r="AB46" s="24">
        <f t="shared" si="15"/>
        <v>16400</v>
      </c>
      <c r="AC46" s="25">
        <f t="shared" si="16"/>
        <v>508400</v>
      </c>
      <c r="AD46" s="24"/>
      <c r="AE46" s="26">
        <f t="shared" si="17"/>
        <v>47600</v>
      </c>
      <c r="AF46" s="52">
        <f t="shared" si="18"/>
        <v>1475600</v>
      </c>
      <c r="AG46" s="17"/>
      <c r="AI46" s="150"/>
      <c r="AJ46" s="151"/>
      <c r="AK46" s="13"/>
    </row>
    <row r="47" spans="1:37">
      <c r="A47" s="131">
        <v>38078</v>
      </c>
      <c r="B47" s="132">
        <v>38132</v>
      </c>
      <c r="C47" s="30">
        <f t="shared" si="0"/>
        <v>30</v>
      </c>
      <c r="D47" s="30"/>
      <c r="E47" s="143">
        <v>5000</v>
      </c>
      <c r="F47" s="24">
        <f t="shared" si="1"/>
        <v>150000</v>
      </c>
      <c r="G47" s="145">
        <v>3000</v>
      </c>
      <c r="H47" s="24">
        <f t="shared" si="2"/>
        <v>90000</v>
      </c>
      <c r="I47" s="145">
        <v>15000</v>
      </c>
      <c r="J47" s="24">
        <f t="shared" si="3"/>
        <v>450000</v>
      </c>
      <c r="K47" s="145">
        <v>2000</v>
      </c>
      <c r="L47" s="24">
        <f t="shared" si="4"/>
        <v>60000</v>
      </c>
      <c r="M47" s="145">
        <v>3000</v>
      </c>
      <c r="N47" s="24">
        <f t="shared" si="5"/>
        <v>90000</v>
      </c>
      <c r="O47" s="24">
        <f t="shared" si="6"/>
        <v>28000</v>
      </c>
      <c r="P47" s="25">
        <f t="shared" si="7"/>
        <v>840000</v>
      </c>
      <c r="Q47" s="24"/>
      <c r="R47" s="143">
        <v>8000</v>
      </c>
      <c r="S47" s="24">
        <f t="shared" si="8"/>
        <v>240000</v>
      </c>
      <c r="T47" s="145">
        <v>700</v>
      </c>
      <c r="U47" s="24">
        <f t="shared" si="9"/>
        <v>21000</v>
      </c>
      <c r="V47" s="146">
        <v>0</v>
      </c>
      <c r="W47" s="24">
        <f t="shared" si="10"/>
        <v>0</v>
      </c>
      <c r="X47" s="145">
        <v>500</v>
      </c>
      <c r="Y47" s="24">
        <f t="shared" si="11"/>
        <v>15000</v>
      </c>
      <c r="Z47" s="145">
        <v>2200</v>
      </c>
      <c r="AA47" s="24">
        <f t="shared" si="12"/>
        <v>66000</v>
      </c>
      <c r="AB47" s="24">
        <f t="shared" si="15"/>
        <v>11400</v>
      </c>
      <c r="AC47" s="25">
        <f t="shared" si="16"/>
        <v>342000</v>
      </c>
      <c r="AD47" s="24"/>
      <c r="AE47" s="26">
        <f t="shared" si="17"/>
        <v>39400</v>
      </c>
      <c r="AF47" s="52">
        <f t="shared" si="18"/>
        <v>1182000</v>
      </c>
      <c r="AG47" s="17"/>
      <c r="AI47" s="150"/>
      <c r="AJ47" s="151"/>
      <c r="AK47" s="13"/>
    </row>
    <row r="48" spans="1:37">
      <c r="A48" s="131">
        <v>38108</v>
      </c>
      <c r="B48" s="132">
        <v>38163</v>
      </c>
      <c r="C48" s="30">
        <f t="shared" si="0"/>
        <v>31</v>
      </c>
      <c r="D48" s="30"/>
      <c r="E48" s="144">
        <v>5000</v>
      </c>
      <c r="F48" s="24">
        <f t="shared" si="1"/>
        <v>155000</v>
      </c>
      <c r="G48" s="146">
        <v>3000</v>
      </c>
      <c r="H48" s="24">
        <f t="shared" si="2"/>
        <v>93000</v>
      </c>
      <c r="I48" s="146">
        <v>15000</v>
      </c>
      <c r="J48" s="24">
        <f t="shared" si="3"/>
        <v>465000</v>
      </c>
      <c r="K48" s="146">
        <v>2000</v>
      </c>
      <c r="L48" s="24">
        <f t="shared" si="4"/>
        <v>62000</v>
      </c>
      <c r="M48" s="146">
        <v>3000</v>
      </c>
      <c r="N48" s="24">
        <f t="shared" si="5"/>
        <v>93000</v>
      </c>
      <c r="O48" s="24">
        <f t="shared" si="6"/>
        <v>28000</v>
      </c>
      <c r="P48" s="25">
        <f t="shared" si="7"/>
        <v>868000</v>
      </c>
      <c r="Q48" s="24"/>
      <c r="R48" s="144">
        <v>8000</v>
      </c>
      <c r="S48" s="24">
        <f t="shared" si="8"/>
        <v>248000</v>
      </c>
      <c r="T48" s="146">
        <v>700</v>
      </c>
      <c r="U48" s="24">
        <f t="shared" si="9"/>
        <v>21700</v>
      </c>
      <c r="V48" s="146">
        <v>0</v>
      </c>
      <c r="W48" s="24">
        <f t="shared" si="10"/>
        <v>0</v>
      </c>
      <c r="X48" s="146">
        <v>500</v>
      </c>
      <c r="Y48" s="24">
        <f t="shared" si="11"/>
        <v>15500</v>
      </c>
      <c r="Z48" s="146">
        <v>2200</v>
      </c>
      <c r="AA48" s="24">
        <f t="shared" si="12"/>
        <v>68200</v>
      </c>
      <c r="AB48" s="24">
        <f t="shared" si="15"/>
        <v>11400</v>
      </c>
      <c r="AC48" s="25">
        <f t="shared" si="16"/>
        <v>353400</v>
      </c>
      <c r="AD48" s="24"/>
      <c r="AE48" s="26">
        <f t="shared" si="17"/>
        <v>39400</v>
      </c>
      <c r="AF48" s="52">
        <f t="shared" si="18"/>
        <v>1221400</v>
      </c>
      <c r="AG48" s="17"/>
      <c r="AI48" s="150"/>
      <c r="AJ48" s="151"/>
      <c r="AK48" s="13"/>
    </row>
    <row r="49" spans="1:37">
      <c r="A49" s="131">
        <v>38139</v>
      </c>
      <c r="B49" s="132">
        <v>38193</v>
      </c>
      <c r="C49" s="30">
        <f t="shared" si="0"/>
        <v>30</v>
      </c>
      <c r="D49" s="30"/>
      <c r="E49" s="144">
        <v>5000</v>
      </c>
      <c r="F49" s="24">
        <f t="shared" si="1"/>
        <v>150000</v>
      </c>
      <c r="G49" s="146">
        <v>3000</v>
      </c>
      <c r="H49" s="24">
        <f t="shared" si="2"/>
        <v>90000</v>
      </c>
      <c r="I49" s="146">
        <v>15000</v>
      </c>
      <c r="J49" s="24">
        <f t="shared" si="3"/>
        <v>450000</v>
      </c>
      <c r="K49" s="146">
        <v>2000</v>
      </c>
      <c r="L49" s="24">
        <f t="shared" si="4"/>
        <v>60000</v>
      </c>
      <c r="M49" s="146">
        <v>3000</v>
      </c>
      <c r="N49" s="24">
        <f t="shared" si="5"/>
        <v>90000</v>
      </c>
      <c r="O49" s="24">
        <f t="shared" si="6"/>
        <v>28000</v>
      </c>
      <c r="P49" s="25">
        <f t="shared" si="7"/>
        <v>840000</v>
      </c>
      <c r="Q49" s="24"/>
      <c r="R49" s="144">
        <v>8000</v>
      </c>
      <c r="S49" s="24">
        <f t="shared" si="8"/>
        <v>240000</v>
      </c>
      <c r="T49" s="146">
        <v>700</v>
      </c>
      <c r="U49" s="24">
        <f t="shared" si="9"/>
        <v>21000</v>
      </c>
      <c r="V49" s="146">
        <v>0</v>
      </c>
      <c r="W49" s="24">
        <f t="shared" si="10"/>
        <v>0</v>
      </c>
      <c r="X49" s="146">
        <v>500</v>
      </c>
      <c r="Y49" s="24">
        <f t="shared" si="11"/>
        <v>15000</v>
      </c>
      <c r="Z49" s="146">
        <v>2200</v>
      </c>
      <c r="AA49" s="24">
        <f t="shared" si="12"/>
        <v>66000</v>
      </c>
      <c r="AB49" s="24">
        <f t="shared" si="15"/>
        <v>11400</v>
      </c>
      <c r="AC49" s="25">
        <f t="shared" si="16"/>
        <v>342000</v>
      </c>
      <c r="AD49" s="24"/>
      <c r="AE49" s="26">
        <f t="shared" si="17"/>
        <v>39400</v>
      </c>
      <c r="AF49" s="52">
        <f t="shared" si="18"/>
        <v>1182000</v>
      </c>
      <c r="AG49" s="17"/>
      <c r="AI49" s="150"/>
      <c r="AJ49" s="151"/>
      <c r="AK49" s="13"/>
    </row>
    <row r="50" spans="1:37">
      <c r="A50" s="131">
        <v>38169</v>
      </c>
      <c r="B50" s="132">
        <v>38224</v>
      </c>
      <c r="C50" s="30">
        <f t="shared" si="0"/>
        <v>31</v>
      </c>
      <c r="D50" s="30"/>
      <c r="E50" s="144">
        <v>5000</v>
      </c>
      <c r="F50" s="24">
        <f t="shared" si="1"/>
        <v>155000</v>
      </c>
      <c r="G50" s="146">
        <v>3000</v>
      </c>
      <c r="H50" s="24">
        <f t="shared" si="2"/>
        <v>93000</v>
      </c>
      <c r="I50" s="146">
        <v>15000</v>
      </c>
      <c r="J50" s="24">
        <f t="shared" si="3"/>
        <v>465000</v>
      </c>
      <c r="K50" s="146">
        <v>2000</v>
      </c>
      <c r="L50" s="24">
        <f t="shared" si="4"/>
        <v>62000</v>
      </c>
      <c r="M50" s="146">
        <v>3000</v>
      </c>
      <c r="N50" s="24">
        <f t="shared" si="5"/>
        <v>93000</v>
      </c>
      <c r="O50" s="24">
        <f t="shared" si="6"/>
        <v>28000</v>
      </c>
      <c r="P50" s="25">
        <f t="shared" si="7"/>
        <v>868000</v>
      </c>
      <c r="Q50" s="24"/>
      <c r="R50" s="144">
        <v>8000</v>
      </c>
      <c r="S50" s="24">
        <f t="shared" si="8"/>
        <v>248000</v>
      </c>
      <c r="T50" s="146">
        <v>700</v>
      </c>
      <c r="U50" s="24">
        <f t="shared" si="9"/>
        <v>21700</v>
      </c>
      <c r="V50" s="146">
        <v>0</v>
      </c>
      <c r="W50" s="24">
        <f t="shared" si="10"/>
        <v>0</v>
      </c>
      <c r="X50" s="146">
        <v>500</v>
      </c>
      <c r="Y50" s="24">
        <f t="shared" si="11"/>
        <v>15500</v>
      </c>
      <c r="Z50" s="146">
        <v>2200</v>
      </c>
      <c r="AA50" s="24">
        <f t="shared" si="12"/>
        <v>68200</v>
      </c>
      <c r="AB50" s="24">
        <f t="shared" si="15"/>
        <v>11400</v>
      </c>
      <c r="AC50" s="25">
        <f t="shared" si="16"/>
        <v>353400</v>
      </c>
      <c r="AD50" s="24"/>
      <c r="AE50" s="26">
        <f t="shared" si="17"/>
        <v>39400</v>
      </c>
      <c r="AF50" s="52">
        <f t="shared" si="18"/>
        <v>1221400</v>
      </c>
      <c r="AG50" s="17"/>
      <c r="AI50" s="150"/>
      <c r="AJ50" s="151"/>
      <c r="AK50" s="13"/>
    </row>
    <row r="51" spans="1:37">
      <c r="A51" s="131">
        <v>38200</v>
      </c>
      <c r="B51" s="132">
        <v>38255</v>
      </c>
      <c r="C51" s="30">
        <f t="shared" si="0"/>
        <v>31</v>
      </c>
      <c r="D51" s="30"/>
      <c r="E51" s="144">
        <v>5000</v>
      </c>
      <c r="F51" s="24">
        <f t="shared" si="1"/>
        <v>155000</v>
      </c>
      <c r="G51" s="146">
        <v>3000</v>
      </c>
      <c r="H51" s="24">
        <f t="shared" si="2"/>
        <v>93000</v>
      </c>
      <c r="I51" s="146">
        <v>15000</v>
      </c>
      <c r="J51" s="24">
        <f t="shared" si="3"/>
        <v>465000</v>
      </c>
      <c r="K51" s="146">
        <v>2000</v>
      </c>
      <c r="L51" s="24">
        <f t="shared" si="4"/>
        <v>62000</v>
      </c>
      <c r="M51" s="146">
        <v>3000</v>
      </c>
      <c r="N51" s="24">
        <f t="shared" si="5"/>
        <v>93000</v>
      </c>
      <c r="O51" s="24">
        <f t="shared" si="6"/>
        <v>28000</v>
      </c>
      <c r="P51" s="25">
        <f t="shared" si="7"/>
        <v>868000</v>
      </c>
      <c r="Q51" s="24"/>
      <c r="R51" s="144">
        <v>8000</v>
      </c>
      <c r="S51" s="24">
        <f t="shared" si="8"/>
        <v>248000</v>
      </c>
      <c r="T51" s="146">
        <v>700</v>
      </c>
      <c r="U51" s="24">
        <f t="shared" si="9"/>
        <v>21700</v>
      </c>
      <c r="V51" s="146">
        <v>0</v>
      </c>
      <c r="W51" s="24">
        <f t="shared" si="10"/>
        <v>0</v>
      </c>
      <c r="X51" s="146">
        <v>500</v>
      </c>
      <c r="Y51" s="24">
        <f t="shared" si="11"/>
        <v>15500</v>
      </c>
      <c r="Z51" s="146">
        <v>2200</v>
      </c>
      <c r="AA51" s="24">
        <f t="shared" si="12"/>
        <v>68200</v>
      </c>
      <c r="AB51" s="24">
        <f t="shared" si="15"/>
        <v>11400</v>
      </c>
      <c r="AC51" s="25">
        <f t="shared" si="16"/>
        <v>353400</v>
      </c>
      <c r="AD51" s="24"/>
      <c r="AE51" s="26">
        <f t="shared" si="17"/>
        <v>39400</v>
      </c>
      <c r="AF51" s="52">
        <f t="shared" si="18"/>
        <v>1221400</v>
      </c>
      <c r="AG51" s="17"/>
      <c r="AI51" s="150"/>
      <c r="AJ51" s="151"/>
      <c r="AK51" s="13"/>
    </row>
    <row r="52" spans="1:37">
      <c r="A52" s="131">
        <v>38231</v>
      </c>
      <c r="B52" s="132">
        <v>38285</v>
      </c>
      <c r="C52" s="30">
        <f t="shared" si="0"/>
        <v>30</v>
      </c>
      <c r="D52" s="30"/>
      <c r="E52" s="144">
        <v>5000</v>
      </c>
      <c r="F52" s="24">
        <f t="shared" si="1"/>
        <v>150000</v>
      </c>
      <c r="G52" s="146">
        <v>3000</v>
      </c>
      <c r="H52" s="24">
        <f t="shared" si="2"/>
        <v>90000</v>
      </c>
      <c r="I52" s="146">
        <v>15000</v>
      </c>
      <c r="J52" s="24">
        <f t="shared" si="3"/>
        <v>450000</v>
      </c>
      <c r="K52" s="146">
        <v>2000</v>
      </c>
      <c r="L52" s="24">
        <f t="shared" si="4"/>
        <v>60000</v>
      </c>
      <c r="M52" s="146">
        <v>3000</v>
      </c>
      <c r="N52" s="24">
        <f t="shared" si="5"/>
        <v>90000</v>
      </c>
      <c r="O52" s="24">
        <f t="shared" si="6"/>
        <v>28000</v>
      </c>
      <c r="P52" s="25">
        <f t="shared" si="7"/>
        <v>840000</v>
      </c>
      <c r="Q52" s="24"/>
      <c r="R52" s="144">
        <v>8000</v>
      </c>
      <c r="S52" s="24">
        <f t="shared" si="8"/>
        <v>240000</v>
      </c>
      <c r="T52" s="146">
        <v>700</v>
      </c>
      <c r="U52" s="24">
        <f t="shared" si="9"/>
        <v>21000</v>
      </c>
      <c r="V52" s="146">
        <v>0</v>
      </c>
      <c r="W52" s="24">
        <f t="shared" si="10"/>
        <v>0</v>
      </c>
      <c r="X52" s="146">
        <v>500</v>
      </c>
      <c r="Y52" s="24">
        <f t="shared" si="11"/>
        <v>15000</v>
      </c>
      <c r="Z52" s="146">
        <v>2200</v>
      </c>
      <c r="AA52" s="24">
        <f t="shared" si="12"/>
        <v>66000</v>
      </c>
      <c r="AB52" s="24">
        <f t="shared" si="15"/>
        <v>11400</v>
      </c>
      <c r="AC52" s="25">
        <f t="shared" si="16"/>
        <v>342000</v>
      </c>
      <c r="AD52" s="24"/>
      <c r="AE52" s="26">
        <f t="shared" si="17"/>
        <v>39400</v>
      </c>
      <c r="AF52" s="52">
        <f t="shared" si="18"/>
        <v>1182000</v>
      </c>
      <c r="AG52" s="17"/>
      <c r="AI52" s="150"/>
      <c r="AJ52" s="151"/>
      <c r="AK52" s="13"/>
    </row>
    <row r="53" spans="1:37">
      <c r="A53" s="131">
        <v>38261</v>
      </c>
      <c r="B53" s="132">
        <v>38316</v>
      </c>
      <c r="C53" s="30">
        <f t="shared" si="0"/>
        <v>31</v>
      </c>
      <c r="D53" s="30"/>
      <c r="E53" s="144">
        <v>5000</v>
      </c>
      <c r="F53" s="24">
        <f t="shared" si="1"/>
        <v>155000</v>
      </c>
      <c r="G53" s="146">
        <v>3000</v>
      </c>
      <c r="H53" s="24">
        <f t="shared" si="2"/>
        <v>93000</v>
      </c>
      <c r="I53" s="146">
        <v>15000</v>
      </c>
      <c r="J53" s="24">
        <f t="shared" si="3"/>
        <v>465000</v>
      </c>
      <c r="K53" s="146">
        <v>2000</v>
      </c>
      <c r="L53" s="24">
        <f t="shared" si="4"/>
        <v>62000</v>
      </c>
      <c r="M53" s="146">
        <v>3000</v>
      </c>
      <c r="N53" s="24">
        <f t="shared" si="5"/>
        <v>93000</v>
      </c>
      <c r="O53" s="24">
        <f t="shared" si="6"/>
        <v>28000</v>
      </c>
      <c r="P53" s="25">
        <f t="shared" si="7"/>
        <v>868000</v>
      </c>
      <c r="Q53" s="24"/>
      <c r="R53" s="144">
        <v>8000</v>
      </c>
      <c r="S53" s="24">
        <f t="shared" si="8"/>
        <v>248000</v>
      </c>
      <c r="T53" s="146">
        <v>700</v>
      </c>
      <c r="U53" s="24">
        <f t="shared" si="9"/>
        <v>21700</v>
      </c>
      <c r="V53" s="146">
        <v>0</v>
      </c>
      <c r="W53" s="24">
        <f t="shared" si="10"/>
        <v>0</v>
      </c>
      <c r="X53" s="146">
        <v>500</v>
      </c>
      <c r="Y53" s="24">
        <f t="shared" si="11"/>
        <v>15500</v>
      </c>
      <c r="Z53" s="146">
        <v>2200</v>
      </c>
      <c r="AA53" s="24">
        <f t="shared" si="12"/>
        <v>68200</v>
      </c>
      <c r="AB53" s="24">
        <f t="shared" si="15"/>
        <v>11400</v>
      </c>
      <c r="AC53" s="25">
        <f t="shared" si="16"/>
        <v>353400</v>
      </c>
      <c r="AD53" s="24"/>
      <c r="AE53" s="26">
        <f t="shared" si="17"/>
        <v>39400</v>
      </c>
      <c r="AF53" s="52">
        <f t="shared" si="18"/>
        <v>1221400</v>
      </c>
      <c r="AG53" s="17"/>
      <c r="AI53" s="150"/>
      <c r="AJ53" s="151"/>
      <c r="AK53" s="13"/>
    </row>
    <row r="54" spans="1:37">
      <c r="A54" s="131">
        <v>38292</v>
      </c>
      <c r="B54" s="132">
        <v>38346</v>
      </c>
      <c r="C54" s="30">
        <f t="shared" si="0"/>
        <v>30</v>
      </c>
      <c r="D54" s="30"/>
      <c r="E54" s="143">
        <v>6200</v>
      </c>
      <c r="F54" s="24">
        <f t="shared" si="1"/>
        <v>186000</v>
      </c>
      <c r="G54" s="145">
        <v>3000</v>
      </c>
      <c r="H54" s="24">
        <f t="shared" si="2"/>
        <v>90000</v>
      </c>
      <c r="I54" s="145">
        <v>13500</v>
      </c>
      <c r="J54" s="24">
        <f t="shared" si="3"/>
        <v>405000</v>
      </c>
      <c r="K54" s="145">
        <v>3500</v>
      </c>
      <c r="L54" s="24">
        <f t="shared" si="4"/>
        <v>105000</v>
      </c>
      <c r="M54" s="145">
        <v>5000</v>
      </c>
      <c r="N54" s="24">
        <f t="shared" si="5"/>
        <v>150000</v>
      </c>
      <c r="O54" s="24">
        <f t="shared" si="6"/>
        <v>31200</v>
      </c>
      <c r="P54" s="25">
        <f t="shared" si="7"/>
        <v>936000</v>
      </c>
      <c r="Q54" s="24"/>
      <c r="R54" s="143">
        <v>12000</v>
      </c>
      <c r="S54" s="24">
        <f t="shared" si="8"/>
        <v>360000</v>
      </c>
      <c r="T54" s="145">
        <v>1750</v>
      </c>
      <c r="U54" s="24">
        <f t="shared" si="9"/>
        <v>52500</v>
      </c>
      <c r="V54" s="146">
        <v>0</v>
      </c>
      <c r="W54" s="24">
        <f t="shared" si="10"/>
        <v>0</v>
      </c>
      <c r="X54" s="145">
        <v>850</v>
      </c>
      <c r="Y54" s="24">
        <f t="shared" si="11"/>
        <v>25500</v>
      </c>
      <c r="Z54" s="145">
        <v>5800</v>
      </c>
      <c r="AA54" s="24">
        <f t="shared" si="12"/>
        <v>174000</v>
      </c>
      <c r="AB54" s="24">
        <f t="shared" si="15"/>
        <v>20400</v>
      </c>
      <c r="AC54" s="25">
        <f t="shared" si="16"/>
        <v>612000</v>
      </c>
      <c r="AD54" s="24"/>
      <c r="AE54" s="26">
        <f t="shared" si="17"/>
        <v>51600</v>
      </c>
      <c r="AF54" s="52">
        <f t="shared" si="18"/>
        <v>1548000</v>
      </c>
      <c r="AG54" s="17"/>
      <c r="AI54" s="150"/>
      <c r="AJ54" s="151"/>
      <c r="AK54" s="13"/>
    </row>
    <row r="55" spans="1:37">
      <c r="A55" s="131">
        <v>38322</v>
      </c>
      <c r="B55" s="132">
        <v>38377</v>
      </c>
      <c r="C55" s="30">
        <f t="shared" si="0"/>
        <v>31</v>
      </c>
      <c r="D55" s="30"/>
      <c r="E55" s="144">
        <v>6200</v>
      </c>
      <c r="F55" s="24">
        <f t="shared" si="1"/>
        <v>192200</v>
      </c>
      <c r="G55" s="146">
        <v>3000</v>
      </c>
      <c r="H55" s="24">
        <f t="shared" si="2"/>
        <v>93000</v>
      </c>
      <c r="I55" s="146">
        <v>13500</v>
      </c>
      <c r="J55" s="24">
        <f t="shared" si="3"/>
        <v>418500</v>
      </c>
      <c r="K55" s="146">
        <v>3500</v>
      </c>
      <c r="L55" s="24">
        <f t="shared" si="4"/>
        <v>108500</v>
      </c>
      <c r="M55" s="146">
        <v>5000</v>
      </c>
      <c r="N55" s="24">
        <f t="shared" si="5"/>
        <v>155000</v>
      </c>
      <c r="O55" s="24">
        <f t="shared" si="6"/>
        <v>31200</v>
      </c>
      <c r="P55" s="25">
        <f t="shared" si="7"/>
        <v>967200</v>
      </c>
      <c r="Q55" s="24"/>
      <c r="R55" s="144">
        <v>12000</v>
      </c>
      <c r="S55" s="24">
        <f t="shared" si="8"/>
        <v>372000</v>
      </c>
      <c r="T55" s="146">
        <v>1750</v>
      </c>
      <c r="U55" s="24">
        <f t="shared" si="9"/>
        <v>54250</v>
      </c>
      <c r="V55" s="146">
        <v>0</v>
      </c>
      <c r="W55" s="24">
        <f t="shared" si="10"/>
        <v>0</v>
      </c>
      <c r="X55" s="146">
        <v>850</v>
      </c>
      <c r="Y55" s="24">
        <f t="shared" si="11"/>
        <v>26350</v>
      </c>
      <c r="Z55" s="146">
        <v>5800</v>
      </c>
      <c r="AA55" s="24">
        <f t="shared" si="12"/>
        <v>179800</v>
      </c>
      <c r="AB55" s="24">
        <f t="shared" si="15"/>
        <v>20400</v>
      </c>
      <c r="AC55" s="25">
        <f t="shared" si="16"/>
        <v>632400</v>
      </c>
      <c r="AD55" s="24"/>
      <c r="AE55" s="26">
        <f t="shared" si="17"/>
        <v>51600</v>
      </c>
      <c r="AF55" s="52">
        <f t="shared" si="18"/>
        <v>1599600</v>
      </c>
      <c r="AG55" s="17"/>
      <c r="AI55" s="150"/>
      <c r="AJ55" s="151"/>
      <c r="AK55" s="13"/>
    </row>
    <row r="56" spans="1:37">
      <c r="A56" s="131">
        <v>38353</v>
      </c>
      <c r="B56" s="132">
        <v>38408</v>
      </c>
      <c r="C56" s="30">
        <f t="shared" si="0"/>
        <v>31</v>
      </c>
      <c r="D56" s="30"/>
      <c r="E56" s="144">
        <v>6200</v>
      </c>
      <c r="F56" s="24">
        <f t="shared" si="1"/>
        <v>192200</v>
      </c>
      <c r="G56" s="146">
        <v>3000</v>
      </c>
      <c r="H56" s="24">
        <f t="shared" si="2"/>
        <v>93000</v>
      </c>
      <c r="I56" s="146">
        <v>13500</v>
      </c>
      <c r="J56" s="24">
        <f t="shared" si="3"/>
        <v>418500</v>
      </c>
      <c r="K56" s="146">
        <v>3500</v>
      </c>
      <c r="L56" s="24">
        <f t="shared" si="4"/>
        <v>108500</v>
      </c>
      <c r="M56" s="146">
        <v>5000</v>
      </c>
      <c r="N56" s="24">
        <f t="shared" si="5"/>
        <v>155000</v>
      </c>
      <c r="O56" s="24">
        <f t="shared" si="6"/>
        <v>31200</v>
      </c>
      <c r="P56" s="25">
        <f t="shared" si="7"/>
        <v>967200</v>
      </c>
      <c r="Q56" s="24"/>
      <c r="R56" s="144">
        <v>12000</v>
      </c>
      <c r="S56" s="24">
        <f t="shared" si="8"/>
        <v>372000</v>
      </c>
      <c r="T56" s="146">
        <v>1750</v>
      </c>
      <c r="U56" s="24">
        <f t="shared" si="9"/>
        <v>54250</v>
      </c>
      <c r="V56" s="146">
        <v>0</v>
      </c>
      <c r="W56" s="24">
        <f t="shared" si="10"/>
        <v>0</v>
      </c>
      <c r="X56" s="146">
        <v>850</v>
      </c>
      <c r="Y56" s="24">
        <f t="shared" si="11"/>
        <v>26350</v>
      </c>
      <c r="Z56" s="146">
        <v>5800</v>
      </c>
      <c r="AA56" s="24">
        <f t="shared" si="12"/>
        <v>179800</v>
      </c>
      <c r="AB56" s="24">
        <f t="shared" si="15"/>
        <v>20400</v>
      </c>
      <c r="AC56" s="25">
        <f t="shared" si="16"/>
        <v>632400</v>
      </c>
      <c r="AD56" s="24"/>
      <c r="AE56" s="26">
        <f t="shared" si="17"/>
        <v>51600</v>
      </c>
      <c r="AF56" s="52">
        <f t="shared" si="18"/>
        <v>1599600</v>
      </c>
      <c r="AG56" s="17"/>
      <c r="AI56" s="150"/>
      <c r="AJ56" s="151"/>
      <c r="AK56" s="13"/>
    </row>
    <row r="57" spans="1:37">
      <c r="A57" s="131">
        <v>38384</v>
      </c>
      <c r="B57" s="132">
        <v>38436</v>
      </c>
      <c r="C57" s="30">
        <f t="shared" si="0"/>
        <v>28</v>
      </c>
      <c r="D57" s="30"/>
      <c r="E57" s="144">
        <v>6200</v>
      </c>
      <c r="F57" s="24">
        <f t="shared" si="1"/>
        <v>173600</v>
      </c>
      <c r="G57" s="146">
        <v>3000</v>
      </c>
      <c r="H57" s="24">
        <f t="shared" si="2"/>
        <v>84000</v>
      </c>
      <c r="I57" s="146">
        <v>13500</v>
      </c>
      <c r="J57" s="24">
        <f t="shared" si="3"/>
        <v>378000</v>
      </c>
      <c r="K57" s="146">
        <v>3500</v>
      </c>
      <c r="L57" s="24">
        <f t="shared" si="4"/>
        <v>98000</v>
      </c>
      <c r="M57" s="146">
        <v>5000</v>
      </c>
      <c r="N57" s="24">
        <f t="shared" si="5"/>
        <v>140000</v>
      </c>
      <c r="O57" s="24">
        <f t="shared" si="6"/>
        <v>31200</v>
      </c>
      <c r="P57" s="25">
        <f t="shared" si="7"/>
        <v>873600</v>
      </c>
      <c r="Q57" s="24"/>
      <c r="R57" s="144">
        <v>12000</v>
      </c>
      <c r="S57" s="24">
        <f t="shared" si="8"/>
        <v>336000</v>
      </c>
      <c r="T57" s="146">
        <v>1750</v>
      </c>
      <c r="U57" s="24">
        <f t="shared" si="9"/>
        <v>49000</v>
      </c>
      <c r="V57" s="146">
        <v>0</v>
      </c>
      <c r="W57" s="24">
        <f t="shared" si="10"/>
        <v>0</v>
      </c>
      <c r="X57" s="146">
        <v>850</v>
      </c>
      <c r="Y57" s="24">
        <f t="shared" si="11"/>
        <v>23800</v>
      </c>
      <c r="Z57" s="146">
        <v>5800</v>
      </c>
      <c r="AA57" s="24">
        <f t="shared" si="12"/>
        <v>162400</v>
      </c>
      <c r="AB57" s="24">
        <f t="shared" si="15"/>
        <v>20400</v>
      </c>
      <c r="AC57" s="25">
        <f t="shared" si="16"/>
        <v>571200</v>
      </c>
      <c r="AD57" s="24"/>
      <c r="AE57" s="26">
        <f t="shared" si="17"/>
        <v>51600</v>
      </c>
      <c r="AF57" s="52">
        <f t="shared" si="18"/>
        <v>1444800</v>
      </c>
      <c r="AG57" s="17"/>
      <c r="AI57" s="150"/>
      <c r="AJ57" s="151"/>
      <c r="AK57" s="13"/>
    </row>
    <row r="58" spans="1:37">
      <c r="A58" s="131">
        <v>38412</v>
      </c>
      <c r="B58" s="132">
        <v>38467</v>
      </c>
      <c r="C58" s="30">
        <f t="shared" si="0"/>
        <v>31</v>
      </c>
      <c r="D58" s="30"/>
      <c r="E58" s="144">
        <v>6200</v>
      </c>
      <c r="F58" s="24">
        <f t="shared" si="1"/>
        <v>192200</v>
      </c>
      <c r="G58" s="146">
        <v>3000</v>
      </c>
      <c r="H58" s="24">
        <f t="shared" si="2"/>
        <v>93000</v>
      </c>
      <c r="I58" s="146">
        <v>13500</v>
      </c>
      <c r="J58" s="24">
        <f t="shared" si="3"/>
        <v>418500</v>
      </c>
      <c r="K58" s="146">
        <v>3500</v>
      </c>
      <c r="L58" s="24">
        <f t="shared" si="4"/>
        <v>108500</v>
      </c>
      <c r="M58" s="146">
        <v>5000</v>
      </c>
      <c r="N58" s="24">
        <f t="shared" si="5"/>
        <v>155000</v>
      </c>
      <c r="O58" s="24">
        <f t="shared" si="6"/>
        <v>31200</v>
      </c>
      <c r="P58" s="25">
        <f t="shared" si="7"/>
        <v>967200</v>
      </c>
      <c r="Q58" s="24"/>
      <c r="R58" s="144">
        <v>12000</v>
      </c>
      <c r="S58" s="24">
        <f t="shared" si="8"/>
        <v>372000</v>
      </c>
      <c r="T58" s="146">
        <v>1750</v>
      </c>
      <c r="U58" s="24">
        <f t="shared" si="9"/>
        <v>54250</v>
      </c>
      <c r="V58" s="146">
        <v>0</v>
      </c>
      <c r="W58" s="24">
        <f t="shared" si="10"/>
        <v>0</v>
      </c>
      <c r="X58" s="146">
        <v>850</v>
      </c>
      <c r="Y58" s="24">
        <f t="shared" si="11"/>
        <v>26350</v>
      </c>
      <c r="Z58" s="146">
        <v>5800</v>
      </c>
      <c r="AA58" s="24">
        <f t="shared" si="12"/>
        <v>179800</v>
      </c>
      <c r="AB58" s="24">
        <f t="shared" si="15"/>
        <v>20400</v>
      </c>
      <c r="AC58" s="25">
        <f t="shared" si="16"/>
        <v>632400</v>
      </c>
      <c r="AD58" s="24"/>
      <c r="AE58" s="26">
        <f t="shared" si="17"/>
        <v>51600</v>
      </c>
      <c r="AF58" s="52">
        <f t="shared" si="18"/>
        <v>1599600</v>
      </c>
      <c r="AG58" s="17"/>
      <c r="AI58" s="150"/>
      <c r="AJ58" s="151"/>
      <c r="AK58" s="13"/>
    </row>
    <row r="59" spans="1:37">
      <c r="A59" s="131">
        <v>38443</v>
      </c>
      <c r="B59" s="132">
        <v>38497</v>
      </c>
      <c r="C59" s="30">
        <f t="shared" si="0"/>
        <v>30</v>
      </c>
      <c r="D59" s="30"/>
      <c r="E59" s="143">
        <v>5000</v>
      </c>
      <c r="F59" s="24">
        <f t="shared" si="1"/>
        <v>150000</v>
      </c>
      <c r="G59" s="145">
        <v>3000</v>
      </c>
      <c r="H59" s="24">
        <f t="shared" si="2"/>
        <v>90000</v>
      </c>
      <c r="I59" s="145">
        <v>15000</v>
      </c>
      <c r="J59" s="24">
        <f t="shared" si="3"/>
        <v>450000</v>
      </c>
      <c r="K59" s="145">
        <v>2000</v>
      </c>
      <c r="L59" s="24">
        <f t="shared" si="4"/>
        <v>60000</v>
      </c>
      <c r="M59" s="145">
        <v>3000</v>
      </c>
      <c r="N59" s="24">
        <f t="shared" si="5"/>
        <v>90000</v>
      </c>
      <c r="O59" s="24">
        <f t="shared" si="6"/>
        <v>28000</v>
      </c>
      <c r="P59" s="25">
        <f t="shared" si="7"/>
        <v>840000</v>
      </c>
      <c r="Q59" s="24"/>
      <c r="R59" s="143">
        <v>8000</v>
      </c>
      <c r="S59" s="24">
        <f t="shared" si="8"/>
        <v>240000</v>
      </c>
      <c r="T59" s="145">
        <v>700</v>
      </c>
      <c r="U59" s="24">
        <f t="shared" si="9"/>
        <v>21000</v>
      </c>
      <c r="V59" s="146">
        <v>0</v>
      </c>
      <c r="W59" s="24">
        <f t="shared" si="10"/>
        <v>0</v>
      </c>
      <c r="X59" s="145">
        <v>500</v>
      </c>
      <c r="Y59" s="24">
        <f t="shared" si="11"/>
        <v>15000</v>
      </c>
      <c r="Z59" s="145">
        <v>2200</v>
      </c>
      <c r="AA59" s="24">
        <f t="shared" si="12"/>
        <v>66000</v>
      </c>
      <c r="AB59" s="24">
        <f t="shared" si="15"/>
        <v>11400</v>
      </c>
      <c r="AC59" s="25">
        <f t="shared" si="16"/>
        <v>342000</v>
      </c>
      <c r="AD59" s="24"/>
      <c r="AE59" s="26">
        <f t="shared" si="17"/>
        <v>39400</v>
      </c>
      <c r="AF59" s="52">
        <f t="shared" si="18"/>
        <v>1182000</v>
      </c>
      <c r="AG59" s="17"/>
      <c r="AI59" s="150"/>
      <c r="AJ59" s="151"/>
      <c r="AK59" s="13"/>
    </row>
    <row r="60" spans="1:37">
      <c r="A60" s="131">
        <v>38473</v>
      </c>
      <c r="B60" s="132">
        <v>38528</v>
      </c>
      <c r="C60" s="30">
        <f t="shared" si="0"/>
        <v>31</v>
      </c>
      <c r="D60" s="30"/>
      <c r="E60" s="144">
        <v>5000</v>
      </c>
      <c r="F60" s="24">
        <f t="shared" si="1"/>
        <v>155000</v>
      </c>
      <c r="G60" s="146">
        <v>3000</v>
      </c>
      <c r="H60" s="24">
        <f t="shared" si="2"/>
        <v>93000</v>
      </c>
      <c r="I60" s="146">
        <v>15000</v>
      </c>
      <c r="J60" s="24">
        <f t="shared" si="3"/>
        <v>465000</v>
      </c>
      <c r="K60" s="146">
        <v>2000</v>
      </c>
      <c r="L60" s="24">
        <f t="shared" si="4"/>
        <v>62000</v>
      </c>
      <c r="M60" s="146">
        <v>3000</v>
      </c>
      <c r="N60" s="24">
        <f t="shared" si="5"/>
        <v>93000</v>
      </c>
      <c r="O60" s="24">
        <f t="shared" si="6"/>
        <v>28000</v>
      </c>
      <c r="P60" s="25">
        <f t="shared" si="7"/>
        <v>868000</v>
      </c>
      <c r="Q60" s="24"/>
      <c r="R60" s="144">
        <v>8000</v>
      </c>
      <c r="S60" s="24">
        <f t="shared" si="8"/>
        <v>248000</v>
      </c>
      <c r="T60" s="146">
        <v>700</v>
      </c>
      <c r="U60" s="24">
        <f t="shared" si="9"/>
        <v>21700</v>
      </c>
      <c r="V60" s="146">
        <v>0</v>
      </c>
      <c r="W60" s="24">
        <f t="shared" si="10"/>
        <v>0</v>
      </c>
      <c r="X60" s="146">
        <v>500</v>
      </c>
      <c r="Y60" s="24">
        <f t="shared" si="11"/>
        <v>15500</v>
      </c>
      <c r="Z60" s="146">
        <v>2200</v>
      </c>
      <c r="AA60" s="24">
        <f t="shared" si="12"/>
        <v>68200</v>
      </c>
      <c r="AB60" s="24">
        <f t="shared" si="15"/>
        <v>11400</v>
      </c>
      <c r="AC60" s="25">
        <f t="shared" si="16"/>
        <v>353400</v>
      </c>
      <c r="AD60" s="24"/>
      <c r="AE60" s="26">
        <f t="shared" si="17"/>
        <v>39400</v>
      </c>
      <c r="AF60" s="52">
        <f t="shared" si="18"/>
        <v>1221400</v>
      </c>
      <c r="AG60" s="17"/>
      <c r="AI60" s="150"/>
      <c r="AJ60" s="151"/>
      <c r="AK60" s="13"/>
    </row>
    <row r="61" spans="1:37">
      <c r="A61" s="131">
        <v>38504</v>
      </c>
      <c r="B61" s="132">
        <v>38558</v>
      </c>
      <c r="C61" s="30">
        <f t="shared" si="0"/>
        <v>30</v>
      </c>
      <c r="D61" s="30"/>
      <c r="E61" s="144">
        <v>5000</v>
      </c>
      <c r="F61" s="24">
        <f t="shared" si="1"/>
        <v>150000</v>
      </c>
      <c r="G61" s="146">
        <v>3000</v>
      </c>
      <c r="H61" s="24">
        <f t="shared" si="2"/>
        <v>90000</v>
      </c>
      <c r="I61" s="146">
        <v>15000</v>
      </c>
      <c r="J61" s="24">
        <f t="shared" si="3"/>
        <v>450000</v>
      </c>
      <c r="K61" s="146">
        <v>2000</v>
      </c>
      <c r="L61" s="24">
        <f t="shared" si="4"/>
        <v>60000</v>
      </c>
      <c r="M61" s="146">
        <v>3000</v>
      </c>
      <c r="N61" s="24">
        <f t="shared" si="5"/>
        <v>90000</v>
      </c>
      <c r="O61" s="24">
        <f t="shared" si="6"/>
        <v>28000</v>
      </c>
      <c r="P61" s="25">
        <f t="shared" si="7"/>
        <v>840000</v>
      </c>
      <c r="Q61" s="24"/>
      <c r="R61" s="144">
        <v>8000</v>
      </c>
      <c r="S61" s="24">
        <f t="shared" si="8"/>
        <v>240000</v>
      </c>
      <c r="T61" s="146">
        <v>700</v>
      </c>
      <c r="U61" s="24">
        <f t="shared" si="9"/>
        <v>21000</v>
      </c>
      <c r="V61" s="146">
        <v>0</v>
      </c>
      <c r="W61" s="24">
        <f t="shared" si="10"/>
        <v>0</v>
      </c>
      <c r="X61" s="146">
        <v>500</v>
      </c>
      <c r="Y61" s="24">
        <f t="shared" si="11"/>
        <v>15000</v>
      </c>
      <c r="Z61" s="146">
        <v>2200</v>
      </c>
      <c r="AA61" s="24">
        <f t="shared" si="12"/>
        <v>66000</v>
      </c>
      <c r="AB61" s="24">
        <f t="shared" si="15"/>
        <v>11400</v>
      </c>
      <c r="AC61" s="25">
        <f t="shared" si="16"/>
        <v>342000</v>
      </c>
      <c r="AD61" s="24"/>
      <c r="AE61" s="26">
        <f t="shared" si="17"/>
        <v>39400</v>
      </c>
      <c r="AF61" s="52">
        <f t="shared" si="18"/>
        <v>1182000</v>
      </c>
      <c r="AG61" s="17"/>
      <c r="AI61" s="150"/>
      <c r="AJ61" s="151"/>
      <c r="AK61" s="13"/>
    </row>
    <row r="62" spans="1:37">
      <c r="A62" s="131">
        <v>38534</v>
      </c>
      <c r="B62" s="132">
        <v>38589</v>
      </c>
      <c r="C62" s="30">
        <f t="shared" si="0"/>
        <v>31</v>
      </c>
      <c r="D62" s="30"/>
      <c r="E62" s="144">
        <v>5000</v>
      </c>
      <c r="F62" s="24">
        <f t="shared" si="1"/>
        <v>155000</v>
      </c>
      <c r="G62" s="146">
        <v>3000</v>
      </c>
      <c r="H62" s="24">
        <f t="shared" si="2"/>
        <v>93000</v>
      </c>
      <c r="I62" s="146">
        <v>15000</v>
      </c>
      <c r="J62" s="24">
        <f t="shared" si="3"/>
        <v>465000</v>
      </c>
      <c r="K62" s="146">
        <v>2000</v>
      </c>
      <c r="L62" s="24">
        <f t="shared" si="4"/>
        <v>62000</v>
      </c>
      <c r="M62" s="146">
        <v>3000</v>
      </c>
      <c r="N62" s="24">
        <f t="shared" si="5"/>
        <v>93000</v>
      </c>
      <c r="O62" s="24">
        <f t="shared" si="6"/>
        <v>28000</v>
      </c>
      <c r="P62" s="25">
        <f t="shared" si="7"/>
        <v>868000</v>
      </c>
      <c r="Q62" s="24"/>
      <c r="R62" s="144">
        <v>8000</v>
      </c>
      <c r="S62" s="24">
        <f t="shared" si="8"/>
        <v>248000</v>
      </c>
      <c r="T62" s="146">
        <v>700</v>
      </c>
      <c r="U62" s="24">
        <f t="shared" si="9"/>
        <v>21700</v>
      </c>
      <c r="V62" s="146">
        <v>0</v>
      </c>
      <c r="W62" s="24">
        <f t="shared" si="10"/>
        <v>0</v>
      </c>
      <c r="X62" s="146">
        <v>500</v>
      </c>
      <c r="Y62" s="24">
        <f t="shared" si="11"/>
        <v>15500</v>
      </c>
      <c r="Z62" s="146">
        <v>2200</v>
      </c>
      <c r="AA62" s="24">
        <f t="shared" si="12"/>
        <v>68200</v>
      </c>
      <c r="AB62" s="24">
        <f t="shared" si="15"/>
        <v>11400</v>
      </c>
      <c r="AC62" s="25">
        <f t="shared" si="16"/>
        <v>353400</v>
      </c>
      <c r="AD62" s="24"/>
      <c r="AE62" s="26">
        <f t="shared" si="17"/>
        <v>39400</v>
      </c>
      <c r="AF62" s="52">
        <f t="shared" si="18"/>
        <v>1221400</v>
      </c>
      <c r="AG62" s="17"/>
      <c r="AI62" s="150"/>
      <c r="AJ62" s="151"/>
      <c r="AK62" s="13"/>
    </row>
    <row r="63" spans="1:37">
      <c r="A63" s="131">
        <v>38565</v>
      </c>
      <c r="B63" s="132">
        <v>38620</v>
      </c>
      <c r="C63" s="30">
        <f t="shared" si="0"/>
        <v>31</v>
      </c>
      <c r="D63" s="30"/>
      <c r="E63" s="144">
        <v>5000</v>
      </c>
      <c r="F63" s="24">
        <f t="shared" si="1"/>
        <v>155000</v>
      </c>
      <c r="G63" s="146">
        <v>3000</v>
      </c>
      <c r="H63" s="24">
        <f t="shared" si="2"/>
        <v>93000</v>
      </c>
      <c r="I63" s="146">
        <v>15000</v>
      </c>
      <c r="J63" s="24">
        <f t="shared" si="3"/>
        <v>465000</v>
      </c>
      <c r="K63" s="146">
        <v>2000</v>
      </c>
      <c r="L63" s="24">
        <f t="shared" si="4"/>
        <v>62000</v>
      </c>
      <c r="M63" s="146">
        <v>3000</v>
      </c>
      <c r="N63" s="24">
        <f t="shared" si="5"/>
        <v>93000</v>
      </c>
      <c r="O63" s="24">
        <f t="shared" si="6"/>
        <v>28000</v>
      </c>
      <c r="P63" s="25">
        <f t="shared" si="7"/>
        <v>868000</v>
      </c>
      <c r="Q63" s="24"/>
      <c r="R63" s="144">
        <v>8000</v>
      </c>
      <c r="S63" s="24">
        <f t="shared" si="8"/>
        <v>248000</v>
      </c>
      <c r="T63" s="146">
        <v>700</v>
      </c>
      <c r="U63" s="24">
        <f t="shared" si="9"/>
        <v>21700</v>
      </c>
      <c r="V63" s="146">
        <v>0</v>
      </c>
      <c r="W63" s="24">
        <f t="shared" si="10"/>
        <v>0</v>
      </c>
      <c r="X63" s="146">
        <v>500</v>
      </c>
      <c r="Y63" s="24">
        <f t="shared" si="11"/>
        <v>15500</v>
      </c>
      <c r="Z63" s="146">
        <v>2200</v>
      </c>
      <c r="AA63" s="24">
        <f t="shared" si="12"/>
        <v>68200</v>
      </c>
      <c r="AB63" s="24">
        <f t="shared" si="15"/>
        <v>11400</v>
      </c>
      <c r="AC63" s="25">
        <f t="shared" si="16"/>
        <v>353400</v>
      </c>
      <c r="AD63" s="24"/>
      <c r="AE63" s="26">
        <f t="shared" si="17"/>
        <v>39400</v>
      </c>
      <c r="AF63" s="52">
        <f t="shared" si="18"/>
        <v>1221400</v>
      </c>
      <c r="AG63" s="17"/>
      <c r="AI63" s="150"/>
      <c r="AJ63" s="151"/>
      <c r="AK63" s="13"/>
    </row>
    <row r="64" spans="1:37">
      <c r="A64" s="131">
        <v>38596</v>
      </c>
      <c r="B64" s="132">
        <v>38650</v>
      </c>
      <c r="C64" s="30">
        <f t="shared" ref="C64:C127" si="19">+A65-A64</f>
        <v>30</v>
      </c>
      <c r="D64" s="30"/>
      <c r="E64" s="144">
        <v>5000</v>
      </c>
      <c r="F64" s="24">
        <f t="shared" si="1"/>
        <v>150000</v>
      </c>
      <c r="G64" s="146">
        <v>3000</v>
      </c>
      <c r="H64" s="24">
        <f t="shared" si="2"/>
        <v>90000</v>
      </c>
      <c r="I64" s="146">
        <v>15000</v>
      </c>
      <c r="J64" s="24">
        <f t="shared" si="3"/>
        <v>450000</v>
      </c>
      <c r="K64" s="146">
        <v>2000</v>
      </c>
      <c r="L64" s="24">
        <f t="shared" si="4"/>
        <v>60000</v>
      </c>
      <c r="M64" s="146">
        <v>3000</v>
      </c>
      <c r="N64" s="24">
        <f t="shared" si="5"/>
        <v>90000</v>
      </c>
      <c r="O64" s="24">
        <f t="shared" si="6"/>
        <v>28000</v>
      </c>
      <c r="P64" s="25">
        <f t="shared" si="7"/>
        <v>840000</v>
      </c>
      <c r="Q64" s="24"/>
      <c r="R64" s="144">
        <v>8000</v>
      </c>
      <c r="S64" s="24">
        <f t="shared" si="8"/>
        <v>240000</v>
      </c>
      <c r="T64" s="146">
        <v>700</v>
      </c>
      <c r="U64" s="24">
        <f t="shared" si="9"/>
        <v>21000</v>
      </c>
      <c r="V64" s="146">
        <v>0</v>
      </c>
      <c r="W64" s="24">
        <f t="shared" si="10"/>
        <v>0</v>
      </c>
      <c r="X64" s="146">
        <v>500</v>
      </c>
      <c r="Y64" s="24">
        <f t="shared" si="11"/>
        <v>15000</v>
      </c>
      <c r="Z64" s="146">
        <v>2200</v>
      </c>
      <c r="AA64" s="24">
        <f t="shared" si="12"/>
        <v>66000</v>
      </c>
      <c r="AB64" s="24">
        <f t="shared" si="15"/>
        <v>11400</v>
      </c>
      <c r="AC64" s="25">
        <f t="shared" si="16"/>
        <v>342000</v>
      </c>
      <c r="AD64" s="24"/>
      <c r="AE64" s="26">
        <f t="shared" si="17"/>
        <v>39400</v>
      </c>
      <c r="AF64" s="52">
        <f t="shared" si="18"/>
        <v>1182000</v>
      </c>
      <c r="AG64" s="17"/>
      <c r="AI64" s="150"/>
      <c r="AJ64" s="151"/>
      <c r="AK64" s="13"/>
    </row>
    <row r="65" spans="1:37">
      <c r="A65" s="131">
        <v>38626</v>
      </c>
      <c r="B65" s="132">
        <v>38681</v>
      </c>
      <c r="C65" s="30">
        <f t="shared" si="19"/>
        <v>31</v>
      </c>
      <c r="D65" s="30"/>
      <c r="E65" s="144">
        <v>5000</v>
      </c>
      <c r="F65" s="24">
        <f t="shared" si="1"/>
        <v>155000</v>
      </c>
      <c r="G65" s="146">
        <v>3000</v>
      </c>
      <c r="H65" s="24">
        <f t="shared" si="2"/>
        <v>93000</v>
      </c>
      <c r="I65" s="146">
        <v>15000</v>
      </c>
      <c r="J65" s="24">
        <f t="shared" si="3"/>
        <v>465000</v>
      </c>
      <c r="K65" s="146">
        <v>2000</v>
      </c>
      <c r="L65" s="24">
        <f t="shared" si="4"/>
        <v>62000</v>
      </c>
      <c r="M65" s="146">
        <v>3000</v>
      </c>
      <c r="N65" s="24">
        <f t="shared" si="5"/>
        <v>93000</v>
      </c>
      <c r="O65" s="24">
        <f t="shared" si="6"/>
        <v>28000</v>
      </c>
      <c r="P65" s="25">
        <f t="shared" si="7"/>
        <v>868000</v>
      </c>
      <c r="Q65" s="24"/>
      <c r="R65" s="144">
        <v>8000</v>
      </c>
      <c r="S65" s="24">
        <f t="shared" si="8"/>
        <v>248000</v>
      </c>
      <c r="T65" s="146">
        <v>700</v>
      </c>
      <c r="U65" s="24">
        <f t="shared" si="9"/>
        <v>21700</v>
      </c>
      <c r="V65" s="146">
        <v>0</v>
      </c>
      <c r="W65" s="24">
        <f t="shared" si="10"/>
        <v>0</v>
      </c>
      <c r="X65" s="146">
        <v>500</v>
      </c>
      <c r="Y65" s="24">
        <f t="shared" si="11"/>
        <v>15500</v>
      </c>
      <c r="Z65" s="146">
        <v>2200</v>
      </c>
      <c r="AA65" s="24">
        <f t="shared" si="12"/>
        <v>68200</v>
      </c>
      <c r="AB65" s="24">
        <f t="shared" si="15"/>
        <v>11400</v>
      </c>
      <c r="AC65" s="25">
        <f t="shared" si="16"/>
        <v>353400</v>
      </c>
      <c r="AD65" s="24"/>
      <c r="AE65" s="26">
        <f t="shared" si="17"/>
        <v>39400</v>
      </c>
      <c r="AF65" s="52">
        <f t="shared" si="18"/>
        <v>1221400</v>
      </c>
      <c r="AG65" s="17"/>
      <c r="AI65" s="150"/>
      <c r="AJ65" s="151"/>
      <c r="AK65" s="13"/>
    </row>
    <row r="66" spans="1:37">
      <c r="A66" s="131">
        <v>38657</v>
      </c>
      <c r="B66" s="132">
        <v>38711</v>
      </c>
      <c r="C66" s="30">
        <f t="shared" si="19"/>
        <v>30</v>
      </c>
      <c r="D66" s="30"/>
      <c r="E66" s="143">
        <v>6200</v>
      </c>
      <c r="F66" s="24">
        <f t="shared" si="1"/>
        <v>186000</v>
      </c>
      <c r="G66" s="145">
        <v>3000</v>
      </c>
      <c r="H66" s="24">
        <f t="shared" si="2"/>
        <v>90000</v>
      </c>
      <c r="I66" s="145">
        <v>13500</v>
      </c>
      <c r="J66" s="24">
        <f t="shared" si="3"/>
        <v>405000</v>
      </c>
      <c r="K66" s="145">
        <v>3500</v>
      </c>
      <c r="L66" s="24">
        <f t="shared" si="4"/>
        <v>105000</v>
      </c>
      <c r="M66" s="145">
        <v>5000</v>
      </c>
      <c r="N66" s="24">
        <f t="shared" si="5"/>
        <v>150000</v>
      </c>
      <c r="O66" s="24">
        <f t="shared" si="6"/>
        <v>31200</v>
      </c>
      <c r="P66" s="25">
        <f t="shared" si="7"/>
        <v>936000</v>
      </c>
      <c r="Q66" s="24"/>
      <c r="R66" s="143">
        <v>12000</v>
      </c>
      <c r="S66" s="24">
        <f t="shared" si="8"/>
        <v>360000</v>
      </c>
      <c r="T66" s="145">
        <v>1750</v>
      </c>
      <c r="U66" s="24">
        <f t="shared" si="9"/>
        <v>52500</v>
      </c>
      <c r="V66" s="146">
        <v>0</v>
      </c>
      <c r="W66" s="24">
        <f t="shared" si="10"/>
        <v>0</v>
      </c>
      <c r="X66" s="145">
        <v>850</v>
      </c>
      <c r="Y66" s="24">
        <f t="shared" si="11"/>
        <v>25500</v>
      </c>
      <c r="Z66" s="145">
        <v>5800</v>
      </c>
      <c r="AA66" s="24">
        <f t="shared" si="12"/>
        <v>174000</v>
      </c>
      <c r="AB66" s="24">
        <f t="shared" si="15"/>
        <v>20400</v>
      </c>
      <c r="AC66" s="25">
        <f t="shared" si="16"/>
        <v>612000</v>
      </c>
      <c r="AD66" s="24"/>
      <c r="AE66" s="26">
        <f t="shared" si="17"/>
        <v>51600</v>
      </c>
      <c r="AF66" s="52">
        <f t="shared" si="18"/>
        <v>1548000</v>
      </c>
      <c r="AG66" s="17"/>
      <c r="AI66" s="150"/>
      <c r="AJ66" s="151"/>
      <c r="AK66" s="13"/>
    </row>
    <row r="67" spans="1:37">
      <c r="A67" s="131">
        <v>38687</v>
      </c>
      <c r="B67" s="132">
        <v>38742</v>
      </c>
      <c r="C67" s="30">
        <f t="shared" si="19"/>
        <v>31</v>
      </c>
      <c r="D67" s="30"/>
      <c r="E67" s="144">
        <v>6200</v>
      </c>
      <c r="F67" s="24">
        <f t="shared" si="1"/>
        <v>192200</v>
      </c>
      <c r="G67" s="146">
        <v>3000</v>
      </c>
      <c r="H67" s="24">
        <f t="shared" si="2"/>
        <v>93000</v>
      </c>
      <c r="I67" s="146">
        <v>13500</v>
      </c>
      <c r="J67" s="24">
        <f t="shared" si="3"/>
        <v>418500</v>
      </c>
      <c r="K67" s="146">
        <v>3500</v>
      </c>
      <c r="L67" s="24">
        <f t="shared" si="4"/>
        <v>108500</v>
      </c>
      <c r="M67" s="146">
        <v>5000</v>
      </c>
      <c r="N67" s="24">
        <f t="shared" si="5"/>
        <v>155000</v>
      </c>
      <c r="O67" s="24">
        <f t="shared" si="6"/>
        <v>31200</v>
      </c>
      <c r="P67" s="25">
        <f t="shared" si="7"/>
        <v>967200</v>
      </c>
      <c r="Q67" s="24"/>
      <c r="R67" s="144">
        <v>12000</v>
      </c>
      <c r="S67" s="24">
        <f t="shared" si="8"/>
        <v>372000</v>
      </c>
      <c r="T67" s="146">
        <v>1750</v>
      </c>
      <c r="U67" s="24">
        <f t="shared" si="9"/>
        <v>54250</v>
      </c>
      <c r="V67" s="146">
        <v>0</v>
      </c>
      <c r="W67" s="24">
        <f t="shared" si="10"/>
        <v>0</v>
      </c>
      <c r="X67" s="146">
        <v>850</v>
      </c>
      <c r="Y67" s="24">
        <f t="shared" si="11"/>
        <v>26350</v>
      </c>
      <c r="Z67" s="146">
        <v>5800</v>
      </c>
      <c r="AA67" s="24">
        <f t="shared" si="12"/>
        <v>179800</v>
      </c>
      <c r="AB67" s="24">
        <f t="shared" si="15"/>
        <v>20400</v>
      </c>
      <c r="AC67" s="25">
        <f t="shared" si="16"/>
        <v>632400</v>
      </c>
      <c r="AD67" s="24"/>
      <c r="AE67" s="26">
        <f t="shared" si="17"/>
        <v>51600</v>
      </c>
      <c r="AF67" s="52">
        <f t="shared" si="18"/>
        <v>1599600</v>
      </c>
      <c r="AG67" s="17"/>
      <c r="AI67" s="150"/>
      <c r="AJ67" s="151"/>
      <c r="AK67" s="13"/>
    </row>
    <row r="68" spans="1:37">
      <c r="A68" s="131">
        <v>38718</v>
      </c>
      <c r="B68" s="132">
        <v>38773</v>
      </c>
      <c r="C68" s="30">
        <f t="shared" si="19"/>
        <v>31</v>
      </c>
      <c r="D68" s="30"/>
      <c r="E68" s="144">
        <v>6200</v>
      </c>
      <c r="F68" s="24">
        <f t="shared" si="1"/>
        <v>192200</v>
      </c>
      <c r="G68" s="146">
        <v>3000</v>
      </c>
      <c r="H68" s="24">
        <f t="shared" si="2"/>
        <v>93000</v>
      </c>
      <c r="I68" s="146">
        <v>13500</v>
      </c>
      <c r="J68" s="24">
        <f t="shared" si="3"/>
        <v>418500</v>
      </c>
      <c r="K68" s="146">
        <v>3500</v>
      </c>
      <c r="L68" s="24">
        <f t="shared" si="4"/>
        <v>108500</v>
      </c>
      <c r="M68" s="146">
        <v>5000</v>
      </c>
      <c r="N68" s="24">
        <f t="shared" si="5"/>
        <v>155000</v>
      </c>
      <c r="O68" s="24">
        <f t="shared" si="6"/>
        <v>31200</v>
      </c>
      <c r="P68" s="25">
        <f t="shared" si="7"/>
        <v>967200</v>
      </c>
      <c r="Q68" s="24"/>
      <c r="R68" s="144">
        <v>12000</v>
      </c>
      <c r="S68" s="24">
        <f t="shared" si="8"/>
        <v>372000</v>
      </c>
      <c r="T68" s="146">
        <v>1750</v>
      </c>
      <c r="U68" s="24">
        <f t="shared" si="9"/>
        <v>54250</v>
      </c>
      <c r="V68" s="146">
        <v>0</v>
      </c>
      <c r="W68" s="24">
        <f t="shared" si="10"/>
        <v>0</v>
      </c>
      <c r="X68" s="146">
        <v>850</v>
      </c>
      <c r="Y68" s="24">
        <f t="shared" si="11"/>
        <v>26350</v>
      </c>
      <c r="Z68" s="146">
        <v>5800</v>
      </c>
      <c r="AA68" s="24">
        <f t="shared" si="12"/>
        <v>179800</v>
      </c>
      <c r="AB68" s="24">
        <f t="shared" si="15"/>
        <v>20400</v>
      </c>
      <c r="AC68" s="25">
        <f t="shared" si="16"/>
        <v>632400</v>
      </c>
      <c r="AD68" s="24"/>
      <c r="AE68" s="26">
        <f t="shared" si="17"/>
        <v>51600</v>
      </c>
      <c r="AF68" s="52">
        <f t="shared" si="18"/>
        <v>1599600</v>
      </c>
      <c r="AG68" s="17"/>
      <c r="AI68" s="150"/>
      <c r="AJ68" s="151"/>
      <c r="AK68" s="13"/>
    </row>
    <row r="69" spans="1:37">
      <c r="A69" s="131">
        <v>38749</v>
      </c>
      <c r="B69" s="132">
        <v>38801</v>
      </c>
      <c r="C69" s="30">
        <f t="shared" si="19"/>
        <v>28</v>
      </c>
      <c r="D69" s="30"/>
      <c r="E69" s="144">
        <v>6200</v>
      </c>
      <c r="F69" s="24">
        <f t="shared" si="1"/>
        <v>173600</v>
      </c>
      <c r="G69" s="146">
        <v>3000</v>
      </c>
      <c r="H69" s="24">
        <f t="shared" si="2"/>
        <v>84000</v>
      </c>
      <c r="I69" s="146">
        <v>13500</v>
      </c>
      <c r="J69" s="24">
        <f t="shared" si="3"/>
        <v>378000</v>
      </c>
      <c r="K69" s="146">
        <v>3500</v>
      </c>
      <c r="L69" s="24">
        <f t="shared" si="4"/>
        <v>98000</v>
      </c>
      <c r="M69" s="146">
        <v>5000</v>
      </c>
      <c r="N69" s="24">
        <f t="shared" si="5"/>
        <v>140000</v>
      </c>
      <c r="O69" s="24">
        <f t="shared" si="6"/>
        <v>31200</v>
      </c>
      <c r="P69" s="25">
        <f t="shared" si="7"/>
        <v>873600</v>
      </c>
      <c r="Q69" s="24"/>
      <c r="R69" s="144">
        <v>12000</v>
      </c>
      <c r="S69" s="24">
        <f t="shared" si="8"/>
        <v>336000</v>
      </c>
      <c r="T69" s="146">
        <v>1750</v>
      </c>
      <c r="U69" s="24">
        <f t="shared" si="9"/>
        <v>49000</v>
      </c>
      <c r="V69" s="146">
        <v>0</v>
      </c>
      <c r="W69" s="24">
        <f t="shared" si="10"/>
        <v>0</v>
      </c>
      <c r="X69" s="146">
        <v>850</v>
      </c>
      <c r="Y69" s="24">
        <f t="shared" si="11"/>
        <v>23800</v>
      </c>
      <c r="Z69" s="146">
        <v>5800</v>
      </c>
      <c r="AA69" s="24">
        <f t="shared" si="12"/>
        <v>162400</v>
      </c>
      <c r="AB69" s="24">
        <f t="shared" si="15"/>
        <v>20400</v>
      </c>
      <c r="AC69" s="25">
        <f t="shared" si="16"/>
        <v>571200</v>
      </c>
      <c r="AD69" s="24"/>
      <c r="AE69" s="26">
        <f t="shared" si="17"/>
        <v>51600</v>
      </c>
      <c r="AF69" s="52">
        <f t="shared" si="18"/>
        <v>1444800</v>
      </c>
      <c r="AG69" s="17"/>
      <c r="AI69" s="150"/>
      <c r="AJ69" s="151"/>
      <c r="AK69" s="13"/>
    </row>
    <row r="70" spans="1:37">
      <c r="A70" s="131">
        <v>38777</v>
      </c>
      <c r="B70" s="132">
        <v>38832</v>
      </c>
      <c r="C70" s="30">
        <f t="shared" si="19"/>
        <v>31</v>
      </c>
      <c r="D70" s="30"/>
      <c r="E70" s="144">
        <v>6200</v>
      </c>
      <c r="F70" s="24">
        <f t="shared" si="1"/>
        <v>192200</v>
      </c>
      <c r="G70" s="146">
        <v>3000</v>
      </c>
      <c r="H70" s="24">
        <f t="shared" si="2"/>
        <v>93000</v>
      </c>
      <c r="I70" s="146">
        <v>13500</v>
      </c>
      <c r="J70" s="24">
        <f t="shared" si="3"/>
        <v>418500</v>
      </c>
      <c r="K70" s="146">
        <v>3500</v>
      </c>
      <c r="L70" s="24">
        <f t="shared" si="4"/>
        <v>108500</v>
      </c>
      <c r="M70" s="146">
        <v>5000</v>
      </c>
      <c r="N70" s="24">
        <f t="shared" si="5"/>
        <v>155000</v>
      </c>
      <c r="O70" s="24">
        <f t="shared" si="6"/>
        <v>31200</v>
      </c>
      <c r="P70" s="25">
        <f t="shared" si="7"/>
        <v>967200</v>
      </c>
      <c r="Q70" s="24"/>
      <c r="R70" s="144">
        <v>12000</v>
      </c>
      <c r="S70" s="24">
        <f t="shared" si="8"/>
        <v>372000</v>
      </c>
      <c r="T70" s="146">
        <v>1750</v>
      </c>
      <c r="U70" s="24">
        <f t="shared" si="9"/>
        <v>54250</v>
      </c>
      <c r="V70" s="146">
        <v>0</v>
      </c>
      <c r="W70" s="24">
        <f t="shared" si="10"/>
        <v>0</v>
      </c>
      <c r="X70" s="146">
        <v>850</v>
      </c>
      <c r="Y70" s="24">
        <f t="shared" si="11"/>
        <v>26350</v>
      </c>
      <c r="Z70" s="146">
        <v>5800</v>
      </c>
      <c r="AA70" s="24">
        <f t="shared" si="12"/>
        <v>179800</v>
      </c>
      <c r="AB70" s="24">
        <f t="shared" si="15"/>
        <v>20400</v>
      </c>
      <c r="AC70" s="25">
        <f t="shared" si="16"/>
        <v>632400</v>
      </c>
      <c r="AD70" s="24"/>
      <c r="AE70" s="26">
        <f t="shared" si="17"/>
        <v>51600</v>
      </c>
      <c r="AF70" s="52">
        <f t="shared" si="18"/>
        <v>1599600</v>
      </c>
      <c r="AG70" s="17"/>
      <c r="AI70" s="150"/>
      <c r="AJ70" s="151"/>
      <c r="AK70" s="13"/>
    </row>
    <row r="71" spans="1:37">
      <c r="A71" s="131">
        <v>38808</v>
      </c>
      <c r="B71" s="132">
        <v>38862</v>
      </c>
      <c r="C71" s="30">
        <f t="shared" si="19"/>
        <v>30</v>
      </c>
      <c r="D71" s="30"/>
      <c r="E71" s="143">
        <v>5000</v>
      </c>
      <c r="F71" s="24">
        <f t="shared" si="1"/>
        <v>150000</v>
      </c>
      <c r="G71" s="145">
        <v>3000</v>
      </c>
      <c r="H71" s="24">
        <f t="shared" si="2"/>
        <v>90000</v>
      </c>
      <c r="I71" s="145">
        <v>15000</v>
      </c>
      <c r="J71" s="24">
        <f t="shared" si="3"/>
        <v>450000</v>
      </c>
      <c r="K71" s="145">
        <v>2000</v>
      </c>
      <c r="L71" s="24">
        <f t="shared" si="4"/>
        <v>60000</v>
      </c>
      <c r="M71" s="145">
        <v>3000</v>
      </c>
      <c r="N71" s="24">
        <f t="shared" si="5"/>
        <v>90000</v>
      </c>
      <c r="O71" s="24">
        <f t="shared" si="6"/>
        <v>28000</v>
      </c>
      <c r="P71" s="25">
        <f t="shared" si="7"/>
        <v>840000</v>
      </c>
      <c r="Q71" s="24"/>
      <c r="R71" s="143">
        <v>8000</v>
      </c>
      <c r="S71" s="24">
        <f t="shared" si="8"/>
        <v>240000</v>
      </c>
      <c r="T71" s="145">
        <v>700</v>
      </c>
      <c r="U71" s="24">
        <f t="shared" si="9"/>
        <v>21000</v>
      </c>
      <c r="V71" s="146">
        <v>0</v>
      </c>
      <c r="W71" s="24">
        <f t="shared" si="10"/>
        <v>0</v>
      </c>
      <c r="X71" s="145">
        <v>500</v>
      </c>
      <c r="Y71" s="24">
        <f t="shared" si="11"/>
        <v>15000</v>
      </c>
      <c r="Z71" s="145">
        <v>2200</v>
      </c>
      <c r="AA71" s="24">
        <f t="shared" si="12"/>
        <v>66000</v>
      </c>
      <c r="AB71" s="24">
        <f t="shared" si="15"/>
        <v>11400</v>
      </c>
      <c r="AC71" s="25">
        <f t="shared" si="16"/>
        <v>342000</v>
      </c>
      <c r="AD71" s="24"/>
      <c r="AE71" s="26">
        <f t="shared" si="17"/>
        <v>39400</v>
      </c>
      <c r="AF71" s="52">
        <f t="shared" si="18"/>
        <v>1182000</v>
      </c>
      <c r="AG71" s="17"/>
      <c r="AI71" s="150"/>
      <c r="AJ71" s="151"/>
      <c r="AK71" s="13"/>
    </row>
    <row r="72" spans="1:37">
      <c r="A72" s="131">
        <v>38838</v>
      </c>
      <c r="B72" s="132">
        <v>38893</v>
      </c>
      <c r="C72" s="30">
        <f t="shared" si="19"/>
        <v>31</v>
      </c>
      <c r="D72" s="30"/>
      <c r="E72" s="144">
        <v>5000</v>
      </c>
      <c r="F72" s="24">
        <f t="shared" si="1"/>
        <v>155000</v>
      </c>
      <c r="G72" s="146">
        <v>3000</v>
      </c>
      <c r="H72" s="24">
        <f t="shared" si="2"/>
        <v>93000</v>
      </c>
      <c r="I72" s="146">
        <v>15000</v>
      </c>
      <c r="J72" s="24">
        <f t="shared" si="3"/>
        <v>465000</v>
      </c>
      <c r="K72" s="146">
        <v>2000</v>
      </c>
      <c r="L72" s="24">
        <f t="shared" si="4"/>
        <v>62000</v>
      </c>
      <c r="M72" s="146">
        <v>3000</v>
      </c>
      <c r="N72" s="24">
        <f t="shared" si="5"/>
        <v>93000</v>
      </c>
      <c r="O72" s="24">
        <f t="shared" si="6"/>
        <v>28000</v>
      </c>
      <c r="P72" s="25">
        <f t="shared" si="7"/>
        <v>868000</v>
      </c>
      <c r="Q72" s="24"/>
      <c r="R72" s="144">
        <v>8000</v>
      </c>
      <c r="S72" s="24">
        <f t="shared" si="8"/>
        <v>248000</v>
      </c>
      <c r="T72" s="146">
        <v>700</v>
      </c>
      <c r="U72" s="24">
        <f t="shared" si="9"/>
        <v>21700</v>
      </c>
      <c r="V72" s="146">
        <v>0</v>
      </c>
      <c r="W72" s="24">
        <f t="shared" si="10"/>
        <v>0</v>
      </c>
      <c r="X72" s="146">
        <v>500</v>
      </c>
      <c r="Y72" s="24">
        <f t="shared" si="11"/>
        <v>15500</v>
      </c>
      <c r="Z72" s="146">
        <v>2200</v>
      </c>
      <c r="AA72" s="24">
        <f t="shared" si="12"/>
        <v>68200</v>
      </c>
      <c r="AB72" s="24">
        <f t="shared" si="15"/>
        <v>11400</v>
      </c>
      <c r="AC72" s="25">
        <f t="shared" si="16"/>
        <v>353400</v>
      </c>
      <c r="AD72" s="24"/>
      <c r="AE72" s="26">
        <f t="shared" si="17"/>
        <v>39400</v>
      </c>
      <c r="AF72" s="52">
        <f t="shared" si="18"/>
        <v>1221400</v>
      </c>
      <c r="AG72" s="17"/>
      <c r="AI72" s="150"/>
      <c r="AJ72" s="151"/>
      <c r="AK72" s="13"/>
    </row>
    <row r="73" spans="1:37">
      <c r="A73" s="131">
        <v>38869</v>
      </c>
      <c r="B73" s="132">
        <v>38923</v>
      </c>
      <c r="C73" s="30">
        <f t="shared" si="19"/>
        <v>30</v>
      </c>
      <c r="D73" s="30"/>
      <c r="E73" s="144">
        <v>5000</v>
      </c>
      <c r="F73" s="24">
        <f t="shared" si="1"/>
        <v>150000</v>
      </c>
      <c r="G73" s="146">
        <v>3000</v>
      </c>
      <c r="H73" s="24">
        <f t="shared" si="2"/>
        <v>90000</v>
      </c>
      <c r="I73" s="146">
        <v>15000</v>
      </c>
      <c r="J73" s="24">
        <f t="shared" si="3"/>
        <v>450000</v>
      </c>
      <c r="K73" s="146">
        <v>2000</v>
      </c>
      <c r="L73" s="24">
        <f t="shared" si="4"/>
        <v>60000</v>
      </c>
      <c r="M73" s="146">
        <v>3000</v>
      </c>
      <c r="N73" s="24">
        <f t="shared" si="5"/>
        <v>90000</v>
      </c>
      <c r="O73" s="24">
        <f t="shared" si="6"/>
        <v>28000</v>
      </c>
      <c r="P73" s="25">
        <f t="shared" si="7"/>
        <v>840000</v>
      </c>
      <c r="Q73" s="24"/>
      <c r="R73" s="144">
        <v>8000</v>
      </c>
      <c r="S73" s="24">
        <f t="shared" si="8"/>
        <v>240000</v>
      </c>
      <c r="T73" s="146">
        <v>700</v>
      </c>
      <c r="U73" s="24">
        <f t="shared" si="9"/>
        <v>21000</v>
      </c>
      <c r="V73" s="146">
        <v>0</v>
      </c>
      <c r="W73" s="24">
        <f t="shared" si="10"/>
        <v>0</v>
      </c>
      <c r="X73" s="146">
        <v>500</v>
      </c>
      <c r="Y73" s="24">
        <f t="shared" si="11"/>
        <v>15000</v>
      </c>
      <c r="Z73" s="146">
        <v>2200</v>
      </c>
      <c r="AA73" s="24">
        <f t="shared" si="12"/>
        <v>66000</v>
      </c>
      <c r="AB73" s="24">
        <f t="shared" si="15"/>
        <v>11400</v>
      </c>
      <c r="AC73" s="25">
        <f t="shared" si="16"/>
        <v>342000</v>
      </c>
      <c r="AD73" s="24"/>
      <c r="AE73" s="26">
        <f t="shared" si="17"/>
        <v>39400</v>
      </c>
      <c r="AF73" s="52">
        <f t="shared" si="18"/>
        <v>1182000</v>
      </c>
      <c r="AG73" s="17"/>
      <c r="AI73" s="150"/>
      <c r="AJ73" s="151"/>
      <c r="AK73" s="13"/>
    </row>
    <row r="74" spans="1:37">
      <c r="A74" s="131">
        <v>38899</v>
      </c>
      <c r="B74" s="132">
        <v>38954</v>
      </c>
      <c r="C74" s="30">
        <f t="shared" si="19"/>
        <v>31</v>
      </c>
      <c r="D74" s="30"/>
      <c r="E74" s="144">
        <v>5000</v>
      </c>
      <c r="F74" s="24">
        <f t="shared" si="1"/>
        <v>155000</v>
      </c>
      <c r="G74" s="146">
        <v>3000</v>
      </c>
      <c r="H74" s="24">
        <f t="shared" si="2"/>
        <v>93000</v>
      </c>
      <c r="I74" s="146">
        <v>15000</v>
      </c>
      <c r="J74" s="24">
        <f t="shared" si="3"/>
        <v>465000</v>
      </c>
      <c r="K74" s="146">
        <v>2000</v>
      </c>
      <c r="L74" s="24">
        <f t="shared" si="4"/>
        <v>62000</v>
      </c>
      <c r="M74" s="146">
        <v>3000</v>
      </c>
      <c r="N74" s="24">
        <f t="shared" si="5"/>
        <v>93000</v>
      </c>
      <c r="O74" s="24">
        <f t="shared" si="6"/>
        <v>28000</v>
      </c>
      <c r="P74" s="25">
        <f t="shared" si="7"/>
        <v>868000</v>
      </c>
      <c r="Q74" s="24"/>
      <c r="R74" s="144">
        <v>8000</v>
      </c>
      <c r="S74" s="24">
        <f t="shared" si="8"/>
        <v>248000</v>
      </c>
      <c r="T74" s="146">
        <v>700</v>
      </c>
      <c r="U74" s="24">
        <f t="shared" si="9"/>
        <v>21700</v>
      </c>
      <c r="V74" s="146">
        <v>0</v>
      </c>
      <c r="W74" s="24">
        <f t="shared" si="10"/>
        <v>0</v>
      </c>
      <c r="X74" s="146">
        <v>500</v>
      </c>
      <c r="Y74" s="24">
        <f t="shared" si="11"/>
        <v>15500</v>
      </c>
      <c r="Z74" s="146">
        <v>2200</v>
      </c>
      <c r="AA74" s="24">
        <f t="shared" si="12"/>
        <v>68200</v>
      </c>
      <c r="AB74" s="24">
        <f t="shared" si="15"/>
        <v>11400</v>
      </c>
      <c r="AC74" s="25">
        <f t="shared" si="16"/>
        <v>353400</v>
      </c>
      <c r="AD74" s="24"/>
      <c r="AE74" s="26">
        <f t="shared" si="17"/>
        <v>39400</v>
      </c>
      <c r="AF74" s="52">
        <f t="shared" si="18"/>
        <v>1221400</v>
      </c>
      <c r="AG74" s="17"/>
      <c r="AI74" s="150"/>
      <c r="AJ74" s="151"/>
      <c r="AK74" s="13"/>
    </row>
    <row r="75" spans="1:37">
      <c r="A75" s="131">
        <v>38930</v>
      </c>
      <c r="B75" s="132">
        <v>38985</v>
      </c>
      <c r="C75" s="30">
        <f t="shared" si="19"/>
        <v>31</v>
      </c>
      <c r="D75" s="30"/>
      <c r="E75" s="144">
        <v>5000</v>
      </c>
      <c r="F75" s="24">
        <f t="shared" ref="F75:F131" si="20">+E75*$C75</f>
        <v>155000</v>
      </c>
      <c r="G75" s="146">
        <v>3000</v>
      </c>
      <c r="H75" s="24">
        <f t="shared" ref="H75:H131" si="21">+G75*$C75</f>
        <v>93000</v>
      </c>
      <c r="I75" s="146">
        <v>15000</v>
      </c>
      <c r="J75" s="24">
        <f t="shared" ref="J75:J131" si="22">+I75*$C75</f>
        <v>465000</v>
      </c>
      <c r="K75" s="146">
        <v>2000</v>
      </c>
      <c r="L75" s="24">
        <f t="shared" ref="L75:L131" si="23">+K75*$C75</f>
        <v>62000</v>
      </c>
      <c r="M75" s="146">
        <v>3000</v>
      </c>
      <c r="N75" s="24">
        <f t="shared" si="5"/>
        <v>93000</v>
      </c>
      <c r="O75" s="24">
        <f t="shared" si="6"/>
        <v>28000</v>
      </c>
      <c r="P75" s="25">
        <f t="shared" si="7"/>
        <v>868000</v>
      </c>
      <c r="Q75" s="24"/>
      <c r="R75" s="144">
        <v>8000</v>
      </c>
      <c r="S75" s="24">
        <f t="shared" si="8"/>
        <v>248000</v>
      </c>
      <c r="T75" s="146">
        <v>700</v>
      </c>
      <c r="U75" s="24">
        <f t="shared" si="9"/>
        <v>21700</v>
      </c>
      <c r="V75" s="146">
        <v>0</v>
      </c>
      <c r="W75" s="24">
        <f t="shared" si="10"/>
        <v>0</v>
      </c>
      <c r="X75" s="146">
        <v>500</v>
      </c>
      <c r="Y75" s="24">
        <f t="shared" si="11"/>
        <v>15500</v>
      </c>
      <c r="Z75" s="146">
        <v>2200</v>
      </c>
      <c r="AA75" s="24">
        <f t="shared" si="12"/>
        <v>68200</v>
      </c>
      <c r="AB75" s="24">
        <f t="shared" si="15"/>
        <v>11400</v>
      </c>
      <c r="AC75" s="25">
        <f t="shared" si="16"/>
        <v>353400</v>
      </c>
      <c r="AD75" s="24"/>
      <c r="AE75" s="26">
        <f t="shared" ref="AE75:AE106" si="24">+AB75+O75</f>
        <v>39400</v>
      </c>
      <c r="AF75" s="52">
        <f t="shared" ref="AF75:AF106" si="25">+AC75+P75</f>
        <v>1221400</v>
      </c>
      <c r="AG75" s="17"/>
      <c r="AI75" s="150"/>
      <c r="AJ75" s="151"/>
      <c r="AK75" s="13"/>
    </row>
    <row r="76" spans="1:37">
      <c r="A76" s="131">
        <v>38961</v>
      </c>
      <c r="B76" s="132">
        <v>39015</v>
      </c>
      <c r="C76" s="30">
        <f t="shared" si="19"/>
        <v>30</v>
      </c>
      <c r="D76" s="30"/>
      <c r="E76" s="144">
        <v>5000</v>
      </c>
      <c r="F76" s="24">
        <f t="shared" si="20"/>
        <v>150000</v>
      </c>
      <c r="G76" s="146">
        <v>3000</v>
      </c>
      <c r="H76" s="24">
        <f t="shared" si="21"/>
        <v>90000</v>
      </c>
      <c r="I76" s="146">
        <v>15000</v>
      </c>
      <c r="J76" s="24">
        <f t="shared" si="22"/>
        <v>450000</v>
      </c>
      <c r="K76" s="146">
        <v>2000</v>
      </c>
      <c r="L76" s="24">
        <f t="shared" si="23"/>
        <v>60000</v>
      </c>
      <c r="M76" s="146">
        <v>3000</v>
      </c>
      <c r="N76" s="24">
        <f t="shared" ref="N76:N124" si="26">+M76*C76</f>
        <v>90000</v>
      </c>
      <c r="O76" s="24">
        <f t="shared" ref="O76:O125" si="27">+M76+K76+I76+G76+E76</f>
        <v>28000</v>
      </c>
      <c r="P76" s="25">
        <f t="shared" ref="P76:P125" si="28">+N76+L76+J76+H76+F76</f>
        <v>840000</v>
      </c>
      <c r="Q76" s="24"/>
      <c r="R76" s="144">
        <v>8000</v>
      </c>
      <c r="S76" s="24">
        <f t="shared" ref="S76:S118" si="29">+R76*C76</f>
        <v>240000</v>
      </c>
      <c r="T76" s="146">
        <v>700</v>
      </c>
      <c r="U76" s="24">
        <f t="shared" ref="U76:U119" si="30">+T76*C76</f>
        <v>21000</v>
      </c>
      <c r="V76" s="146">
        <v>0</v>
      </c>
      <c r="W76" s="24">
        <f t="shared" ref="W76:W119" si="31">+V76*C76</f>
        <v>0</v>
      </c>
      <c r="X76" s="146">
        <v>500</v>
      </c>
      <c r="Y76" s="24">
        <f t="shared" ref="Y76:Y119" si="32">+X76*C76</f>
        <v>15000</v>
      </c>
      <c r="Z76" s="146">
        <v>2200</v>
      </c>
      <c r="AA76" s="24">
        <f t="shared" ref="AA76:AA124" si="33">+Z76*C76</f>
        <v>66000</v>
      </c>
      <c r="AB76" s="24">
        <f t="shared" si="15"/>
        <v>11400</v>
      </c>
      <c r="AC76" s="25">
        <f t="shared" si="16"/>
        <v>342000</v>
      </c>
      <c r="AD76" s="24"/>
      <c r="AE76" s="26">
        <f t="shared" si="24"/>
        <v>39400</v>
      </c>
      <c r="AF76" s="52">
        <f t="shared" si="25"/>
        <v>1182000</v>
      </c>
      <c r="AG76" s="17"/>
      <c r="AI76" s="150"/>
      <c r="AJ76" s="151"/>
      <c r="AK76" s="13"/>
    </row>
    <row r="77" spans="1:37">
      <c r="A77" s="131">
        <v>38991</v>
      </c>
      <c r="B77" s="132">
        <v>39046</v>
      </c>
      <c r="C77" s="30">
        <f t="shared" si="19"/>
        <v>31</v>
      </c>
      <c r="D77" s="30"/>
      <c r="E77" s="144">
        <v>5000</v>
      </c>
      <c r="F77" s="24">
        <f t="shared" si="20"/>
        <v>155000</v>
      </c>
      <c r="G77" s="146">
        <v>3000</v>
      </c>
      <c r="H77" s="24">
        <f t="shared" si="21"/>
        <v>93000</v>
      </c>
      <c r="I77" s="146">
        <v>15000</v>
      </c>
      <c r="J77" s="24">
        <f t="shared" si="22"/>
        <v>465000</v>
      </c>
      <c r="K77" s="146">
        <v>2000</v>
      </c>
      <c r="L77" s="24">
        <f t="shared" si="23"/>
        <v>62000</v>
      </c>
      <c r="M77" s="146">
        <v>3000</v>
      </c>
      <c r="N77" s="24">
        <f t="shared" si="26"/>
        <v>93000</v>
      </c>
      <c r="O77" s="24">
        <f t="shared" si="27"/>
        <v>28000</v>
      </c>
      <c r="P77" s="25">
        <f t="shared" si="28"/>
        <v>868000</v>
      </c>
      <c r="Q77" s="24"/>
      <c r="R77" s="144">
        <v>8000</v>
      </c>
      <c r="S77" s="24">
        <f t="shared" si="29"/>
        <v>248000</v>
      </c>
      <c r="T77" s="146">
        <v>700</v>
      </c>
      <c r="U77" s="24">
        <f t="shared" si="30"/>
        <v>21700</v>
      </c>
      <c r="V77" s="146">
        <v>0</v>
      </c>
      <c r="W77" s="24">
        <f t="shared" si="31"/>
        <v>0</v>
      </c>
      <c r="X77" s="146">
        <v>500</v>
      </c>
      <c r="Y77" s="24">
        <f t="shared" si="32"/>
        <v>15500</v>
      </c>
      <c r="Z77" s="146">
        <v>2200</v>
      </c>
      <c r="AA77" s="24">
        <f t="shared" si="33"/>
        <v>68200</v>
      </c>
      <c r="AB77" s="24">
        <f t="shared" ref="AB77:AB126" si="34">+Z77+X77+V77+T77+R77</f>
        <v>11400</v>
      </c>
      <c r="AC77" s="25">
        <f t="shared" ref="AC77:AC126" si="35">+AA77+Y77+W77+U77+S77</f>
        <v>353400</v>
      </c>
      <c r="AD77" s="24"/>
      <c r="AE77" s="26">
        <f t="shared" si="24"/>
        <v>39400</v>
      </c>
      <c r="AF77" s="52">
        <f t="shared" si="25"/>
        <v>1221400</v>
      </c>
      <c r="AG77" s="17"/>
      <c r="AI77" s="150"/>
      <c r="AJ77" s="151"/>
      <c r="AK77" s="13"/>
    </row>
    <row r="78" spans="1:37">
      <c r="A78" s="131">
        <v>39022</v>
      </c>
      <c r="B78" s="132">
        <v>39076</v>
      </c>
      <c r="C78" s="30">
        <f t="shared" si="19"/>
        <v>30</v>
      </c>
      <c r="D78" s="30"/>
      <c r="E78" s="143">
        <v>6200</v>
      </c>
      <c r="F78" s="24">
        <f t="shared" si="20"/>
        <v>186000</v>
      </c>
      <c r="G78" s="145">
        <v>3000</v>
      </c>
      <c r="H78" s="24">
        <f t="shared" si="21"/>
        <v>90000</v>
      </c>
      <c r="I78" s="145">
        <v>13500</v>
      </c>
      <c r="J78" s="24">
        <f t="shared" si="22"/>
        <v>405000</v>
      </c>
      <c r="K78" s="145">
        <v>3500</v>
      </c>
      <c r="L78" s="24">
        <f t="shared" si="23"/>
        <v>105000</v>
      </c>
      <c r="M78" s="145">
        <v>5000</v>
      </c>
      <c r="N78" s="24">
        <f t="shared" si="26"/>
        <v>150000</v>
      </c>
      <c r="O78" s="24">
        <f t="shared" si="27"/>
        <v>31200</v>
      </c>
      <c r="P78" s="25">
        <f t="shared" si="28"/>
        <v>936000</v>
      </c>
      <c r="Q78" s="24"/>
      <c r="R78" s="143">
        <v>12000</v>
      </c>
      <c r="S78" s="24">
        <f t="shared" si="29"/>
        <v>360000</v>
      </c>
      <c r="T78" s="145">
        <v>1750</v>
      </c>
      <c r="U78" s="24">
        <f t="shared" si="30"/>
        <v>52500</v>
      </c>
      <c r="V78" s="146">
        <v>0</v>
      </c>
      <c r="W78" s="24">
        <f t="shared" si="31"/>
        <v>0</v>
      </c>
      <c r="X78" s="145">
        <v>850</v>
      </c>
      <c r="Y78" s="24">
        <f t="shared" si="32"/>
        <v>25500</v>
      </c>
      <c r="Z78" s="145">
        <v>5800</v>
      </c>
      <c r="AA78" s="24">
        <f t="shared" si="33"/>
        <v>174000</v>
      </c>
      <c r="AB78" s="24">
        <f t="shared" si="34"/>
        <v>20400</v>
      </c>
      <c r="AC78" s="25">
        <f t="shared" si="35"/>
        <v>612000</v>
      </c>
      <c r="AD78" s="24"/>
      <c r="AE78" s="26">
        <f t="shared" si="24"/>
        <v>51600</v>
      </c>
      <c r="AF78" s="52">
        <f t="shared" si="25"/>
        <v>1548000</v>
      </c>
      <c r="AG78" s="17"/>
      <c r="AI78" s="150"/>
      <c r="AJ78" s="151"/>
      <c r="AK78" s="13"/>
    </row>
    <row r="79" spans="1:37">
      <c r="A79" s="131">
        <v>39052</v>
      </c>
      <c r="B79" s="132">
        <v>39107</v>
      </c>
      <c r="C79" s="30">
        <f t="shared" si="19"/>
        <v>31</v>
      </c>
      <c r="D79" s="30"/>
      <c r="E79" s="144">
        <v>6200</v>
      </c>
      <c r="F79" s="24">
        <f t="shared" si="20"/>
        <v>192200</v>
      </c>
      <c r="G79" s="146">
        <v>3000</v>
      </c>
      <c r="H79" s="24">
        <f t="shared" si="21"/>
        <v>93000</v>
      </c>
      <c r="I79" s="146">
        <v>13500</v>
      </c>
      <c r="J79" s="24">
        <f t="shared" si="22"/>
        <v>418500</v>
      </c>
      <c r="K79" s="146">
        <v>3500</v>
      </c>
      <c r="L79" s="24">
        <f t="shared" si="23"/>
        <v>108500</v>
      </c>
      <c r="M79" s="146">
        <v>5000</v>
      </c>
      <c r="N79" s="24">
        <f t="shared" si="26"/>
        <v>155000</v>
      </c>
      <c r="O79" s="24">
        <f t="shared" si="27"/>
        <v>31200</v>
      </c>
      <c r="P79" s="25">
        <f t="shared" si="28"/>
        <v>967200</v>
      </c>
      <c r="Q79" s="24"/>
      <c r="R79" s="144">
        <v>12000</v>
      </c>
      <c r="S79" s="24">
        <f t="shared" si="29"/>
        <v>372000</v>
      </c>
      <c r="T79" s="146">
        <v>1750</v>
      </c>
      <c r="U79" s="24">
        <f t="shared" si="30"/>
        <v>54250</v>
      </c>
      <c r="V79" s="146">
        <v>0</v>
      </c>
      <c r="W79" s="24">
        <f t="shared" si="31"/>
        <v>0</v>
      </c>
      <c r="X79" s="146">
        <v>850</v>
      </c>
      <c r="Y79" s="24">
        <f t="shared" si="32"/>
        <v>26350</v>
      </c>
      <c r="Z79" s="146">
        <v>5800</v>
      </c>
      <c r="AA79" s="24">
        <f t="shared" si="33"/>
        <v>179800</v>
      </c>
      <c r="AB79" s="24">
        <f t="shared" si="34"/>
        <v>20400</v>
      </c>
      <c r="AC79" s="25">
        <f t="shared" si="35"/>
        <v>632400</v>
      </c>
      <c r="AD79" s="24"/>
      <c r="AE79" s="26">
        <f t="shared" si="24"/>
        <v>51600</v>
      </c>
      <c r="AF79" s="52">
        <f t="shared" si="25"/>
        <v>1599600</v>
      </c>
      <c r="AG79" s="17"/>
      <c r="AI79" s="150"/>
      <c r="AJ79" s="151"/>
      <c r="AK79" s="13"/>
    </row>
    <row r="80" spans="1:37">
      <c r="A80" s="131">
        <v>39083</v>
      </c>
      <c r="B80" s="132">
        <v>39138</v>
      </c>
      <c r="C80" s="30">
        <f t="shared" si="19"/>
        <v>31</v>
      </c>
      <c r="D80" s="30"/>
      <c r="E80" s="144">
        <v>6200</v>
      </c>
      <c r="F80" s="24">
        <f t="shared" si="20"/>
        <v>192200</v>
      </c>
      <c r="G80" s="146">
        <v>3000</v>
      </c>
      <c r="H80" s="24">
        <f t="shared" si="21"/>
        <v>93000</v>
      </c>
      <c r="I80" s="146">
        <v>13500</v>
      </c>
      <c r="J80" s="24">
        <f t="shared" si="22"/>
        <v>418500</v>
      </c>
      <c r="K80" s="146">
        <v>3500</v>
      </c>
      <c r="L80" s="24">
        <f t="shared" si="23"/>
        <v>108500</v>
      </c>
      <c r="M80" s="146">
        <v>5000</v>
      </c>
      <c r="N80" s="24">
        <f t="shared" si="26"/>
        <v>155000</v>
      </c>
      <c r="O80" s="24">
        <f t="shared" si="27"/>
        <v>31200</v>
      </c>
      <c r="P80" s="25">
        <f t="shared" si="28"/>
        <v>967200</v>
      </c>
      <c r="Q80" s="24"/>
      <c r="R80" s="144">
        <v>12000</v>
      </c>
      <c r="S80" s="24">
        <f t="shared" si="29"/>
        <v>372000</v>
      </c>
      <c r="T80" s="146">
        <v>1750</v>
      </c>
      <c r="U80" s="24">
        <f t="shared" si="30"/>
        <v>54250</v>
      </c>
      <c r="V80" s="146">
        <v>0</v>
      </c>
      <c r="W80" s="24">
        <f t="shared" si="31"/>
        <v>0</v>
      </c>
      <c r="X80" s="146">
        <v>850</v>
      </c>
      <c r="Y80" s="24">
        <f t="shared" si="32"/>
        <v>26350</v>
      </c>
      <c r="Z80" s="146">
        <v>5800</v>
      </c>
      <c r="AA80" s="24">
        <f t="shared" si="33"/>
        <v>179800</v>
      </c>
      <c r="AB80" s="24">
        <f t="shared" si="34"/>
        <v>20400</v>
      </c>
      <c r="AC80" s="25">
        <f t="shared" si="35"/>
        <v>632400</v>
      </c>
      <c r="AD80" s="24"/>
      <c r="AE80" s="26">
        <f t="shared" si="24"/>
        <v>51600</v>
      </c>
      <c r="AF80" s="52">
        <f t="shared" si="25"/>
        <v>1599600</v>
      </c>
      <c r="AG80" s="17"/>
      <c r="AI80" s="150"/>
      <c r="AJ80" s="151"/>
      <c r="AK80" s="13"/>
    </row>
    <row r="81" spans="1:37">
      <c r="A81" s="131">
        <v>39114</v>
      </c>
      <c r="B81" s="132">
        <v>39166</v>
      </c>
      <c r="C81" s="30">
        <f t="shared" si="19"/>
        <v>28</v>
      </c>
      <c r="D81" s="30"/>
      <c r="E81" s="144">
        <v>6200</v>
      </c>
      <c r="F81" s="24">
        <f t="shared" si="20"/>
        <v>173600</v>
      </c>
      <c r="G81" s="146">
        <v>3000</v>
      </c>
      <c r="H81" s="24">
        <f t="shared" si="21"/>
        <v>84000</v>
      </c>
      <c r="I81" s="146">
        <v>13500</v>
      </c>
      <c r="J81" s="24">
        <f t="shared" si="22"/>
        <v>378000</v>
      </c>
      <c r="K81" s="146">
        <v>3500</v>
      </c>
      <c r="L81" s="24">
        <f t="shared" si="23"/>
        <v>98000</v>
      </c>
      <c r="M81" s="146">
        <v>5000</v>
      </c>
      <c r="N81" s="24">
        <f t="shared" si="26"/>
        <v>140000</v>
      </c>
      <c r="O81" s="24">
        <f t="shared" si="27"/>
        <v>31200</v>
      </c>
      <c r="P81" s="25">
        <f t="shared" si="28"/>
        <v>873600</v>
      </c>
      <c r="Q81" s="24"/>
      <c r="R81" s="144">
        <v>12000</v>
      </c>
      <c r="S81" s="24">
        <f t="shared" si="29"/>
        <v>336000</v>
      </c>
      <c r="T81" s="146">
        <v>1750</v>
      </c>
      <c r="U81" s="24">
        <f t="shared" si="30"/>
        <v>49000</v>
      </c>
      <c r="V81" s="146">
        <v>0</v>
      </c>
      <c r="W81" s="24">
        <f t="shared" si="31"/>
        <v>0</v>
      </c>
      <c r="X81" s="146">
        <v>850</v>
      </c>
      <c r="Y81" s="24">
        <f t="shared" si="32"/>
        <v>23800</v>
      </c>
      <c r="Z81" s="146">
        <v>5800</v>
      </c>
      <c r="AA81" s="24">
        <f t="shared" si="33"/>
        <v>162400</v>
      </c>
      <c r="AB81" s="24">
        <f t="shared" si="34"/>
        <v>20400</v>
      </c>
      <c r="AC81" s="25">
        <f t="shared" si="35"/>
        <v>571200</v>
      </c>
      <c r="AD81" s="24"/>
      <c r="AE81" s="26">
        <f t="shared" si="24"/>
        <v>51600</v>
      </c>
      <c r="AF81" s="52">
        <f t="shared" si="25"/>
        <v>1444800</v>
      </c>
      <c r="AG81" s="17"/>
      <c r="AI81" s="150"/>
      <c r="AJ81" s="151"/>
      <c r="AK81" s="13"/>
    </row>
    <row r="82" spans="1:37">
      <c r="A82" s="131">
        <v>39142</v>
      </c>
      <c r="B82" s="132">
        <v>39197</v>
      </c>
      <c r="C82" s="30">
        <f t="shared" si="19"/>
        <v>31</v>
      </c>
      <c r="D82" s="30"/>
      <c r="E82" s="144">
        <v>6200</v>
      </c>
      <c r="F82" s="24">
        <f t="shared" si="20"/>
        <v>192200</v>
      </c>
      <c r="G82" s="146">
        <v>3000</v>
      </c>
      <c r="H82" s="24">
        <f t="shared" si="21"/>
        <v>93000</v>
      </c>
      <c r="I82" s="146">
        <v>13500</v>
      </c>
      <c r="J82" s="24">
        <f t="shared" si="22"/>
        <v>418500</v>
      </c>
      <c r="K82" s="146">
        <v>3500</v>
      </c>
      <c r="L82" s="24">
        <f t="shared" si="23"/>
        <v>108500</v>
      </c>
      <c r="M82" s="146">
        <v>5000</v>
      </c>
      <c r="N82" s="24">
        <f t="shared" si="26"/>
        <v>155000</v>
      </c>
      <c r="O82" s="24">
        <f t="shared" si="27"/>
        <v>31200</v>
      </c>
      <c r="P82" s="25">
        <f t="shared" si="28"/>
        <v>967200</v>
      </c>
      <c r="Q82" s="24"/>
      <c r="R82" s="144">
        <v>12000</v>
      </c>
      <c r="S82" s="24">
        <f t="shared" si="29"/>
        <v>372000</v>
      </c>
      <c r="T82" s="146">
        <v>1750</v>
      </c>
      <c r="U82" s="24">
        <f t="shared" si="30"/>
        <v>54250</v>
      </c>
      <c r="V82" s="146">
        <v>0</v>
      </c>
      <c r="W82" s="24">
        <f t="shared" si="31"/>
        <v>0</v>
      </c>
      <c r="X82" s="146">
        <v>850</v>
      </c>
      <c r="Y82" s="24">
        <f t="shared" si="32"/>
        <v>26350</v>
      </c>
      <c r="Z82" s="146">
        <v>5800</v>
      </c>
      <c r="AA82" s="24">
        <f t="shared" si="33"/>
        <v>179800</v>
      </c>
      <c r="AB82" s="24">
        <f t="shared" si="34"/>
        <v>20400</v>
      </c>
      <c r="AC82" s="25">
        <f t="shared" si="35"/>
        <v>632400</v>
      </c>
      <c r="AD82" s="24"/>
      <c r="AE82" s="26">
        <f t="shared" si="24"/>
        <v>51600</v>
      </c>
      <c r="AF82" s="52">
        <f t="shared" si="25"/>
        <v>1599600</v>
      </c>
      <c r="AG82" s="17"/>
      <c r="AI82" s="150"/>
      <c r="AJ82" s="151"/>
      <c r="AK82" s="13"/>
    </row>
    <row r="83" spans="1:37">
      <c r="A83" s="131">
        <v>39173</v>
      </c>
      <c r="B83" s="132">
        <v>39227</v>
      </c>
      <c r="C83" s="30">
        <f t="shared" si="19"/>
        <v>30</v>
      </c>
      <c r="D83" s="30"/>
      <c r="E83" s="143">
        <v>5000</v>
      </c>
      <c r="F83" s="24">
        <f t="shared" si="20"/>
        <v>150000</v>
      </c>
      <c r="G83" s="145">
        <v>3000</v>
      </c>
      <c r="H83" s="24">
        <f t="shared" si="21"/>
        <v>90000</v>
      </c>
      <c r="I83" s="145">
        <v>15000</v>
      </c>
      <c r="J83" s="24">
        <f t="shared" si="22"/>
        <v>450000</v>
      </c>
      <c r="K83" s="145">
        <v>2000</v>
      </c>
      <c r="L83" s="24">
        <f t="shared" si="23"/>
        <v>60000</v>
      </c>
      <c r="M83" s="145">
        <v>3000</v>
      </c>
      <c r="N83" s="24">
        <f t="shared" si="26"/>
        <v>90000</v>
      </c>
      <c r="O83" s="24">
        <f t="shared" si="27"/>
        <v>28000</v>
      </c>
      <c r="P83" s="25">
        <f t="shared" si="28"/>
        <v>840000</v>
      </c>
      <c r="Q83" s="24"/>
      <c r="R83" s="143">
        <v>8000</v>
      </c>
      <c r="S83" s="24">
        <f t="shared" si="29"/>
        <v>240000</v>
      </c>
      <c r="T83" s="145">
        <v>700</v>
      </c>
      <c r="U83" s="24">
        <f t="shared" si="30"/>
        <v>21000</v>
      </c>
      <c r="V83" s="146">
        <v>0</v>
      </c>
      <c r="W83" s="24">
        <f t="shared" si="31"/>
        <v>0</v>
      </c>
      <c r="X83" s="145">
        <v>500</v>
      </c>
      <c r="Y83" s="24">
        <f t="shared" si="32"/>
        <v>15000</v>
      </c>
      <c r="Z83" s="145">
        <v>2200</v>
      </c>
      <c r="AA83" s="24">
        <f t="shared" si="33"/>
        <v>66000</v>
      </c>
      <c r="AB83" s="24">
        <f t="shared" si="34"/>
        <v>11400</v>
      </c>
      <c r="AC83" s="25">
        <f t="shared" si="35"/>
        <v>342000</v>
      </c>
      <c r="AD83" s="24"/>
      <c r="AE83" s="26">
        <f t="shared" si="24"/>
        <v>39400</v>
      </c>
      <c r="AF83" s="52">
        <f t="shared" si="25"/>
        <v>1182000</v>
      </c>
      <c r="AG83" s="17"/>
      <c r="AI83" s="150"/>
      <c r="AJ83" s="151"/>
      <c r="AK83" s="13"/>
    </row>
    <row r="84" spans="1:37">
      <c r="A84" s="131">
        <v>39203</v>
      </c>
      <c r="B84" s="132">
        <v>39258</v>
      </c>
      <c r="C84" s="30">
        <f t="shared" si="19"/>
        <v>31</v>
      </c>
      <c r="D84" s="30"/>
      <c r="E84" s="144">
        <v>5000</v>
      </c>
      <c r="F84" s="24">
        <f t="shared" si="20"/>
        <v>155000</v>
      </c>
      <c r="G84" s="146">
        <v>3000</v>
      </c>
      <c r="H84" s="24">
        <f t="shared" si="21"/>
        <v>93000</v>
      </c>
      <c r="I84" s="146">
        <v>15000</v>
      </c>
      <c r="J84" s="24">
        <f t="shared" si="22"/>
        <v>465000</v>
      </c>
      <c r="K84" s="146">
        <v>2000</v>
      </c>
      <c r="L84" s="24">
        <f t="shared" si="23"/>
        <v>62000</v>
      </c>
      <c r="M84" s="146">
        <v>3000</v>
      </c>
      <c r="N84" s="24">
        <f t="shared" si="26"/>
        <v>93000</v>
      </c>
      <c r="O84" s="24">
        <f t="shared" si="27"/>
        <v>28000</v>
      </c>
      <c r="P84" s="25">
        <f t="shared" si="28"/>
        <v>868000</v>
      </c>
      <c r="Q84" s="24"/>
      <c r="R84" s="144">
        <v>8000</v>
      </c>
      <c r="S84" s="24">
        <f t="shared" si="29"/>
        <v>248000</v>
      </c>
      <c r="T84" s="146">
        <v>700</v>
      </c>
      <c r="U84" s="24">
        <f t="shared" si="30"/>
        <v>21700</v>
      </c>
      <c r="V84" s="146">
        <v>0</v>
      </c>
      <c r="W84" s="24">
        <f t="shared" si="31"/>
        <v>0</v>
      </c>
      <c r="X84" s="146">
        <v>500</v>
      </c>
      <c r="Y84" s="24">
        <f t="shared" si="32"/>
        <v>15500</v>
      </c>
      <c r="Z84" s="146">
        <v>2200</v>
      </c>
      <c r="AA84" s="24">
        <f t="shared" si="33"/>
        <v>68200</v>
      </c>
      <c r="AB84" s="24">
        <f t="shared" si="34"/>
        <v>11400</v>
      </c>
      <c r="AC84" s="25">
        <f t="shared" si="35"/>
        <v>353400</v>
      </c>
      <c r="AD84" s="24"/>
      <c r="AE84" s="26">
        <f t="shared" si="24"/>
        <v>39400</v>
      </c>
      <c r="AF84" s="52">
        <f t="shared" si="25"/>
        <v>1221400</v>
      </c>
      <c r="AG84" s="17"/>
      <c r="AI84" s="150"/>
      <c r="AJ84" s="151"/>
      <c r="AK84" s="13"/>
    </row>
    <row r="85" spans="1:37">
      <c r="A85" s="131">
        <v>39234</v>
      </c>
      <c r="B85" s="132">
        <v>39288</v>
      </c>
      <c r="C85" s="30">
        <f t="shared" si="19"/>
        <v>30</v>
      </c>
      <c r="D85" s="30"/>
      <c r="E85" s="144">
        <v>5000</v>
      </c>
      <c r="F85" s="24">
        <f t="shared" si="20"/>
        <v>150000</v>
      </c>
      <c r="G85" s="146">
        <v>3000</v>
      </c>
      <c r="H85" s="24">
        <f t="shared" si="21"/>
        <v>90000</v>
      </c>
      <c r="I85" s="146">
        <v>15000</v>
      </c>
      <c r="J85" s="24">
        <f t="shared" si="22"/>
        <v>450000</v>
      </c>
      <c r="K85" s="146">
        <v>2000</v>
      </c>
      <c r="L85" s="24">
        <f t="shared" si="23"/>
        <v>60000</v>
      </c>
      <c r="M85" s="146">
        <v>3000</v>
      </c>
      <c r="N85" s="24">
        <f t="shared" si="26"/>
        <v>90000</v>
      </c>
      <c r="O85" s="24">
        <f t="shared" si="27"/>
        <v>28000</v>
      </c>
      <c r="P85" s="25">
        <f t="shared" si="28"/>
        <v>840000</v>
      </c>
      <c r="Q85" s="24"/>
      <c r="R85" s="144">
        <v>8000</v>
      </c>
      <c r="S85" s="24">
        <f t="shared" si="29"/>
        <v>240000</v>
      </c>
      <c r="T85" s="146">
        <v>700</v>
      </c>
      <c r="U85" s="24">
        <f t="shared" si="30"/>
        <v>21000</v>
      </c>
      <c r="V85" s="146">
        <v>0</v>
      </c>
      <c r="W85" s="24">
        <f t="shared" si="31"/>
        <v>0</v>
      </c>
      <c r="X85" s="146">
        <v>500</v>
      </c>
      <c r="Y85" s="24">
        <f t="shared" si="32"/>
        <v>15000</v>
      </c>
      <c r="Z85" s="146">
        <v>2200</v>
      </c>
      <c r="AA85" s="24">
        <f t="shared" si="33"/>
        <v>66000</v>
      </c>
      <c r="AB85" s="24">
        <f t="shared" si="34"/>
        <v>11400</v>
      </c>
      <c r="AC85" s="25">
        <f t="shared" si="35"/>
        <v>342000</v>
      </c>
      <c r="AD85" s="24"/>
      <c r="AE85" s="26">
        <f t="shared" si="24"/>
        <v>39400</v>
      </c>
      <c r="AF85" s="52">
        <f t="shared" si="25"/>
        <v>1182000</v>
      </c>
      <c r="AG85" s="17"/>
      <c r="AI85" s="150"/>
      <c r="AJ85" s="151"/>
      <c r="AK85" s="13"/>
    </row>
    <row r="86" spans="1:37">
      <c r="A86" s="131">
        <v>39264</v>
      </c>
      <c r="B86" s="132">
        <v>39319</v>
      </c>
      <c r="C86" s="30">
        <f t="shared" si="19"/>
        <v>31</v>
      </c>
      <c r="D86" s="30"/>
      <c r="E86" s="144">
        <v>5000</v>
      </c>
      <c r="F86" s="24">
        <f t="shared" si="20"/>
        <v>155000</v>
      </c>
      <c r="G86" s="146">
        <v>3000</v>
      </c>
      <c r="H86" s="24">
        <f t="shared" si="21"/>
        <v>93000</v>
      </c>
      <c r="I86" s="146">
        <v>15000</v>
      </c>
      <c r="J86" s="24">
        <f t="shared" si="22"/>
        <v>465000</v>
      </c>
      <c r="K86" s="146">
        <v>2000</v>
      </c>
      <c r="L86" s="24">
        <f t="shared" si="23"/>
        <v>62000</v>
      </c>
      <c r="M86" s="146">
        <v>3000</v>
      </c>
      <c r="N86" s="24">
        <f t="shared" si="26"/>
        <v>93000</v>
      </c>
      <c r="O86" s="24">
        <f t="shared" si="27"/>
        <v>28000</v>
      </c>
      <c r="P86" s="25">
        <f t="shared" si="28"/>
        <v>868000</v>
      </c>
      <c r="Q86" s="24"/>
      <c r="R86" s="144">
        <v>8000</v>
      </c>
      <c r="S86" s="24">
        <f t="shared" si="29"/>
        <v>248000</v>
      </c>
      <c r="T86" s="146">
        <v>700</v>
      </c>
      <c r="U86" s="24">
        <f t="shared" si="30"/>
        <v>21700</v>
      </c>
      <c r="V86" s="146">
        <v>0</v>
      </c>
      <c r="W86" s="24">
        <f t="shared" si="31"/>
        <v>0</v>
      </c>
      <c r="X86" s="146">
        <v>500</v>
      </c>
      <c r="Y86" s="24">
        <f t="shared" si="32"/>
        <v>15500</v>
      </c>
      <c r="Z86" s="146">
        <v>2200</v>
      </c>
      <c r="AA86" s="24">
        <f t="shared" si="33"/>
        <v>68200</v>
      </c>
      <c r="AB86" s="24">
        <f t="shared" si="34"/>
        <v>11400</v>
      </c>
      <c r="AC86" s="25">
        <f t="shared" si="35"/>
        <v>353400</v>
      </c>
      <c r="AD86" s="24"/>
      <c r="AE86" s="26">
        <f t="shared" si="24"/>
        <v>39400</v>
      </c>
      <c r="AF86" s="52">
        <f t="shared" si="25"/>
        <v>1221400</v>
      </c>
      <c r="AG86" s="17"/>
      <c r="AI86" s="150"/>
      <c r="AJ86" s="151"/>
      <c r="AK86" s="13"/>
    </row>
    <row r="87" spans="1:37">
      <c r="A87" s="131">
        <v>39295</v>
      </c>
      <c r="B87" s="132">
        <v>39350</v>
      </c>
      <c r="C87" s="30">
        <f t="shared" si="19"/>
        <v>31</v>
      </c>
      <c r="D87" s="30"/>
      <c r="E87" s="144">
        <v>5000</v>
      </c>
      <c r="F87" s="24">
        <f t="shared" si="20"/>
        <v>155000</v>
      </c>
      <c r="G87" s="146">
        <v>3000</v>
      </c>
      <c r="H87" s="24">
        <f t="shared" si="21"/>
        <v>93000</v>
      </c>
      <c r="I87" s="146">
        <v>15000</v>
      </c>
      <c r="J87" s="24">
        <f t="shared" si="22"/>
        <v>465000</v>
      </c>
      <c r="K87" s="146">
        <v>2000</v>
      </c>
      <c r="L87" s="24">
        <f t="shared" si="23"/>
        <v>62000</v>
      </c>
      <c r="M87" s="146">
        <v>3000</v>
      </c>
      <c r="N87" s="24">
        <f t="shared" si="26"/>
        <v>93000</v>
      </c>
      <c r="O87" s="24">
        <f t="shared" si="27"/>
        <v>28000</v>
      </c>
      <c r="P87" s="25">
        <f t="shared" si="28"/>
        <v>868000</v>
      </c>
      <c r="Q87" s="24"/>
      <c r="R87" s="144">
        <v>8000</v>
      </c>
      <c r="S87" s="24">
        <f t="shared" si="29"/>
        <v>248000</v>
      </c>
      <c r="T87" s="146">
        <v>700</v>
      </c>
      <c r="U87" s="24">
        <f t="shared" si="30"/>
        <v>21700</v>
      </c>
      <c r="V87" s="146">
        <v>0</v>
      </c>
      <c r="W87" s="24">
        <f t="shared" si="31"/>
        <v>0</v>
      </c>
      <c r="X87" s="146">
        <v>500</v>
      </c>
      <c r="Y87" s="24">
        <f t="shared" si="32"/>
        <v>15500</v>
      </c>
      <c r="Z87" s="146">
        <v>2200</v>
      </c>
      <c r="AA87" s="24">
        <f t="shared" si="33"/>
        <v>68200</v>
      </c>
      <c r="AB87" s="24">
        <f t="shared" si="34"/>
        <v>11400</v>
      </c>
      <c r="AC87" s="25">
        <f t="shared" si="35"/>
        <v>353400</v>
      </c>
      <c r="AD87" s="24"/>
      <c r="AE87" s="26">
        <f t="shared" si="24"/>
        <v>39400</v>
      </c>
      <c r="AF87" s="52">
        <f t="shared" si="25"/>
        <v>1221400</v>
      </c>
      <c r="AG87" s="17"/>
      <c r="AI87" s="150"/>
      <c r="AJ87" s="151"/>
      <c r="AK87" s="13"/>
    </row>
    <row r="88" spans="1:37">
      <c r="A88" s="131">
        <v>39326</v>
      </c>
      <c r="B88" s="132">
        <v>39380</v>
      </c>
      <c r="C88" s="30">
        <f t="shared" si="19"/>
        <v>30</v>
      </c>
      <c r="D88" s="30"/>
      <c r="E88" s="144">
        <v>5000</v>
      </c>
      <c r="F88" s="24">
        <f t="shared" si="20"/>
        <v>150000</v>
      </c>
      <c r="G88" s="146">
        <v>3000</v>
      </c>
      <c r="H88" s="24">
        <f t="shared" si="21"/>
        <v>90000</v>
      </c>
      <c r="I88" s="146">
        <v>15000</v>
      </c>
      <c r="J88" s="24">
        <f t="shared" si="22"/>
        <v>450000</v>
      </c>
      <c r="K88" s="146">
        <v>2000</v>
      </c>
      <c r="L88" s="24">
        <f t="shared" si="23"/>
        <v>60000</v>
      </c>
      <c r="M88" s="146">
        <v>3000</v>
      </c>
      <c r="N88" s="24">
        <f t="shared" si="26"/>
        <v>90000</v>
      </c>
      <c r="O88" s="24">
        <f t="shared" si="27"/>
        <v>28000</v>
      </c>
      <c r="P88" s="25">
        <f t="shared" si="28"/>
        <v>840000</v>
      </c>
      <c r="Q88" s="24"/>
      <c r="R88" s="144">
        <v>8000</v>
      </c>
      <c r="S88" s="24">
        <f t="shared" si="29"/>
        <v>240000</v>
      </c>
      <c r="T88" s="146">
        <v>700</v>
      </c>
      <c r="U88" s="24">
        <f t="shared" si="30"/>
        <v>21000</v>
      </c>
      <c r="V88" s="146">
        <v>0</v>
      </c>
      <c r="W88" s="24">
        <f t="shared" si="31"/>
        <v>0</v>
      </c>
      <c r="X88" s="146">
        <v>500</v>
      </c>
      <c r="Y88" s="24">
        <f t="shared" si="32"/>
        <v>15000</v>
      </c>
      <c r="Z88" s="146">
        <v>2200</v>
      </c>
      <c r="AA88" s="24">
        <f t="shared" si="33"/>
        <v>66000</v>
      </c>
      <c r="AB88" s="24">
        <f t="shared" si="34"/>
        <v>11400</v>
      </c>
      <c r="AC88" s="25">
        <f t="shared" si="35"/>
        <v>342000</v>
      </c>
      <c r="AD88" s="24"/>
      <c r="AE88" s="26">
        <f t="shared" si="24"/>
        <v>39400</v>
      </c>
      <c r="AF88" s="52">
        <f t="shared" si="25"/>
        <v>1182000</v>
      </c>
      <c r="AG88" s="17"/>
      <c r="AI88" s="150"/>
      <c r="AJ88" s="151"/>
      <c r="AK88" s="13"/>
    </row>
    <row r="89" spans="1:37">
      <c r="A89" s="131">
        <v>39356</v>
      </c>
      <c r="B89" s="132">
        <v>39411</v>
      </c>
      <c r="C89" s="30">
        <f t="shared" si="19"/>
        <v>31</v>
      </c>
      <c r="D89" s="30"/>
      <c r="E89" s="144">
        <v>5000</v>
      </c>
      <c r="F89" s="24">
        <f t="shared" si="20"/>
        <v>155000</v>
      </c>
      <c r="G89" s="146">
        <v>3000</v>
      </c>
      <c r="H89" s="24">
        <f t="shared" si="21"/>
        <v>93000</v>
      </c>
      <c r="I89" s="146">
        <v>15000</v>
      </c>
      <c r="J89" s="24">
        <f t="shared" si="22"/>
        <v>465000</v>
      </c>
      <c r="K89" s="146">
        <v>2000</v>
      </c>
      <c r="L89" s="24">
        <f t="shared" si="23"/>
        <v>62000</v>
      </c>
      <c r="M89" s="146">
        <v>3000</v>
      </c>
      <c r="N89" s="24">
        <f t="shared" si="26"/>
        <v>93000</v>
      </c>
      <c r="O89" s="24">
        <f t="shared" si="27"/>
        <v>28000</v>
      </c>
      <c r="P89" s="25">
        <f t="shared" si="28"/>
        <v>868000</v>
      </c>
      <c r="Q89" s="24"/>
      <c r="R89" s="144">
        <v>8000</v>
      </c>
      <c r="S89" s="24">
        <f t="shared" si="29"/>
        <v>248000</v>
      </c>
      <c r="T89" s="146">
        <v>700</v>
      </c>
      <c r="U89" s="24">
        <f t="shared" si="30"/>
        <v>21700</v>
      </c>
      <c r="V89" s="146">
        <v>0</v>
      </c>
      <c r="W89" s="24">
        <f t="shared" si="31"/>
        <v>0</v>
      </c>
      <c r="X89" s="146">
        <v>500</v>
      </c>
      <c r="Y89" s="24">
        <f t="shared" si="32"/>
        <v>15500</v>
      </c>
      <c r="Z89" s="146">
        <v>2200</v>
      </c>
      <c r="AA89" s="24">
        <f t="shared" si="33"/>
        <v>68200</v>
      </c>
      <c r="AB89" s="24">
        <f t="shared" si="34"/>
        <v>11400</v>
      </c>
      <c r="AC89" s="25">
        <f t="shared" si="35"/>
        <v>353400</v>
      </c>
      <c r="AD89" s="24"/>
      <c r="AE89" s="26">
        <f t="shared" si="24"/>
        <v>39400</v>
      </c>
      <c r="AF89" s="52">
        <f t="shared" si="25"/>
        <v>1221400</v>
      </c>
      <c r="AG89" s="17"/>
      <c r="AI89" s="150"/>
      <c r="AJ89" s="151"/>
      <c r="AK89" s="13"/>
    </row>
    <row r="90" spans="1:37">
      <c r="A90" s="131">
        <v>39387</v>
      </c>
      <c r="B90" s="132">
        <v>39441</v>
      </c>
      <c r="C90" s="30">
        <f t="shared" si="19"/>
        <v>30</v>
      </c>
      <c r="D90" s="30"/>
      <c r="E90" s="143">
        <v>6200</v>
      </c>
      <c r="F90" s="24">
        <f t="shared" si="20"/>
        <v>186000</v>
      </c>
      <c r="G90" s="145">
        <v>3000</v>
      </c>
      <c r="H90" s="24">
        <f t="shared" si="21"/>
        <v>90000</v>
      </c>
      <c r="I90" s="145">
        <v>15000</v>
      </c>
      <c r="J90" s="24">
        <f t="shared" si="22"/>
        <v>450000</v>
      </c>
      <c r="K90" s="145">
        <v>3500</v>
      </c>
      <c r="L90" s="24">
        <f t="shared" si="23"/>
        <v>105000</v>
      </c>
      <c r="M90" s="145">
        <v>5000</v>
      </c>
      <c r="N90" s="24">
        <f t="shared" si="26"/>
        <v>150000</v>
      </c>
      <c r="O90" s="24">
        <f t="shared" si="27"/>
        <v>32700</v>
      </c>
      <c r="P90" s="25">
        <f t="shared" si="28"/>
        <v>981000</v>
      </c>
      <c r="Q90" s="24"/>
      <c r="R90" s="143">
        <v>12000</v>
      </c>
      <c r="S90" s="24">
        <f t="shared" si="29"/>
        <v>360000</v>
      </c>
      <c r="T90" s="145">
        <v>1750</v>
      </c>
      <c r="U90" s="24">
        <f t="shared" si="30"/>
        <v>52500</v>
      </c>
      <c r="V90" s="146">
        <v>0</v>
      </c>
      <c r="W90" s="24">
        <f t="shared" si="31"/>
        <v>0</v>
      </c>
      <c r="X90" s="145">
        <v>850</v>
      </c>
      <c r="Y90" s="24">
        <f t="shared" si="32"/>
        <v>25500</v>
      </c>
      <c r="Z90" s="145">
        <v>5800</v>
      </c>
      <c r="AA90" s="24">
        <f t="shared" si="33"/>
        <v>174000</v>
      </c>
      <c r="AB90" s="24">
        <f t="shared" si="34"/>
        <v>20400</v>
      </c>
      <c r="AC90" s="25">
        <f t="shared" si="35"/>
        <v>612000</v>
      </c>
      <c r="AD90" s="24"/>
      <c r="AE90" s="26">
        <f t="shared" si="24"/>
        <v>53100</v>
      </c>
      <c r="AF90" s="52">
        <f t="shared" si="25"/>
        <v>1593000</v>
      </c>
      <c r="AG90" s="17"/>
      <c r="AI90" s="150"/>
      <c r="AJ90" s="151"/>
      <c r="AK90" s="13"/>
    </row>
    <row r="91" spans="1:37">
      <c r="A91" s="131">
        <v>39417</v>
      </c>
      <c r="B91" s="132">
        <v>39472</v>
      </c>
      <c r="C91" s="30">
        <f t="shared" si="19"/>
        <v>31</v>
      </c>
      <c r="D91" s="30"/>
      <c r="E91" s="144">
        <v>6200</v>
      </c>
      <c r="F91" s="24">
        <f t="shared" si="20"/>
        <v>192200</v>
      </c>
      <c r="G91" s="146">
        <v>3000</v>
      </c>
      <c r="H91" s="24">
        <f t="shared" si="21"/>
        <v>93000</v>
      </c>
      <c r="I91" s="146">
        <v>15000</v>
      </c>
      <c r="J91" s="24">
        <f t="shared" si="22"/>
        <v>465000</v>
      </c>
      <c r="K91" s="146">
        <v>3500</v>
      </c>
      <c r="L91" s="24">
        <f t="shared" si="23"/>
        <v>108500</v>
      </c>
      <c r="M91" s="146">
        <v>5000</v>
      </c>
      <c r="N91" s="24">
        <f t="shared" si="26"/>
        <v>155000</v>
      </c>
      <c r="O91" s="24">
        <f t="shared" si="27"/>
        <v>32700</v>
      </c>
      <c r="P91" s="25">
        <f t="shared" si="28"/>
        <v>1013700</v>
      </c>
      <c r="Q91" s="24"/>
      <c r="R91" s="144">
        <v>12000</v>
      </c>
      <c r="S91" s="24">
        <f t="shared" si="29"/>
        <v>372000</v>
      </c>
      <c r="T91" s="146">
        <v>1750</v>
      </c>
      <c r="U91" s="24">
        <f t="shared" si="30"/>
        <v>54250</v>
      </c>
      <c r="V91" s="146">
        <v>0</v>
      </c>
      <c r="W91" s="24">
        <f t="shared" si="31"/>
        <v>0</v>
      </c>
      <c r="X91" s="146">
        <v>850</v>
      </c>
      <c r="Y91" s="24">
        <f t="shared" si="32"/>
        <v>26350</v>
      </c>
      <c r="Z91" s="146">
        <v>5800</v>
      </c>
      <c r="AA91" s="24">
        <f t="shared" si="33"/>
        <v>179800</v>
      </c>
      <c r="AB91" s="24">
        <f t="shared" si="34"/>
        <v>20400</v>
      </c>
      <c r="AC91" s="25">
        <f t="shared" si="35"/>
        <v>632400</v>
      </c>
      <c r="AD91" s="24"/>
      <c r="AE91" s="26">
        <f t="shared" si="24"/>
        <v>53100</v>
      </c>
      <c r="AF91" s="52">
        <f t="shared" si="25"/>
        <v>1646100</v>
      </c>
      <c r="AG91" s="17"/>
      <c r="AI91" s="150"/>
      <c r="AJ91" s="151"/>
      <c r="AK91" s="13"/>
    </row>
    <row r="92" spans="1:37">
      <c r="A92" s="131">
        <v>39448</v>
      </c>
      <c r="B92" s="132">
        <v>39503</v>
      </c>
      <c r="C92" s="30">
        <f t="shared" si="19"/>
        <v>31</v>
      </c>
      <c r="D92" s="30"/>
      <c r="E92" s="144">
        <v>6200</v>
      </c>
      <c r="F92" s="24">
        <f t="shared" si="20"/>
        <v>192200</v>
      </c>
      <c r="G92" s="146">
        <v>3000</v>
      </c>
      <c r="H92" s="24">
        <f t="shared" si="21"/>
        <v>93000</v>
      </c>
      <c r="I92" s="146">
        <v>15000</v>
      </c>
      <c r="J92" s="24">
        <f t="shared" si="22"/>
        <v>465000</v>
      </c>
      <c r="K92" s="146">
        <v>3500</v>
      </c>
      <c r="L92" s="24">
        <f t="shared" si="23"/>
        <v>108500</v>
      </c>
      <c r="M92" s="146">
        <v>5000</v>
      </c>
      <c r="N92" s="24">
        <f t="shared" si="26"/>
        <v>155000</v>
      </c>
      <c r="O92" s="24">
        <f t="shared" si="27"/>
        <v>32700</v>
      </c>
      <c r="P92" s="25">
        <f t="shared" si="28"/>
        <v>1013700</v>
      </c>
      <c r="Q92" s="24"/>
      <c r="R92" s="144">
        <v>12000</v>
      </c>
      <c r="S92" s="24">
        <f t="shared" si="29"/>
        <v>372000</v>
      </c>
      <c r="T92" s="146">
        <v>1750</v>
      </c>
      <c r="U92" s="24">
        <f t="shared" si="30"/>
        <v>54250</v>
      </c>
      <c r="V92" s="146">
        <v>0</v>
      </c>
      <c r="W92" s="24">
        <f t="shared" si="31"/>
        <v>0</v>
      </c>
      <c r="X92" s="146">
        <v>850</v>
      </c>
      <c r="Y92" s="24">
        <f t="shared" si="32"/>
        <v>26350</v>
      </c>
      <c r="Z92" s="146">
        <v>5800</v>
      </c>
      <c r="AA92" s="24">
        <f t="shared" si="33"/>
        <v>179800</v>
      </c>
      <c r="AB92" s="24">
        <f t="shared" si="34"/>
        <v>20400</v>
      </c>
      <c r="AC92" s="25">
        <f t="shared" si="35"/>
        <v>632400</v>
      </c>
      <c r="AD92" s="24"/>
      <c r="AE92" s="26">
        <f t="shared" si="24"/>
        <v>53100</v>
      </c>
      <c r="AF92" s="52">
        <f t="shared" si="25"/>
        <v>1646100</v>
      </c>
      <c r="AG92" s="17"/>
      <c r="AI92" s="150"/>
      <c r="AJ92" s="151"/>
      <c r="AK92" s="13"/>
    </row>
    <row r="93" spans="1:37">
      <c r="A93" s="131">
        <v>39479</v>
      </c>
      <c r="B93" s="132">
        <v>39532</v>
      </c>
      <c r="C93" s="30">
        <f t="shared" si="19"/>
        <v>29</v>
      </c>
      <c r="D93" s="30"/>
      <c r="E93" s="144">
        <v>6200</v>
      </c>
      <c r="F93" s="24">
        <f t="shared" si="20"/>
        <v>179800</v>
      </c>
      <c r="G93" s="146">
        <v>3000</v>
      </c>
      <c r="H93" s="24">
        <f t="shared" si="21"/>
        <v>87000</v>
      </c>
      <c r="I93" s="146">
        <v>15000</v>
      </c>
      <c r="J93" s="24">
        <f t="shared" si="22"/>
        <v>435000</v>
      </c>
      <c r="K93" s="146">
        <v>3500</v>
      </c>
      <c r="L93" s="24">
        <f t="shared" si="23"/>
        <v>101500</v>
      </c>
      <c r="M93" s="146">
        <v>5000</v>
      </c>
      <c r="N93" s="24">
        <f t="shared" si="26"/>
        <v>145000</v>
      </c>
      <c r="O93" s="24">
        <f t="shared" si="27"/>
        <v>32700</v>
      </c>
      <c r="P93" s="25">
        <f t="shared" si="28"/>
        <v>948300</v>
      </c>
      <c r="Q93" s="24"/>
      <c r="R93" s="144">
        <v>12000</v>
      </c>
      <c r="S93" s="24">
        <f t="shared" si="29"/>
        <v>348000</v>
      </c>
      <c r="T93" s="146">
        <v>1750</v>
      </c>
      <c r="U93" s="24">
        <f t="shared" si="30"/>
        <v>50750</v>
      </c>
      <c r="V93" s="146">
        <v>0</v>
      </c>
      <c r="W93" s="24">
        <f t="shared" si="31"/>
        <v>0</v>
      </c>
      <c r="X93" s="146">
        <v>850</v>
      </c>
      <c r="Y93" s="24">
        <f t="shared" si="32"/>
        <v>24650</v>
      </c>
      <c r="Z93" s="146">
        <v>5800</v>
      </c>
      <c r="AA93" s="24">
        <f t="shared" si="33"/>
        <v>168200</v>
      </c>
      <c r="AB93" s="24">
        <f t="shared" si="34"/>
        <v>20400</v>
      </c>
      <c r="AC93" s="25">
        <f t="shared" si="35"/>
        <v>591600</v>
      </c>
      <c r="AD93" s="24"/>
      <c r="AE93" s="26">
        <f t="shared" si="24"/>
        <v>53100</v>
      </c>
      <c r="AF93" s="52">
        <f t="shared" si="25"/>
        <v>1539900</v>
      </c>
      <c r="AG93" s="17"/>
      <c r="AI93" s="150"/>
      <c r="AJ93" s="151"/>
      <c r="AK93" s="13"/>
    </row>
    <row r="94" spans="1:37">
      <c r="A94" s="131">
        <v>39508</v>
      </c>
      <c r="B94" s="132">
        <v>39563</v>
      </c>
      <c r="C94" s="30">
        <f t="shared" si="19"/>
        <v>31</v>
      </c>
      <c r="D94" s="30"/>
      <c r="E94" s="144">
        <v>6200</v>
      </c>
      <c r="F94" s="24">
        <f t="shared" si="20"/>
        <v>192200</v>
      </c>
      <c r="G94" s="146">
        <v>3000</v>
      </c>
      <c r="H94" s="24">
        <f t="shared" si="21"/>
        <v>93000</v>
      </c>
      <c r="I94" s="146">
        <v>15000</v>
      </c>
      <c r="J94" s="24">
        <f t="shared" si="22"/>
        <v>465000</v>
      </c>
      <c r="K94" s="146">
        <v>3500</v>
      </c>
      <c r="L94" s="24">
        <f t="shared" si="23"/>
        <v>108500</v>
      </c>
      <c r="M94" s="146">
        <v>5000</v>
      </c>
      <c r="N94" s="24">
        <f t="shared" si="26"/>
        <v>155000</v>
      </c>
      <c r="O94" s="24">
        <f t="shared" si="27"/>
        <v>32700</v>
      </c>
      <c r="P94" s="25">
        <f t="shared" si="28"/>
        <v>1013700</v>
      </c>
      <c r="Q94" s="24"/>
      <c r="R94" s="144">
        <v>12000</v>
      </c>
      <c r="S94" s="24">
        <f t="shared" si="29"/>
        <v>372000</v>
      </c>
      <c r="T94" s="146">
        <v>1750</v>
      </c>
      <c r="U94" s="24">
        <f t="shared" si="30"/>
        <v>54250</v>
      </c>
      <c r="V94" s="146">
        <v>0</v>
      </c>
      <c r="W94" s="24">
        <f t="shared" si="31"/>
        <v>0</v>
      </c>
      <c r="X94" s="146">
        <v>850</v>
      </c>
      <c r="Y94" s="24">
        <f t="shared" si="32"/>
        <v>26350</v>
      </c>
      <c r="Z94" s="146">
        <v>5800</v>
      </c>
      <c r="AA94" s="24">
        <f t="shared" si="33"/>
        <v>179800</v>
      </c>
      <c r="AB94" s="24">
        <f t="shared" si="34"/>
        <v>20400</v>
      </c>
      <c r="AC94" s="25">
        <f t="shared" si="35"/>
        <v>632400</v>
      </c>
      <c r="AD94" s="24"/>
      <c r="AE94" s="26">
        <f t="shared" si="24"/>
        <v>53100</v>
      </c>
      <c r="AF94" s="52">
        <f t="shared" si="25"/>
        <v>1646100</v>
      </c>
      <c r="AG94" s="17"/>
      <c r="AI94" s="150"/>
      <c r="AJ94" s="151"/>
      <c r="AK94" s="13"/>
    </row>
    <row r="95" spans="1:37">
      <c r="A95" s="131">
        <v>39539</v>
      </c>
      <c r="B95" s="132">
        <v>39593</v>
      </c>
      <c r="C95" s="30">
        <f t="shared" si="19"/>
        <v>30</v>
      </c>
      <c r="D95" s="30"/>
      <c r="E95" s="143">
        <v>5000</v>
      </c>
      <c r="F95" s="24">
        <f t="shared" si="20"/>
        <v>150000</v>
      </c>
      <c r="G95" s="145">
        <v>3000</v>
      </c>
      <c r="H95" s="24">
        <f t="shared" si="21"/>
        <v>90000</v>
      </c>
      <c r="I95" s="145">
        <v>15000</v>
      </c>
      <c r="J95" s="24">
        <f t="shared" si="22"/>
        <v>450000</v>
      </c>
      <c r="K95" s="145">
        <v>2000</v>
      </c>
      <c r="L95" s="24">
        <f t="shared" si="23"/>
        <v>60000</v>
      </c>
      <c r="M95" s="145">
        <v>3000</v>
      </c>
      <c r="N95" s="24">
        <f t="shared" si="26"/>
        <v>90000</v>
      </c>
      <c r="O95" s="24">
        <f t="shared" si="27"/>
        <v>28000</v>
      </c>
      <c r="P95" s="25">
        <f t="shared" si="28"/>
        <v>840000</v>
      </c>
      <c r="Q95" s="24"/>
      <c r="R95" s="143">
        <v>8000</v>
      </c>
      <c r="S95" s="24">
        <f t="shared" si="29"/>
        <v>240000</v>
      </c>
      <c r="T95" s="145">
        <v>700</v>
      </c>
      <c r="U95" s="24">
        <f t="shared" si="30"/>
        <v>21000</v>
      </c>
      <c r="V95" s="146">
        <v>0</v>
      </c>
      <c r="W95" s="24">
        <f t="shared" si="31"/>
        <v>0</v>
      </c>
      <c r="X95" s="145">
        <v>500</v>
      </c>
      <c r="Y95" s="24">
        <f t="shared" si="32"/>
        <v>15000</v>
      </c>
      <c r="Z95" s="145">
        <v>2200</v>
      </c>
      <c r="AA95" s="24">
        <f t="shared" si="33"/>
        <v>66000</v>
      </c>
      <c r="AB95" s="24">
        <f t="shared" si="34"/>
        <v>11400</v>
      </c>
      <c r="AC95" s="25">
        <f t="shared" si="35"/>
        <v>342000</v>
      </c>
      <c r="AD95" s="24"/>
      <c r="AE95" s="26">
        <f t="shared" si="24"/>
        <v>39400</v>
      </c>
      <c r="AF95" s="52">
        <f t="shared" si="25"/>
        <v>1182000</v>
      </c>
      <c r="AG95" s="17"/>
      <c r="AI95" s="150"/>
      <c r="AJ95" s="151"/>
      <c r="AK95" s="13"/>
    </row>
    <row r="96" spans="1:37">
      <c r="A96" s="131">
        <v>39569</v>
      </c>
      <c r="B96" s="132">
        <v>39624</v>
      </c>
      <c r="C96" s="30">
        <f t="shared" si="19"/>
        <v>31</v>
      </c>
      <c r="D96" s="30"/>
      <c r="E96" s="144">
        <v>5000</v>
      </c>
      <c r="F96" s="24">
        <f t="shared" si="20"/>
        <v>155000</v>
      </c>
      <c r="G96" s="146">
        <v>3000</v>
      </c>
      <c r="H96" s="24">
        <f t="shared" si="21"/>
        <v>93000</v>
      </c>
      <c r="I96" s="146">
        <v>15000</v>
      </c>
      <c r="J96" s="24">
        <f t="shared" si="22"/>
        <v>465000</v>
      </c>
      <c r="K96" s="146">
        <v>2000</v>
      </c>
      <c r="L96" s="24">
        <f t="shared" si="23"/>
        <v>62000</v>
      </c>
      <c r="M96" s="146">
        <v>3000</v>
      </c>
      <c r="N96" s="24">
        <f t="shared" si="26"/>
        <v>93000</v>
      </c>
      <c r="O96" s="24">
        <f t="shared" si="27"/>
        <v>28000</v>
      </c>
      <c r="P96" s="25">
        <f t="shared" si="28"/>
        <v>868000</v>
      </c>
      <c r="Q96" s="24"/>
      <c r="R96" s="144">
        <v>8000</v>
      </c>
      <c r="S96" s="24">
        <f t="shared" si="29"/>
        <v>248000</v>
      </c>
      <c r="T96" s="146">
        <v>700</v>
      </c>
      <c r="U96" s="24">
        <f t="shared" si="30"/>
        <v>21700</v>
      </c>
      <c r="V96" s="146">
        <v>0</v>
      </c>
      <c r="W96" s="24">
        <f t="shared" si="31"/>
        <v>0</v>
      </c>
      <c r="X96" s="146">
        <v>500</v>
      </c>
      <c r="Y96" s="24">
        <f t="shared" si="32"/>
        <v>15500</v>
      </c>
      <c r="Z96" s="146">
        <v>2200</v>
      </c>
      <c r="AA96" s="24">
        <f t="shared" si="33"/>
        <v>68200</v>
      </c>
      <c r="AB96" s="24">
        <f t="shared" si="34"/>
        <v>11400</v>
      </c>
      <c r="AC96" s="25">
        <f t="shared" si="35"/>
        <v>353400</v>
      </c>
      <c r="AD96" s="24"/>
      <c r="AE96" s="26">
        <f t="shared" si="24"/>
        <v>39400</v>
      </c>
      <c r="AF96" s="52">
        <f t="shared" si="25"/>
        <v>1221400</v>
      </c>
      <c r="AG96" s="17"/>
      <c r="AI96" s="150"/>
      <c r="AJ96" s="151"/>
      <c r="AK96" s="13"/>
    </row>
    <row r="97" spans="1:37">
      <c r="A97" s="131">
        <v>39600</v>
      </c>
      <c r="B97" s="132">
        <v>39654</v>
      </c>
      <c r="C97" s="30">
        <f t="shared" si="19"/>
        <v>30</v>
      </c>
      <c r="D97" s="30"/>
      <c r="E97" s="144">
        <v>5000</v>
      </c>
      <c r="F97" s="24">
        <f t="shared" si="20"/>
        <v>150000</v>
      </c>
      <c r="G97" s="146">
        <v>3000</v>
      </c>
      <c r="H97" s="24">
        <f t="shared" si="21"/>
        <v>90000</v>
      </c>
      <c r="I97" s="146">
        <v>15000</v>
      </c>
      <c r="J97" s="24">
        <f t="shared" si="22"/>
        <v>450000</v>
      </c>
      <c r="K97" s="146">
        <v>2000</v>
      </c>
      <c r="L97" s="24">
        <f t="shared" si="23"/>
        <v>60000</v>
      </c>
      <c r="M97" s="146">
        <v>3000</v>
      </c>
      <c r="N97" s="24">
        <f t="shared" si="26"/>
        <v>90000</v>
      </c>
      <c r="O97" s="24">
        <f t="shared" si="27"/>
        <v>28000</v>
      </c>
      <c r="P97" s="25">
        <f t="shared" si="28"/>
        <v>840000</v>
      </c>
      <c r="Q97" s="24"/>
      <c r="R97" s="144">
        <v>8000</v>
      </c>
      <c r="S97" s="24">
        <f t="shared" si="29"/>
        <v>240000</v>
      </c>
      <c r="T97" s="146">
        <v>700</v>
      </c>
      <c r="U97" s="24">
        <f t="shared" si="30"/>
        <v>21000</v>
      </c>
      <c r="V97" s="146">
        <v>0</v>
      </c>
      <c r="W97" s="24">
        <f t="shared" si="31"/>
        <v>0</v>
      </c>
      <c r="X97" s="146">
        <v>500</v>
      </c>
      <c r="Y97" s="24">
        <f t="shared" si="32"/>
        <v>15000</v>
      </c>
      <c r="Z97" s="146">
        <v>2200</v>
      </c>
      <c r="AA97" s="24">
        <f t="shared" si="33"/>
        <v>66000</v>
      </c>
      <c r="AB97" s="24">
        <f t="shared" si="34"/>
        <v>11400</v>
      </c>
      <c r="AC97" s="25">
        <f t="shared" si="35"/>
        <v>342000</v>
      </c>
      <c r="AD97" s="24"/>
      <c r="AE97" s="26">
        <f t="shared" si="24"/>
        <v>39400</v>
      </c>
      <c r="AF97" s="52">
        <f t="shared" si="25"/>
        <v>1182000</v>
      </c>
      <c r="AG97" s="17"/>
      <c r="AI97" s="150"/>
      <c r="AJ97" s="151"/>
      <c r="AK97" s="13"/>
    </row>
    <row r="98" spans="1:37">
      <c r="A98" s="131">
        <v>39630</v>
      </c>
      <c r="B98" s="132">
        <v>39685</v>
      </c>
      <c r="C98" s="30">
        <f t="shared" si="19"/>
        <v>31</v>
      </c>
      <c r="D98" s="30"/>
      <c r="E98" s="144">
        <v>5000</v>
      </c>
      <c r="F98" s="24">
        <f t="shared" si="20"/>
        <v>155000</v>
      </c>
      <c r="G98" s="146">
        <v>3000</v>
      </c>
      <c r="H98" s="24">
        <f t="shared" si="21"/>
        <v>93000</v>
      </c>
      <c r="I98" s="146">
        <v>15000</v>
      </c>
      <c r="J98" s="24">
        <f t="shared" si="22"/>
        <v>465000</v>
      </c>
      <c r="K98" s="146">
        <v>2000</v>
      </c>
      <c r="L98" s="24">
        <f t="shared" si="23"/>
        <v>62000</v>
      </c>
      <c r="M98" s="146">
        <v>3000</v>
      </c>
      <c r="N98" s="24">
        <f t="shared" si="26"/>
        <v>93000</v>
      </c>
      <c r="O98" s="24">
        <f t="shared" si="27"/>
        <v>28000</v>
      </c>
      <c r="P98" s="25">
        <f t="shared" si="28"/>
        <v>868000</v>
      </c>
      <c r="Q98" s="24"/>
      <c r="R98" s="144">
        <v>8000</v>
      </c>
      <c r="S98" s="24">
        <f t="shared" si="29"/>
        <v>248000</v>
      </c>
      <c r="T98" s="146">
        <v>700</v>
      </c>
      <c r="U98" s="24">
        <f t="shared" si="30"/>
        <v>21700</v>
      </c>
      <c r="V98" s="146">
        <v>0</v>
      </c>
      <c r="W98" s="24">
        <f t="shared" si="31"/>
        <v>0</v>
      </c>
      <c r="X98" s="146">
        <v>500</v>
      </c>
      <c r="Y98" s="24">
        <f t="shared" si="32"/>
        <v>15500</v>
      </c>
      <c r="Z98" s="146">
        <v>2200</v>
      </c>
      <c r="AA98" s="24">
        <f t="shared" si="33"/>
        <v>68200</v>
      </c>
      <c r="AB98" s="24">
        <f t="shared" si="34"/>
        <v>11400</v>
      </c>
      <c r="AC98" s="25">
        <f t="shared" si="35"/>
        <v>353400</v>
      </c>
      <c r="AD98" s="24"/>
      <c r="AE98" s="26">
        <f t="shared" si="24"/>
        <v>39400</v>
      </c>
      <c r="AF98" s="52">
        <f t="shared" si="25"/>
        <v>1221400</v>
      </c>
      <c r="AG98" s="17"/>
      <c r="AI98" s="150"/>
      <c r="AJ98" s="151"/>
      <c r="AK98" s="13"/>
    </row>
    <row r="99" spans="1:37">
      <c r="A99" s="131">
        <v>39661</v>
      </c>
      <c r="B99" s="132">
        <v>39716</v>
      </c>
      <c r="C99" s="30">
        <f t="shared" si="19"/>
        <v>31</v>
      </c>
      <c r="D99" s="30"/>
      <c r="E99" s="144">
        <v>5000</v>
      </c>
      <c r="F99" s="24">
        <f t="shared" si="20"/>
        <v>155000</v>
      </c>
      <c r="G99" s="146">
        <v>3000</v>
      </c>
      <c r="H99" s="24">
        <f t="shared" si="21"/>
        <v>93000</v>
      </c>
      <c r="I99" s="146">
        <v>15000</v>
      </c>
      <c r="J99" s="24">
        <f t="shared" si="22"/>
        <v>465000</v>
      </c>
      <c r="K99" s="146">
        <v>2000</v>
      </c>
      <c r="L99" s="24">
        <f t="shared" si="23"/>
        <v>62000</v>
      </c>
      <c r="M99" s="146">
        <v>3000</v>
      </c>
      <c r="N99" s="24">
        <f t="shared" si="26"/>
        <v>93000</v>
      </c>
      <c r="O99" s="24">
        <f t="shared" si="27"/>
        <v>28000</v>
      </c>
      <c r="P99" s="25">
        <f t="shared" si="28"/>
        <v>868000</v>
      </c>
      <c r="Q99" s="24"/>
      <c r="R99" s="144">
        <v>8000</v>
      </c>
      <c r="S99" s="24">
        <f t="shared" si="29"/>
        <v>248000</v>
      </c>
      <c r="T99" s="146">
        <v>700</v>
      </c>
      <c r="U99" s="24">
        <f t="shared" si="30"/>
        <v>21700</v>
      </c>
      <c r="V99" s="146">
        <v>0</v>
      </c>
      <c r="W99" s="24">
        <f t="shared" si="31"/>
        <v>0</v>
      </c>
      <c r="X99" s="146">
        <v>500</v>
      </c>
      <c r="Y99" s="24">
        <f t="shared" si="32"/>
        <v>15500</v>
      </c>
      <c r="Z99" s="146">
        <v>2200</v>
      </c>
      <c r="AA99" s="24">
        <f t="shared" si="33"/>
        <v>68200</v>
      </c>
      <c r="AB99" s="24">
        <f t="shared" si="34"/>
        <v>11400</v>
      </c>
      <c r="AC99" s="25">
        <f t="shared" si="35"/>
        <v>353400</v>
      </c>
      <c r="AD99" s="24"/>
      <c r="AE99" s="26">
        <f t="shared" si="24"/>
        <v>39400</v>
      </c>
      <c r="AF99" s="52">
        <f t="shared" si="25"/>
        <v>1221400</v>
      </c>
      <c r="AG99" s="17"/>
      <c r="AI99" s="150"/>
      <c r="AJ99" s="151"/>
      <c r="AK99" s="13"/>
    </row>
    <row r="100" spans="1:37">
      <c r="A100" s="131">
        <v>39692</v>
      </c>
      <c r="B100" s="132">
        <v>39746</v>
      </c>
      <c r="C100" s="30">
        <f t="shared" si="19"/>
        <v>30</v>
      </c>
      <c r="D100" s="30"/>
      <c r="E100" s="144">
        <v>5000</v>
      </c>
      <c r="F100" s="24">
        <f t="shared" si="20"/>
        <v>150000</v>
      </c>
      <c r="G100" s="146">
        <v>3000</v>
      </c>
      <c r="H100" s="24">
        <f t="shared" si="21"/>
        <v>90000</v>
      </c>
      <c r="I100" s="146">
        <v>15000</v>
      </c>
      <c r="J100" s="24">
        <f t="shared" si="22"/>
        <v>450000</v>
      </c>
      <c r="K100" s="146">
        <v>2000</v>
      </c>
      <c r="L100" s="24">
        <f t="shared" si="23"/>
        <v>60000</v>
      </c>
      <c r="M100" s="146">
        <v>3000</v>
      </c>
      <c r="N100" s="24">
        <f t="shared" si="26"/>
        <v>90000</v>
      </c>
      <c r="O100" s="24">
        <f t="shared" si="27"/>
        <v>28000</v>
      </c>
      <c r="P100" s="25">
        <f t="shared" si="28"/>
        <v>840000</v>
      </c>
      <c r="Q100" s="24"/>
      <c r="R100" s="144">
        <v>8000</v>
      </c>
      <c r="S100" s="24">
        <f t="shared" si="29"/>
        <v>240000</v>
      </c>
      <c r="T100" s="146">
        <v>700</v>
      </c>
      <c r="U100" s="24">
        <f t="shared" si="30"/>
        <v>21000</v>
      </c>
      <c r="V100" s="146">
        <v>0</v>
      </c>
      <c r="W100" s="24">
        <f t="shared" si="31"/>
        <v>0</v>
      </c>
      <c r="X100" s="146">
        <v>500</v>
      </c>
      <c r="Y100" s="24">
        <f t="shared" si="32"/>
        <v>15000</v>
      </c>
      <c r="Z100" s="146">
        <v>2200</v>
      </c>
      <c r="AA100" s="24">
        <f t="shared" si="33"/>
        <v>66000</v>
      </c>
      <c r="AB100" s="24">
        <f t="shared" si="34"/>
        <v>11400</v>
      </c>
      <c r="AC100" s="25">
        <f t="shared" si="35"/>
        <v>342000</v>
      </c>
      <c r="AD100" s="24"/>
      <c r="AE100" s="26">
        <f t="shared" si="24"/>
        <v>39400</v>
      </c>
      <c r="AF100" s="52">
        <f t="shared" si="25"/>
        <v>1182000</v>
      </c>
      <c r="AG100" s="17"/>
      <c r="AI100" s="150"/>
      <c r="AJ100" s="151"/>
      <c r="AK100" s="13"/>
    </row>
    <row r="101" spans="1:37">
      <c r="A101" s="131">
        <v>39722</v>
      </c>
      <c r="B101" s="132">
        <v>39777</v>
      </c>
      <c r="C101" s="30">
        <f t="shared" si="19"/>
        <v>31</v>
      </c>
      <c r="D101" s="30"/>
      <c r="E101" s="144">
        <v>5000</v>
      </c>
      <c r="F101" s="24">
        <f t="shared" si="20"/>
        <v>155000</v>
      </c>
      <c r="G101" s="146">
        <v>3000</v>
      </c>
      <c r="H101" s="24">
        <f t="shared" si="21"/>
        <v>93000</v>
      </c>
      <c r="I101" s="146">
        <v>15000</v>
      </c>
      <c r="J101" s="24">
        <f t="shared" si="22"/>
        <v>465000</v>
      </c>
      <c r="K101" s="146">
        <v>2000</v>
      </c>
      <c r="L101" s="24">
        <f t="shared" si="23"/>
        <v>62000</v>
      </c>
      <c r="M101" s="146">
        <v>3000</v>
      </c>
      <c r="N101" s="24">
        <f t="shared" si="26"/>
        <v>93000</v>
      </c>
      <c r="O101" s="24">
        <f t="shared" si="27"/>
        <v>28000</v>
      </c>
      <c r="P101" s="25">
        <f t="shared" si="28"/>
        <v>868000</v>
      </c>
      <c r="Q101" s="24"/>
      <c r="R101" s="144">
        <v>8000</v>
      </c>
      <c r="S101" s="24">
        <f t="shared" si="29"/>
        <v>248000</v>
      </c>
      <c r="T101" s="146">
        <v>700</v>
      </c>
      <c r="U101" s="24">
        <f t="shared" si="30"/>
        <v>21700</v>
      </c>
      <c r="V101" s="146">
        <v>0</v>
      </c>
      <c r="W101" s="24">
        <f t="shared" si="31"/>
        <v>0</v>
      </c>
      <c r="X101" s="146">
        <v>500</v>
      </c>
      <c r="Y101" s="24">
        <f t="shared" si="32"/>
        <v>15500</v>
      </c>
      <c r="Z101" s="146">
        <v>2200</v>
      </c>
      <c r="AA101" s="24">
        <f t="shared" si="33"/>
        <v>68200</v>
      </c>
      <c r="AB101" s="24">
        <f t="shared" si="34"/>
        <v>11400</v>
      </c>
      <c r="AC101" s="25">
        <f t="shared" si="35"/>
        <v>353400</v>
      </c>
      <c r="AD101" s="24"/>
      <c r="AE101" s="26">
        <f t="shared" si="24"/>
        <v>39400</v>
      </c>
      <c r="AF101" s="52">
        <f t="shared" si="25"/>
        <v>1221400</v>
      </c>
      <c r="AG101" s="17"/>
      <c r="AI101" s="150"/>
      <c r="AJ101" s="151"/>
      <c r="AK101" s="13"/>
    </row>
    <row r="102" spans="1:37">
      <c r="A102" s="131">
        <v>39753</v>
      </c>
      <c r="B102" s="132">
        <v>39807</v>
      </c>
      <c r="C102" s="30">
        <f t="shared" si="19"/>
        <v>30</v>
      </c>
      <c r="D102" s="30"/>
      <c r="E102" s="143">
        <v>6200</v>
      </c>
      <c r="F102" s="24">
        <f t="shared" si="20"/>
        <v>186000</v>
      </c>
      <c r="G102" s="145">
        <v>3000</v>
      </c>
      <c r="H102" s="24">
        <f t="shared" si="21"/>
        <v>90000</v>
      </c>
      <c r="I102" s="145">
        <v>15000</v>
      </c>
      <c r="J102" s="24">
        <f t="shared" si="22"/>
        <v>450000</v>
      </c>
      <c r="K102" s="145">
        <v>3500</v>
      </c>
      <c r="L102" s="24">
        <f t="shared" si="23"/>
        <v>105000</v>
      </c>
      <c r="M102" s="145">
        <v>5000</v>
      </c>
      <c r="N102" s="24">
        <f t="shared" si="26"/>
        <v>150000</v>
      </c>
      <c r="O102" s="24">
        <f t="shared" si="27"/>
        <v>32700</v>
      </c>
      <c r="P102" s="25">
        <f t="shared" si="28"/>
        <v>981000</v>
      </c>
      <c r="Q102" s="24"/>
      <c r="R102" s="143">
        <v>12000</v>
      </c>
      <c r="S102" s="24">
        <f t="shared" si="29"/>
        <v>360000</v>
      </c>
      <c r="T102" s="145">
        <v>1750</v>
      </c>
      <c r="U102" s="24">
        <f t="shared" si="30"/>
        <v>52500</v>
      </c>
      <c r="V102" s="146">
        <v>0</v>
      </c>
      <c r="W102" s="24">
        <f t="shared" si="31"/>
        <v>0</v>
      </c>
      <c r="X102" s="145">
        <v>850</v>
      </c>
      <c r="Y102" s="24">
        <f t="shared" si="32"/>
        <v>25500</v>
      </c>
      <c r="Z102" s="145">
        <v>5800</v>
      </c>
      <c r="AA102" s="24">
        <f t="shared" si="33"/>
        <v>174000</v>
      </c>
      <c r="AB102" s="24">
        <f t="shared" si="34"/>
        <v>20400</v>
      </c>
      <c r="AC102" s="25">
        <f t="shared" si="35"/>
        <v>612000</v>
      </c>
      <c r="AD102" s="24"/>
      <c r="AE102" s="26">
        <f t="shared" si="24"/>
        <v>53100</v>
      </c>
      <c r="AF102" s="52">
        <f t="shared" si="25"/>
        <v>1593000</v>
      </c>
      <c r="AG102" s="17"/>
      <c r="AI102" s="150"/>
      <c r="AJ102" s="151"/>
      <c r="AK102" s="13"/>
    </row>
    <row r="103" spans="1:37">
      <c r="A103" s="131">
        <v>39783</v>
      </c>
      <c r="B103" s="132">
        <v>39838</v>
      </c>
      <c r="C103" s="30">
        <f t="shared" si="19"/>
        <v>31</v>
      </c>
      <c r="D103" s="30"/>
      <c r="E103" s="144">
        <v>6200</v>
      </c>
      <c r="F103" s="24">
        <f t="shared" si="20"/>
        <v>192200</v>
      </c>
      <c r="G103" s="146">
        <v>3000</v>
      </c>
      <c r="H103" s="24">
        <f t="shared" si="21"/>
        <v>93000</v>
      </c>
      <c r="I103" s="146">
        <v>15000</v>
      </c>
      <c r="J103" s="24">
        <f t="shared" si="22"/>
        <v>465000</v>
      </c>
      <c r="K103" s="146">
        <v>3500</v>
      </c>
      <c r="L103" s="24">
        <f t="shared" si="23"/>
        <v>108500</v>
      </c>
      <c r="M103" s="146">
        <v>5000</v>
      </c>
      <c r="N103" s="24">
        <f t="shared" si="26"/>
        <v>155000</v>
      </c>
      <c r="O103" s="24">
        <f t="shared" si="27"/>
        <v>32700</v>
      </c>
      <c r="P103" s="25">
        <f t="shared" si="28"/>
        <v>1013700</v>
      </c>
      <c r="Q103" s="24"/>
      <c r="R103" s="144">
        <v>12000</v>
      </c>
      <c r="S103" s="24">
        <f t="shared" si="29"/>
        <v>372000</v>
      </c>
      <c r="T103" s="146">
        <v>1750</v>
      </c>
      <c r="U103" s="24">
        <f t="shared" si="30"/>
        <v>54250</v>
      </c>
      <c r="V103" s="146">
        <v>0</v>
      </c>
      <c r="W103" s="24">
        <f t="shared" si="31"/>
        <v>0</v>
      </c>
      <c r="X103" s="146">
        <v>850</v>
      </c>
      <c r="Y103" s="24">
        <f t="shared" si="32"/>
        <v>26350</v>
      </c>
      <c r="Z103" s="146">
        <v>5800</v>
      </c>
      <c r="AA103" s="24">
        <f t="shared" si="33"/>
        <v>179800</v>
      </c>
      <c r="AB103" s="24">
        <f t="shared" si="34"/>
        <v>20400</v>
      </c>
      <c r="AC103" s="25">
        <f t="shared" si="35"/>
        <v>632400</v>
      </c>
      <c r="AD103" s="24"/>
      <c r="AE103" s="26">
        <f t="shared" si="24"/>
        <v>53100</v>
      </c>
      <c r="AF103" s="52">
        <f t="shared" si="25"/>
        <v>1646100</v>
      </c>
      <c r="AG103" s="17"/>
      <c r="AI103" s="150"/>
      <c r="AJ103" s="151"/>
      <c r="AK103" s="13"/>
    </row>
    <row r="104" spans="1:37">
      <c r="A104" s="131">
        <v>39814</v>
      </c>
      <c r="B104" s="132">
        <v>39869</v>
      </c>
      <c r="C104" s="30">
        <f t="shared" si="19"/>
        <v>31</v>
      </c>
      <c r="D104" s="30"/>
      <c r="E104" s="144">
        <v>6200</v>
      </c>
      <c r="F104" s="24">
        <f t="shared" si="20"/>
        <v>192200</v>
      </c>
      <c r="G104" s="146">
        <v>3000</v>
      </c>
      <c r="H104" s="24">
        <f t="shared" si="21"/>
        <v>93000</v>
      </c>
      <c r="I104" s="146">
        <v>15000</v>
      </c>
      <c r="J104" s="24">
        <f t="shared" si="22"/>
        <v>465000</v>
      </c>
      <c r="K104" s="146">
        <v>3500</v>
      </c>
      <c r="L104" s="24">
        <f t="shared" si="23"/>
        <v>108500</v>
      </c>
      <c r="M104" s="146">
        <v>5000</v>
      </c>
      <c r="N104" s="24">
        <f t="shared" si="26"/>
        <v>155000</v>
      </c>
      <c r="O104" s="24">
        <f t="shared" si="27"/>
        <v>32700</v>
      </c>
      <c r="P104" s="25">
        <f t="shared" si="28"/>
        <v>1013700</v>
      </c>
      <c r="Q104" s="24"/>
      <c r="R104" s="144">
        <v>12000</v>
      </c>
      <c r="S104" s="24">
        <f t="shared" si="29"/>
        <v>372000</v>
      </c>
      <c r="T104" s="146">
        <v>1750</v>
      </c>
      <c r="U104" s="24">
        <f t="shared" si="30"/>
        <v>54250</v>
      </c>
      <c r="V104" s="146">
        <v>0</v>
      </c>
      <c r="W104" s="24">
        <f t="shared" si="31"/>
        <v>0</v>
      </c>
      <c r="X104" s="146">
        <v>850</v>
      </c>
      <c r="Y104" s="24">
        <f t="shared" si="32"/>
        <v>26350</v>
      </c>
      <c r="Z104" s="146">
        <v>5800</v>
      </c>
      <c r="AA104" s="24">
        <f t="shared" si="33"/>
        <v>179800</v>
      </c>
      <c r="AB104" s="24">
        <f t="shared" si="34"/>
        <v>20400</v>
      </c>
      <c r="AC104" s="25">
        <f t="shared" si="35"/>
        <v>632400</v>
      </c>
      <c r="AD104" s="24"/>
      <c r="AE104" s="26">
        <f t="shared" si="24"/>
        <v>53100</v>
      </c>
      <c r="AF104" s="52">
        <f t="shared" si="25"/>
        <v>1646100</v>
      </c>
      <c r="AG104" s="17"/>
      <c r="AI104" s="150"/>
      <c r="AJ104" s="151"/>
      <c r="AK104" s="13"/>
    </row>
    <row r="105" spans="1:37">
      <c r="A105" s="131">
        <v>39845</v>
      </c>
      <c r="B105" s="132">
        <v>39897</v>
      </c>
      <c r="C105" s="30">
        <f t="shared" si="19"/>
        <v>28</v>
      </c>
      <c r="D105" s="30"/>
      <c r="E105" s="144">
        <v>6200</v>
      </c>
      <c r="F105" s="24">
        <f t="shared" si="20"/>
        <v>173600</v>
      </c>
      <c r="G105" s="146">
        <v>3000</v>
      </c>
      <c r="H105" s="24">
        <f t="shared" si="21"/>
        <v>84000</v>
      </c>
      <c r="I105" s="146">
        <v>15000</v>
      </c>
      <c r="J105" s="24">
        <f t="shared" si="22"/>
        <v>420000</v>
      </c>
      <c r="K105" s="146">
        <v>3500</v>
      </c>
      <c r="L105" s="24">
        <f t="shared" si="23"/>
        <v>98000</v>
      </c>
      <c r="M105" s="146">
        <v>5000</v>
      </c>
      <c r="N105" s="24">
        <f t="shared" si="26"/>
        <v>140000</v>
      </c>
      <c r="O105" s="24">
        <f t="shared" si="27"/>
        <v>32700</v>
      </c>
      <c r="P105" s="25">
        <f t="shared" si="28"/>
        <v>915600</v>
      </c>
      <c r="Q105" s="24"/>
      <c r="R105" s="144">
        <v>12000</v>
      </c>
      <c r="S105" s="24">
        <f t="shared" si="29"/>
        <v>336000</v>
      </c>
      <c r="T105" s="146">
        <v>1750</v>
      </c>
      <c r="U105" s="24">
        <f t="shared" si="30"/>
        <v>49000</v>
      </c>
      <c r="V105" s="146">
        <v>0</v>
      </c>
      <c r="W105" s="24">
        <f t="shared" si="31"/>
        <v>0</v>
      </c>
      <c r="X105" s="146">
        <v>850</v>
      </c>
      <c r="Y105" s="24">
        <f t="shared" si="32"/>
        <v>23800</v>
      </c>
      <c r="Z105" s="146">
        <v>5800</v>
      </c>
      <c r="AA105" s="24">
        <f t="shared" si="33"/>
        <v>162400</v>
      </c>
      <c r="AB105" s="24">
        <f t="shared" si="34"/>
        <v>20400</v>
      </c>
      <c r="AC105" s="25">
        <f t="shared" si="35"/>
        <v>571200</v>
      </c>
      <c r="AD105" s="24"/>
      <c r="AE105" s="26">
        <f t="shared" si="24"/>
        <v>53100</v>
      </c>
      <c r="AF105" s="52">
        <f t="shared" si="25"/>
        <v>1486800</v>
      </c>
      <c r="AG105" s="17"/>
      <c r="AI105" s="150"/>
      <c r="AJ105" s="151"/>
      <c r="AK105" s="13"/>
    </row>
    <row r="106" spans="1:37">
      <c r="A106" s="131">
        <v>39873</v>
      </c>
      <c r="B106" s="132">
        <v>39928</v>
      </c>
      <c r="C106" s="30">
        <f t="shared" si="19"/>
        <v>31</v>
      </c>
      <c r="D106" s="30"/>
      <c r="E106" s="144">
        <v>6200</v>
      </c>
      <c r="F106" s="24">
        <f t="shared" si="20"/>
        <v>192200</v>
      </c>
      <c r="G106" s="146">
        <v>3000</v>
      </c>
      <c r="H106" s="24">
        <f t="shared" si="21"/>
        <v>93000</v>
      </c>
      <c r="I106" s="146">
        <v>15000</v>
      </c>
      <c r="J106" s="24">
        <f t="shared" si="22"/>
        <v>465000</v>
      </c>
      <c r="K106" s="146">
        <v>3500</v>
      </c>
      <c r="L106" s="24">
        <f t="shared" si="23"/>
        <v>108500</v>
      </c>
      <c r="M106" s="146">
        <v>5000</v>
      </c>
      <c r="N106" s="24">
        <f t="shared" si="26"/>
        <v>155000</v>
      </c>
      <c r="O106" s="24">
        <f t="shared" si="27"/>
        <v>32700</v>
      </c>
      <c r="P106" s="25">
        <f t="shared" si="28"/>
        <v>1013700</v>
      </c>
      <c r="Q106" s="24"/>
      <c r="R106" s="144">
        <v>12000</v>
      </c>
      <c r="S106" s="24">
        <f t="shared" si="29"/>
        <v>372000</v>
      </c>
      <c r="T106" s="146">
        <v>1750</v>
      </c>
      <c r="U106" s="24">
        <f t="shared" si="30"/>
        <v>54250</v>
      </c>
      <c r="V106" s="146">
        <v>0</v>
      </c>
      <c r="W106" s="24">
        <f t="shared" si="31"/>
        <v>0</v>
      </c>
      <c r="X106" s="146">
        <v>850</v>
      </c>
      <c r="Y106" s="24">
        <f t="shared" si="32"/>
        <v>26350</v>
      </c>
      <c r="Z106" s="146">
        <v>5800</v>
      </c>
      <c r="AA106" s="24">
        <f t="shared" si="33"/>
        <v>179800</v>
      </c>
      <c r="AB106" s="24">
        <f t="shared" si="34"/>
        <v>20400</v>
      </c>
      <c r="AC106" s="25">
        <f t="shared" si="35"/>
        <v>632400</v>
      </c>
      <c r="AD106" s="24"/>
      <c r="AE106" s="26">
        <f t="shared" si="24"/>
        <v>53100</v>
      </c>
      <c r="AF106" s="52">
        <f t="shared" si="25"/>
        <v>1646100</v>
      </c>
      <c r="AG106" s="17"/>
      <c r="AI106" s="150"/>
      <c r="AJ106" s="151"/>
      <c r="AK106" s="13"/>
    </row>
    <row r="107" spans="1:37">
      <c r="A107" s="131">
        <v>39904</v>
      </c>
      <c r="B107" s="132">
        <v>39958</v>
      </c>
      <c r="C107" s="30">
        <f t="shared" si="19"/>
        <v>30</v>
      </c>
      <c r="D107" s="30"/>
      <c r="E107" s="143">
        <v>5000</v>
      </c>
      <c r="F107" s="24">
        <f t="shared" si="20"/>
        <v>150000</v>
      </c>
      <c r="G107" s="145">
        <v>3000</v>
      </c>
      <c r="H107" s="24">
        <f t="shared" si="21"/>
        <v>90000</v>
      </c>
      <c r="I107" s="145">
        <v>15000</v>
      </c>
      <c r="J107" s="24">
        <f t="shared" si="22"/>
        <v>450000</v>
      </c>
      <c r="K107" s="145">
        <v>2000</v>
      </c>
      <c r="L107" s="24">
        <f t="shared" si="23"/>
        <v>60000</v>
      </c>
      <c r="M107" s="145">
        <v>3000</v>
      </c>
      <c r="N107" s="24">
        <f t="shared" si="26"/>
        <v>90000</v>
      </c>
      <c r="O107" s="24">
        <f t="shared" si="27"/>
        <v>28000</v>
      </c>
      <c r="P107" s="25">
        <f t="shared" si="28"/>
        <v>840000</v>
      </c>
      <c r="Q107" s="24"/>
      <c r="R107" s="143">
        <v>8000</v>
      </c>
      <c r="S107" s="24">
        <f t="shared" si="29"/>
        <v>240000</v>
      </c>
      <c r="T107" s="145">
        <v>700</v>
      </c>
      <c r="U107" s="24">
        <f t="shared" si="30"/>
        <v>21000</v>
      </c>
      <c r="V107" s="146">
        <v>0</v>
      </c>
      <c r="W107" s="24">
        <f t="shared" si="31"/>
        <v>0</v>
      </c>
      <c r="X107" s="145">
        <v>500</v>
      </c>
      <c r="Y107" s="24">
        <f t="shared" si="32"/>
        <v>15000</v>
      </c>
      <c r="Z107" s="145">
        <v>2200</v>
      </c>
      <c r="AA107" s="24">
        <f t="shared" si="33"/>
        <v>66000</v>
      </c>
      <c r="AB107" s="24">
        <f t="shared" si="34"/>
        <v>11400</v>
      </c>
      <c r="AC107" s="25">
        <f t="shared" si="35"/>
        <v>342000</v>
      </c>
      <c r="AD107" s="24"/>
      <c r="AE107" s="26">
        <f t="shared" ref="AE107:AE130" si="36">+AB107+O107</f>
        <v>39400</v>
      </c>
      <c r="AF107" s="52">
        <f t="shared" ref="AF107:AF130" si="37">+AC107+P107</f>
        <v>1182000</v>
      </c>
      <c r="AG107" s="17"/>
      <c r="AI107" s="150"/>
      <c r="AJ107" s="151"/>
      <c r="AK107" s="13"/>
    </row>
    <row r="108" spans="1:37">
      <c r="A108" s="131">
        <v>39934</v>
      </c>
      <c r="B108" s="132">
        <v>39989</v>
      </c>
      <c r="C108" s="30">
        <f t="shared" si="19"/>
        <v>31</v>
      </c>
      <c r="D108" s="30"/>
      <c r="E108" s="144">
        <v>5000</v>
      </c>
      <c r="F108" s="24">
        <f t="shared" si="20"/>
        <v>155000</v>
      </c>
      <c r="G108" s="146">
        <v>3000</v>
      </c>
      <c r="H108" s="24">
        <f t="shared" si="21"/>
        <v>93000</v>
      </c>
      <c r="I108" s="146">
        <v>15000</v>
      </c>
      <c r="J108" s="24">
        <f t="shared" si="22"/>
        <v>465000</v>
      </c>
      <c r="K108" s="146">
        <v>2000</v>
      </c>
      <c r="L108" s="24">
        <f t="shared" si="23"/>
        <v>62000</v>
      </c>
      <c r="M108" s="146">
        <v>3000</v>
      </c>
      <c r="N108" s="24">
        <f t="shared" si="26"/>
        <v>93000</v>
      </c>
      <c r="O108" s="24">
        <f t="shared" si="27"/>
        <v>28000</v>
      </c>
      <c r="P108" s="25">
        <f t="shared" si="28"/>
        <v>868000</v>
      </c>
      <c r="Q108" s="24"/>
      <c r="R108" s="144">
        <v>8000</v>
      </c>
      <c r="S108" s="24">
        <f t="shared" si="29"/>
        <v>248000</v>
      </c>
      <c r="T108" s="146">
        <v>700</v>
      </c>
      <c r="U108" s="24">
        <f t="shared" si="30"/>
        <v>21700</v>
      </c>
      <c r="V108" s="146">
        <v>0</v>
      </c>
      <c r="W108" s="24">
        <f t="shared" si="31"/>
        <v>0</v>
      </c>
      <c r="X108" s="146">
        <v>500</v>
      </c>
      <c r="Y108" s="24">
        <f t="shared" si="32"/>
        <v>15500</v>
      </c>
      <c r="Z108" s="146">
        <v>2200</v>
      </c>
      <c r="AA108" s="24">
        <f t="shared" si="33"/>
        <v>68200</v>
      </c>
      <c r="AB108" s="24">
        <f t="shared" si="34"/>
        <v>11400</v>
      </c>
      <c r="AC108" s="25">
        <f t="shared" si="35"/>
        <v>353400</v>
      </c>
      <c r="AD108" s="24"/>
      <c r="AE108" s="26">
        <f t="shared" si="36"/>
        <v>39400</v>
      </c>
      <c r="AF108" s="52">
        <f t="shared" si="37"/>
        <v>1221400</v>
      </c>
      <c r="AG108" s="17"/>
      <c r="AI108" s="150"/>
      <c r="AJ108" s="151"/>
      <c r="AK108" s="13"/>
    </row>
    <row r="109" spans="1:37">
      <c r="A109" s="131">
        <v>39965</v>
      </c>
      <c r="B109" s="132">
        <v>40019</v>
      </c>
      <c r="C109" s="30">
        <f t="shared" si="19"/>
        <v>30</v>
      </c>
      <c r="D109" s="30"/>
      <c r="E109" s="144">
        <v>5000</v>
      </c>
      <c r="F109" s="24">
        <f t="shared" si="20"/>
        <v>150000</v>
      </c>
      <c r="G109" s="146">
        <v>3000</v>
      </c>
      <c r="H109" s="24">
        <f t="shared" si="21"/>
        <v>90000</v>
      </c>
      <c r="I109" s="146">
        <v>15000</v>
      </c>
      <c r="J109" s="24">
        <f t="shared" si="22"/>
        <v>450000</v>
      </c>
      <c r="K109" s="146">
        <v>2000</v>
      </c>
      <c r="L109" s="24">
        <f t="shared" si="23"/>
        <v>60000</v>
      </c>
      <c r="M109" s="146">
        <v>3000</v>
      </c>
      <c r="N109" s="24">
        <f t="shared" si="26"/>
        <v>90000</v>
      </c>
      <c r="O109" s="24">
        <f t="shared" si="27"/>
        <v>28000</v>
      </c>
      <c r="P109" s="25">
        <f t="shared" si="28"/>
        <v>840000</v>
      </c>
      <c r="Q109" s="24"/>
      <c r="R109" s="144">
        <v>8000</v>
      </c>
      <c r="S109" s="24">
        <f t="shared" si="29"/>
        <v>240000</v>
      </c>
      <c r="T109" s="146">
        <v>700</v>
      </c>
      <c r="U109" s="24">
        <f t="shared" si="30"/>
        <v>21000</v>
      </c>
      <c r="V109" s="146">
        <v>0</v>
      </c>
      <c r="W109" s="24">
        <f t="shared" si="31"/>
        <v>0</v>
      </c>
      <c r="X109" s="146">
        <v>500</v>
      </c>
      <c r="Y109" s="24">
        <f t="shared" si="32"/>
        <v>15000</v>
      </c>
      <c r="Z109" s="146">
        <v>2200</v>
      </c>
      <c r="AA109" s="24">
        <f t="shared" si="33"/>
        <v>66000</v>
      </c>
      <c r="AB109" s="24">
        <f t="shared" si="34"/>
        <v>11400</v>
      </c>
      <c r="AC109" s="25">
        <f t="shared" si="35"/>
        <v>342000</v>
      </c>
      <c r="AD109" s="24"/>
      <c r="AE109" s="26">
        <f t="shared" si="36"/>
        <v>39400</v>
      </c>
      <c r="AF109" s="52">
        <f t="shared" si="37"/>
        <v>1182000</v>
      </c>
      <c r="AG109" s="17"/>
      <c r="AI109" s="150"/>
      <c r="AJ109" s="151"/>
      <c r="AK109" s="13"/>
    </row>
    <row r="110" spans="1:37">
      <c r="A110" s="131">
        <v>39995</v>
      </c>
      <c r="B110" s="132">
        <v>40050</v>
      </c>
      <c r="C110" s="30">
        <f t="shared" si="19"/>
        <v>31</v>
      </c>
      <c r="D110" s="30"/>
      <c r="E110" s="144">
        <v>5000</v>
      </c>
      <c r="F110" s="24">
        <f t="shared" si="20"/>
        <v>155000</v>
      </c>
      <c r="G110" s="146">
        <v>3000</v>
      </c>
      <c r="H110" s="24">
        <f t="shared" si="21"/>
        <v>93000</v>
      </c>
      <c r="I110" s="146">
        <v>15000</v>
      </c>
      <c r="J110" s="24">
        <f t="shared" si="22"/>
        <v>465000</v>
      </c>
      <c r="K110" s="146">
        <v>2000</v>
      </c>
      <c r="L110" s="24">
        <f t="shared" si="23"/>
        <v>62000</v>
      </c>
      <c r="M110" s="146">
        <v>3000</v>
      </c>
      <c r="N110" s="24">
        <f t="shared" si="26"/>
        <v>93000</v>
      </c>
      <c r="O110" s="24">
        <f t="shared" si="27"/>
        <v>28000</v>
      </c>
      <c r="P110" s="25">
        <f t="shared" si="28"/>
        <v>868000</v>
      </c>
      <c r="Q110" s="24"/>
      <c r="R110" s="144">
        <v>8000</v>
      </c>
      <c r="S110" s="24">
        <f t="shared" si="29"/>
        <v>248000</v>
      </c>
      <c r="T110" s="146">
        <v>700</v>
      </c>
      <c r="U110" s="24">
        <f t="shared" si="30"/>
        <v>21700</v>
      </c>
      <c r="V110" s="146">
        <v>0</v>
      </c>
      <c r="W110" s="24">
        <f t="shared" si="31"/>
        <v>0</v>
      </c>
      <c r="X110" s="146">
        <v>500</v>
      </c>
      <c r="Y110" s="24">
        <f t="shared" si="32"/>
        <v>15500</v>
      </c>
      <c r="Z110" s="146">
        <v>2200</v>
      </c>
      <c r="AA110" s="24">
        <f t="shared" si="33"/>
        <v>68200</v>
      </c>
      <c r="AB110" s="24">
        <f t="shared" si="34"/>
        <v>11400</v>
      </c>
      <c r="AC110" s="25">
        <f t="shared" si="35"/>
        <v>353400</v>
      </c>
      <c r="AD110" s="24"/>
      <c r="AE110" s="26">
        <f t="shared" si="36"/>
        <v>39400</v>
      </c>
      <c r="AF110" s="52">
        <f t="shared" si="37"/>
        <v>1221400</v>
      </c>
      <c r="AG110" s="17"/>
      <c r="AI110" s="150"/>
      <c r="AJ110" s="151"/>
      <c r="AK110" s="13"/>
    </row>
    <row r="111" spans="1:37">
      <c r="A111" s="131">
        <v>40026</v>
      </c>
      <c r="B111" s="132">
        <v>40081</v>
      </c>
      <c r="C111" s="30">
        <f t="shared" si="19"/>
        <v>31</v>
      </c>
      <c r="D111" s="30"/>
      <c r="E111" s="144">
        <v>5000</v>
      </c>
      <c r="F111" s="24">
        <f t="shared" si="20"/>
        <v>155000</v>
      </c>
      <c r="G111" s="146">
        <v>3000</v>
      </c>
      <c r="H111" s="24">
        <f t="shared" si="21"/>
        <v>93000</v>
      </c>
      <c r="I111" s="146">
        <v>15000</v>
      </c>
      <c r="J111" s="24">
        <f t="shared" si="22"/>
        <v>465000</v>
      </c>
      <c r="K111" s="146">
        <v>2000</v>
      </c>
      <c r="L111" s="24">
        <f t="shared" si="23"/>
        <v>62000</v>
      </c>
      <c r="M111" s="146">
        <v>3000</v>
      </c>
      <c r="N111" s="24">
        <f t="shared" si="26"/>
        <v>93000</v>
      </c>
      <c r="O111" s="24">
        <f t="shared" si="27"/>
        <v>28000</v>
      </c>
      <c r="P111" s="25">
        <f t="shared" si="28"/>
        <v>868000</v>
      </c>
      <c r="Q111" s="24"/>
      <c r="R111" s="144">
        <v>8000</v>
      </c>
      <c r="S111" s="24">
        <f t="shared" si="29"/>
        <v>248000</v>
      </c>
      <c r="T111" s="146">
        <v>700</v>
      </c>
      <c r="U111" s="24">
        <f t="shared" si="30"/>
        <v>21700</v>
      </c>
      <c r="V111" s="146">
        <v>0</v>
      </c>
      <c r="W111" s="24">
        <f t="shared" si="31"/>
        <v>0</v>
      </c>
      <c r="X111" s="146">
        <v>500</v>
      </c>
      <c r="Y111" s="24">
        <f t="shared" si="32"/>
        <v>15500</v>
      </c>
      <c r="Z111" s="146">
        <v>2200</v>
      </c>
      <c r="AA111" s="24">
        <f t="shared" si="33"/>
        <v>68200</v>
      </c>
      <c r="AB111" s="24">
        <f t="shared" si="34"/>
        <v>11400</v>
      </c>
      <c r="AC111" s="25">
        <f t="shared" si="35"/>
        <v>353400</v>
      </c>
      <c r="AD111" s="24"/>
      <c r="AE111" s="26">
        <f t="shared" si="36"/>
        <v>39400</v>
      </c>
      <c r="AF111" s="52">
        <f t="shared" si="37"/>
        <v>1221400</v>
      </c>
      <c r="AG111" s="17"/>
      <c r="AI111" s="150"/>
      <c r="AJ111" s="151"/>
      <c r="AK111" s="13"/>
    </row>
    <row r="112" spans="1:37">
      <c r="A112" s="131">
        <v>40057</v>
      </c>
      <c r="B112" s="132">
        <v>40111</v>
      </c>
      <c r="C112" s="30">
        <f t="shared" si="19"/>
        <v>30</v>
      </c>
      <c r="D112" s="30"/>
      <c r="E112" s="144">
        <v>5000</v>
      </c>
      <c r="F112" s="24">
        <f t="shared" si="20"/>
        <v>150000</v>
      </c>
      <c r="G112" s="146">
        <v>3000</v>
      </c>
      <c r="H112" s="24">
        <f t="shared" si="21"/>
        <v>90000</v>
      </c>
      <c r="I112" s="146">
        <v>15000</v>
      </c>
      <c r="J112" s="24">
        <f t="shared" si="22"/>
        <v>450000</v>
      </c>
      <c r="K112" s="146">
        <v>2000</v>
      </c>
      <c r="L112" s="24">
        <f t="shared" si="23"/>
        <v>60000</v>
      </c>
      <c r="M112" s="146">
        <v>3000</v>
      </c>
      <c r="N112" s="24">
        <f t="shared" si="26"/>
        <v>90000</v>
      </c>
      <c r="O112" s="24">
        <f t="shared" si="27"/>
        <v>28000</v>
      </c>
      <c r="P112" s="25">
        <f t="shared" si="28"/>
        <v>840000</v>
      </c>
      <c r="Q112" s="24"/>
      <c r="R112" s="144">
        <v>8000</v>
      </c>
      <c r="S112" s="24">
        <f t="shared" si="29"/>
        <v>240000</v>
      </c>
      <c r="T112" s="146">
        <v>700</v>
      </c>
      <c r="U112" s="24">
        <f t="shared" si="30"/>
        <v>21000</v>
      </c>
      <c r="V112" s="146">
        <v>0</v>
      </c>
      <c r="W112" s="24">
        <f t="shared" si="31"/>
        <v>0</v>
      </c>
      <c r="X112" s="146">
        <v>500</v>
      </c>
      <c r="Y112" s="24">
        <f t="shared" si="32"/>
        <v>15000</v>
      </c>
      <c r="Z112" s="146">
        <v>2200</v>
      </c>
      <c r="AA112" s="24">
        <f t="shared" si="33"/>
        <v>66000</v>
      </c>
      <c r="AB112" s="24">
        <f t="shared" si="34"/>
        <v>11400</v>
      </c>
      <c r="AC112" s="25">
        <f t="shared" si="35"/>
        <v>342000</v>
      </c>
      <c r="AD112" s="24"/>
      <c r="AE112" s="26">
        <f t="shared" si="36"/>
        <v>39400</v>
      </c>
      <c r="AF112" s="52">
        <f t="shared" si="37"/>
        <v>1182000</v>
      </c>
      <c r="AG112" s="17"/>
      <c r="AI112" s="150"/>
      <c r="AJ112" s="151"/>
      <c r="AK112" s="13"/>
    </row>
    <row r="113" spans="1:37">
      <c r="A113" s="131">
        <v>40087</v>
      </c>
      <c r="B113" s="132">
        <v>40142</v>
      </c>
      <c r="C113" s="30">
        <f t="shared" si="19"/>
        <v>31</v>
      </c>
      <c r="D113" s="30"/>
      <c r="E113" s="144">
        <v>5000</v>
      </c>
      <c r="F113" s="24">
        <f t="shared" si="20"/>
        <v>155000</v>
      </c>
      <c r="G113" s="146">
        <v>3000</v>
      </c>
      <c r="H113" s="24">
        <f t="shared" si="21"/>
        <v>93000</v>
      </c>
      <c r="I113" s="146">
        <v>15000</v>
      </c>
      <c r="J113" s="24">
        <f t="shared" si="22"/>
        <v>465000</v>
      </c>
      <c r="K113" s="146">
        <v>2000</v>
      </c>
      <c r="L113" s="24">
        <f t="shared" si="23"/>
        <v>62000</v>
      </c>
      <c r="M113" s="146">
        <v>3000</v>
      </c>
      <c r="N113" s="24">
        <f t="shared" si="26"/>
        <v>93000</v>
      </c>
      <c r="O113" s="24">
        <f t="shared" si="27"/>
        <v>28000</v>
      </c>
      <c r="P113" s="25">
        <f t="shared" si="28"/>
        <v>868000</v>
      </c>
      <c r="Q113" s="24"/>
      <c r="R113" s="144">
        <v>8000</v>
      </c>
      <c r="S113" s="24">
        <f t="shared" si="29"/>
        <v>248000</v>
      </c>
      <c r="T113" s="146">
        <v>700</v>
      </c>
      <c r="U113" s="24">
        <f t="shared" si="30"/>
        <v>21700</v>
      </c>
      <c r="V113" s="146">
        <v>0</v>
      </c>
      <c r="W113" s="24">
        <f t="shared" si="31"/>
        <v>0</v>
      </c>
      <c r="X113" s="146">
        <v>500</v>
      </c>
      <c r="Y113" s="24">
        <f t="shared" si="32"/>
        <v>15500</v>
      </c>
      <c r="Z113" s="146">
        <v>2200</v>
      </c>
      <c r="AA113" s="24">
        <f t="shared" si="33"/>
        <v>68200</v>
      </c>
      <c r="AB113" s="24">
        <f t="shared" si="34"/>
        <v>11400</v>
      </c>
      <c r="AC113" s="25">
        <f t="shared" si="35"/>
        <v>353400</v>
      </c>
      <c r="AD113" s="24"/>
      <c r="AE113" s="26">
        <f t="shared" si="36"/>
        <v>39400</v>
      </c>
      <c r="AF113" s="52">
        <f t="shared" si="37"/>
        <v>1221400</v>
      </c>
      <c r="AG113" s="17"/>
      <c r="AI113" s="150"/>
      <c r="AJ113" s="151"/>
      <c r="AK113" s="13"/>
    </row>
    <row r="114" spans="1:37">
      <c r="A114" s="131">
        <v>40118</v>
      </c>
      <c r="B114" s="132">
        <v>40172</v>
      </c>
      <c r="C114" s="30">
        <f t="shared" si="19"/>
        <v>30</v>
      </c>
      <c r="D114" s="30"/>
      <c r="E114" s="143">
        <v>6200</v>
      </c>
      <c r="F114" s="24">
        <f t="shared" si="20"/>
        <v>186000</v>
      </c>
      <c r="G114" s="145">
        <v>3000</v>
      </c>
      <c r="H114" s="24">
        <f t="shared" si="21"/>
        <v>90000</v>
      </c>
      <c r="I114" s="145">
        <v>15000</v>
      </c>
      <c r="J114" s="24">
        <f t="shared" si="22"/>
        <v>450000</v>
      </c>
      <c r="K114" s="145">
        <v>3500</v>
      </c>
      <c r="L114" s="24">
        <f t="shared" si="23"/>
        <v>105000</v>
      </c>
      <c r="M114" s="145">
        <v>5000</v>
      </c>
      <c r="N114" s="24">
        <f t="shared" si="26"/>
        <v>150000</v>
      </c>
      <c r="O114" s="24">
        <f t="shared" si="27"/>
        <v>32700</v>
      </c>
      <c r="P114" s="25">
        <f t="shared" si="28"/>
        <v>981000</v>
      </c>
      <c r="Q114" s="24"/>
      <c r="R114" s="143">
        <v>12000</v>
      </c>
      <c r="S114" s="24">
        <f t="shared" si="29"/>
        <v>360000</v>
      </c>
      <c r="T114" s="145">
        <v>1750</v>
      </c>
      <c r="U114" s="24">
        <f t="shared" si="30"/>
        <v>52500</v>
      </c>
      <c r="V114" s="146">
        <v>0</v>
      </c>
      <c r="W114" s="24">
        <f t="shared" si="31"/>
        <v>0</v>
      </c>
      <c r="X114" s="145">
        <v>850</v>
      </c>
      <c r="Y114" s="24">
        <f t="shared" si="32"/>
        <v>25500</v>
      </c>
      <c r="Z114" s="145">
        <v>5800</v>
      </c>
      <c r="AA114" s="24">
        <f t="shared" si="33"/>
        <v>174000</v>
      </c>
      <c r="AB114" s="24">
        <f t="shared" si="34"/>
        <v>20400</v>
      </c>
      <c r="AC114" s="25">
        <f t="shared" si="35"/>
        <v>612000</v>
      </c>
      <c r="AD114" s="24"/>
      <c r="AE114" s="26">
        <f t="shared" si="36"/>
        <v>53100</v>
      </c>
      <c r="AF114" s="52">
        <f t="shared" si="37"/>
        <v>1593000</v>
      </c>
      <c r="AG114" s="17"/>
      <c r="AI114" s="150"/>
      <c r="AJ114" s="151"/>
      <c r="AK114" s="13"/>
    </row>
    <row r="115" spans="1:37">
      <c r="A115" s="131">
        <v>40148</v>
      </c>
      <c r="B115" s="132">
        <v>40203</v>
      </c>
      <c r="C115" s="30">
        <f t="shared" si="19"/>
        <v>31</v>
      </c>
      <c r="D115" s="30"/>
      <c r="E115" s="144">
        <v>6200</v>
      </c>
      <c r="F115" s="24">
        <f t="shared" si="20"/>
        <v>192200</v>
      </c>
      <c r="G115" s="146">
        <v>3000</v>
      </c>
      <c r="H115" s="24">
        <f t="shared" si="21"/>
        <v>93000</v>
      </c>
      <c r="I115" s="146">
        <v>15000</v>
      </c>
      <c r="J115" s="24">
        <f t="shared" si="22"/>
        <v>465000</v>
      </c>
      <c r="K115" s="146">
        <v>3500</v>
      </c>
      <c r="L115" s="24">
        <f t="shared" si="23"/>
        <v>108500</v>
      </c>
      <c r="M115" s="146">
        <v>5000</v>
      </c>
      <c r="N115" s="24">
        <f t="shared" si="26"/>
        <v>155000</v>
      </c>
      <c r="O115" s="24">
        <f t="shared" si="27"/>
        <v>32700</v>
      </c>
      <c r="P115" s="25">
        <f t="shared" si="28"/>
        <v>1013700</v>
      </c>
      <c r="Q115" s="24"/>
      <c r="R115" s="144">
        <v>12000</v>
      </c>
      <c r="S115" s="24">
        <f t="shared" si="29"/>
        <v>372000</v>
      </c>
      <c r="T115" s="146">
        <v>1750</v>
      </c>
      <c r="U115" s="24">
        <f t="shared" si="30"/>
        <v>54250</v>
      </c>
      <c r="V115" s="146">
        <v>0</v>
      </c>
      <c r="W115" s="24">
        <f t="shared" si="31"/>
        <v>0</v>
      </c>
      <c r="X115" s="146">
        <v>850</v>
      </c>
      <c r="Y115" s="24">
        <f t="shared" si="32"/>
        <v>26350</v>
      </c>
      <c r="Z115" s="146">
        <v>5800</v>
      </c>
      <c r="AA115" s="24">
        <f t="shared" si="33"/>
        <v>179800</v>
      </c>
      <c r="AB115" s="24">
        <f t="shared" si="34"/>
        <v>20400</v>
      </c>
      <c r="AC115" s="25">
        <f t="shared" si="35"/>
        <v>632400</v>
      </c>
      <c r="AD115" s="24"/>
      <c r="AE115" s="26">
        <f t="shared" si="36"/>
        <v>53100</v>
      </c>
      <c r="AF115" s="52">
        <f t="shared" si="37"/>
        <v>1646100</v>
      </c>
      <c r="AG115" s="17"/>
      <c r="AI115" s="150"/>
      <c r="AJ115" s="151"/>
      <c r="AK115" s="13"/>
    </row>
    <row r="116" spans="1:37">
      <c r="A116" s="131">
        <v>40179</v>
      </c>
      <c r="B116" s="132">
        <v>40234</v>
      </c>
      <c r="C116" s="30">
        <f t="shared" si="19"/>
        <v>31</v>
      </c>
      <c r="D116" s="30"/>
      <c r="E116" s="144">
        <v>6200</v>
      </c>
      <c r="F116" s="24">
        <f t="shared" si="20"/>
        <v>192200</v>
      </c>
      <c r="G116" s="146">
        <v>3000</v>
      </c>
      <c r="H116" s="24">
        <f t="shared" si="21"/>
        <v>93000</v>
      </c>
      <c r="I116" s="146">
        <v>15000</v>
      </c>
      <c r="J116" s="24">
        <f t="shared" si="22"/>
        <v>465000</v>
      </c>
      <c r="K116" s="146">
        <v>3500</v>
      </c>
      <c r="L116" s="24">
        <f t="shared" si="23"/>
        <v>108500</v>
      </c>
      <c r="M116" s="146">
        <v>5000</v>
      </c>
      <c r="N116" s="24">
        <f t="shared" si="26"/>
        <v>155000</v>
      </c>
      <c r="O116" s="24">
        <f t="shared" si="27"/>
        <v>32700</v>
      </c>
      <c r="P116" s="25">
        <f t="shared" si="28"/>
        <v>1013700</v>
      </c>
      <c r="Q116" s="24"/>
      <c r="R116" s="144">
        <v>12000</v>
      </c>
      <c r="S116" s="24">
        <f t="shared" si="29"/>
        <v>372000</v>
      </c>
      <c r="T116" s="146">
        <v>1750</v>
      </c>
      <c r="U116" s="24">
        <f t="shared" si="30"/>
        <v>54250</v>
      </c>
      <c r="V116" s="146">
        <v>0</v>
      </c>
      <c r="W116" s="24">
        <f t="shared" si="31"/>
        <v>0</v>
      </c>
      <c r="X116" s="146">
        <v>850</v>
      </c>
      <c r="Y116" s="24">
        <f t="shared" si="32"/>
        <v>26350</v>
      </c>
      <c r="Z116" s="146">
        <v>5800</v>
      </c>
      <c r="AA116" s="24">
        <f t="shared" si="33"/>
        <v>179800</v>
      </c>
      <c r="AB116" s="24">
        <f t="shared" si="34"/>
        <v>20400</v>
      </c>
      <c r="AC116" s="25">
        <f t="shared" si="35"/>
        <v>632400</v>
      </c>
      <c r="AD116" s="24"/>
      <c r="AE116" s="26">
        <f t="shared" si="36"/>
        <v>53100</v>
      </c>
      <c r="AF116" s="52">
        <f t="shared" si="37"/>
        <v>1646100</v>
      </c>
      <c r="AG116" s="17"/>
      <c r="AI116" s="150"/>
      <c r="AJ116" s="151"/>
      <c r="AK116" s="13"/>
    </row>
    <row r="117" spans="1:37">
      <c r="A117" s="131">
        <v>40210</v>
      </c>
      <c r="B117" s="132">
        <v>40262</v>
      </c>
      <c r="C117" s="30">
        <f t="shared" si="19"/>
        <v>28</v>
      </c>
      <c r="D117" s="30"/>
      <c r="E117" s="144">
        <v>6200</v>
      </c>
      <c r="F117" s="24">
        <f t="shared" si="20"/>
        <v>173600</v>
      </c>
      <c r="G117" s="146">
        <v>3000</v>
      </c>
      <c r="H117" s="24">
        <f t="shared" si="21"/>
        <v>84000</v>
      </c>
      <c r="I117" s="146">
        <v>15000</v>
      </c>
      <c r="J117" s="24">
        <f t="shared" si="22"/>
        <v>420000</v>
      </c>
      <c r="K117" s="146">
        <v>3500</v>
      </c>
      <c r="L117" s="24">
        <f t="shared" si="23"/>
        <v>98000</v>
      </c>
      <c r="M117" s="146">
        <v>5000</v>
      </c>
      <c r="N117" s="24">
        <f t="shared" si="26"/>
        <v>140000</v>
      </c>
      <c r="O117" s="24">
        <f t="shared" si="27"/>
        <v>32700</v>
      </c>
      <c r="P117" s="25">
        <f t="shared" si="28"/>
        <v>915600</v>
      </c>
      <c r="Q117" s="24"/>
      <c r="R117" s="144">
        <v>12000</v>
      </c>
      <c r="S117" s="24">
        <f t="shared" si="29"/>
        <v>336000</v>
      </c>
      <c r="T117" s="146">
        <v>1750</v>
      </c>
      <c r="U117" s="24">
        <f t="shared" si="30"/>
        <v>49000</v>
      </c>
      <c r="V117" s="146">
        <v>0</v>
      </c>
      <c r="W117" s="24">
        <f t="shared" si="31"/>
        <v>0</v>
      </c>
      <c r="X117" s="146">
        <v>850</v>
      </c>
      <c r="Y117" s="24">
        <f t="shared" si="32"/>
        <v>23800</v>
      </c>
      <c r="Z117" s="146">
        <v>5800</v>
      </c>
      <c r="AA117" s="24">
        <f t="shared" si="33"/>
        <v>162400</v>
      </c>
      <c r="AB117" s="24">
        <f t="shared" si="34"/>
        <v>20400</v>
      </c>
      <c r="AC117" s="25">
        <f t="shared" si="35"/>
        <v>571200</v>
      </c>
      <c r="AD117" s="24"/>
      <c r="AE117" s="26">
        <f t="shared" si="36"/>
        <v>53100</v>
      </c>
      <c r="AF117" s="52">
        <f t="shared" si="37"/>
        <v>1486800</v>
      </c>
      <c r="AG117" s="17"/>
      <c r="AI117" s="150"/>
      <c r="AJ117" s="151"/>
      <c r="AK117" s="13"/>
    </row>
    <row r="118" spans="1:37">
      <c r="A118" s="131">
        <v>40238</v>
      </c>
      <c r="B118" s="132">
        <v>40293</v>
      </c>
      <c r="C118" s="30">
        <f t="shared" si="19"/>
        <v>31</v>
      </c>
      <c r="D118" s="30"/>
      <c r="E118" s="144">
        <v>6200</v>
      </c>
      <c r="F118" s="24">
        <f t="shared" si="20"/>
        <v>192200</v>
      </c>
      <c r="G118" s="146">
        <v>3000</v>
      </c>
      <c r="H118" s="24">
        <f t="shared" si="21"/>
        <v>93000</v>
      </c>
      <c r="I118" s="146">
        <v>15000</v>
      </c>
      <c r="J118" s="24">
        <f t="shared" si="22"/>
        <v>465000</v>
      </c>
      <c r="K118" s="146">
        <v>3500</v>
      </c>
      <c r="L118" s="24">
        <f t="shared" si="23"/>
        <v>108500</v>
      </c>
      <c r="M118" s="146">
        <v>5000</v>
      </c>
      <c r="N118" s="24">
        <f t="shared" si="26"/>
        <v>155000</v>
      </c>
      <c r="O118" s="24">
        <f t="shared" si="27"/>
        <v>32700</v>
      </c>
      <c r="P118" s="25">
        <f t="shared" si="28"/>
        <v>1013700</v>
      </c>
      <c r="Q118" s="24"/>
      <c r="R118" s="144">
        <v>12000</v>
      </c>
      <c r="S118" s="24">
        <f t="shared" si="29"/>
        <v>372000</v>
      </c>
      <c r="T118" s="146">
        <v>1750</v>
      </c>
      <c r="U118" s="24">
        <f t="shared" si="30"/>
        <v>54250</v>
      </c>
      <c r="V118" s="146">
        <v>0</v>
      </c>
      <c r="W118" s="24">
        <f t="shared" si="31"/>
        <v>0</v>
      </c>
      <c r="X118" s="146">
        <v>850</v>
      </c>
      <c r="Y118" s="24">
        <f t="shared" si="32"/>
        <v>26350</v>
      </c>
      <c r="Z118" s="146">
        <v>5800</v>
      </c>
      <c r="AA118" s="24">
        <f t="shared" si="33"/>
        <v>179800</v>
      </c>
      <c r="AB118" s="24">
        <f t="shared" si="34"/>
        <v>20400</v>
      </c>
      <c r="AC118" s="25">
        <f t="shared" si="35"/>
        <v>632400</v>
      </c>
      <c r="AD118" s="24"/>
      <c r="AE118" s="26">
        <f t="shared" si="36"/>
        <v>53100</v>
      </c>
      <c r="AF118" s="52">
        <f t="shared" si="37"/>
        <v>1646100</v>
      </c>
      <c r="AG118" s="17"/>
      <c r="AI118" s="150"/>
      <c r="AJ118" s="151"/>
      <c r="AK118" s="13"/>
    </row>
    <row r="119" spans="1:37">
      <c r="A119" s="131">
        <v>40269</v>
      </c>
      <c r="B119" s="132">
        <v>40323</v>
      </c>
      <c r="C119" s="30">
        <f t="shared" si="19"/>
        <v>30</v>
      </c>
      <c r="D119" s="30"/>
      <c r="E119" s="143">
        <v>5000</v>
      </c>
      <c r="F119" s="24">
        <f t="shared" si="20"/>
        <v>150000</v>
      </c>
      <c r="G119" s="145">
        <v>3000</v>
      </c>
      <c r="H119" s="24">
        <f t="shared" si="21"/>
        <v>90000</v>
      </c>
      <c r="I119" s="145">
        <v>15000</v>
      </c>
      <c r="J119" s="24">
        <f t="shared" si="22"/>
        <v>450000</v>
      </c>
      <c r="K119" s="145">
        <v>2000</v>
      </c>
      <c r="L119" s="24">
        <f t="shared" si="23"/>
        <v>60000</v>
      </c>
      <c r="M119" s="145">
        <v>3000</v>
      </c>
      <c r="N119" s="24">
        <f t="shared" si="26"/>
        <v>90000</v>
      </c>
      <c r="O119" s="24">
        <f t="shared" si="27"/>
        <v>28000</v>
      </c>
      <c r="P119" s="25">
        <f t="shared" si="28"/>
        <v>840000</v>
      </c>
      <c r="Q119" s="24"/>
      <c r="R119" s="143">
        <v>8000</v>
      </c>
      <c r="S119" s="24">
        <f t="shared" ref="S119:S125" si="38">+R119*$C119</f>
        <v>240000</v>
      </c>
      <c r="T119" s="145">
        <v>700</v>
      </c>
      <c r="U119" s="24">
        <f t="shared" si="30"/>
        <v>21000</v>
      </c>
      <c r="V119" s="146">
        <v>0</v>
      </c>
      <c r="W119" s="24">
        <f t="shared" si="31"/>
        <v>0</v>
      </c>
      <c r="X119" s="145">
        <v>500</v>
      </c>
      <c r="Y119" s="24">
        <f t="shared" si="32"/>
        <v>15000</v>
      </c>
      <c r="Z119" s="145">
        <v>2200</v>
      </c>
      <c r="AA119" s="24">
        <f t="shared" si="33"/>
        <v>66000</v>
      </c>
      <c r="AB119" s="24">
        <f t="shared" si="34"/>
        <v>11400</v>
      </c>
      <c r="AC119" s="25">
        <f t="shared" si="35"/>
        <v>342000</v>
      </c>
      <c r="AD119" s="24"/>
      <c r="AE119" s="26">
        <f t="shared" si="36"/>
        <v>39400</v>
      </c>
      <c r="AF119" s="52">
        <f t="shared" si="37"/>
        <v>1182000</v>
      </c>
      <c r="AG119" s="17"/>
      <c r="AI119" s="150"/>
      <c r="AJ119" s="151"/>
      <c r="AK119" s="13"/>
    </row>
    <row r="120" spans="1:37">
      <c r="A120" s="131">
        <v>40299</v>
      </c>
      <c r="B120" s="132">
        <v>40354</v>
      </c>
      <c r="C120" s="30">
        <f t="shared" si="19"/>
        <v>31</v>
      </c>
      <c r="D120" s="30"/>
      <c r="E120" s="144">
        <v>5000</v>
      </c>
      <c r="F120" s="24">
        <f t="shared" si="20"/>
        <v>155000</v>
      </c>
      <c r="G120" s="146">
        <v>3000</v>
      </c>
      <c r="H120" s="24">
        <f t="shared" si="21"/>
        <v>93000</v>
      </c>
      <c r="I120" s="146">
        <v>15000</v>
      </c>
      <c r="J120" s="24">
        <f t="shared" si="22"/>
        <v>465000</v>
      </c>
      <c r="K120" s="146">
        <v>2000</v>
      </c>
      <c r="L120" s="24">
        <f t="shared" si="23"/>
        <v>62000</v>
      </c>
      <c r="M120" s="146">
        <v>3000</v>
      </c>
      <c r="N120" s="24">
        <f t="shared" si="26"/>
        <v>93000</v>
      </c>
      <c r="O120" s="24">
        <f t="shared" si="27"/>
        <v>28000</v>
      </c>
      <c r="P120" s="25">
        <f t="shared" si="28"/>
        <v>868000</v>
      </c>
      <c r="Q120" s="24"/>
      <c r="R120" s="144">
        <v>8000</v>
      </c>
      <c r="S120" s="24">
        <f t="shared" si="38"/>
        <v>248000</v>
      </c>
      <c r="T120" s="146">
        <v>700</v>
      </c>
      <c r="U120" s="24">
        <f t="shared" ref="U120:U125" si="39">+T120*$C120</f>
        <v>21700</v>
      </c>
      <c r="V120" s="146">
        <f t="shared" ref="V120:V125" si="40">+V119</f>
        <v>0</v>
      </c>
      <c r="W120" s="146">
        <f t="shared" ref="W120:W125" si="41">+W119</f>
        <v>0</v>
      </c>
      <c r="X120" s="146">
        <v>500</v>
      </c>
      <c r="Y120" s="24">
        <f t="shared" ref="Y120:Y125" si="42">+X120*$C120</f>
        <v>15500</v>
      </c>
      <c r="Z120" s="146">
        <v>2200</v>
      </c>
      <c r="AA120" s="24">
        <f t="shared" si="33"/>
        <v>68200</v>
      </c>
      <c r="AB120" s="24">
        <f t="shared" si="34"/>
        <v>11400</v>
      </c>
      <c r="AC120" s="25">
        <f t="shared" si="35"/>
        <v>353400</v>
      </c>
      <c r="AD120" s="24"/>
      <c r="AE120" s="26">
        <f t="shared" si="36"/>
        <v>39400</v>
      </c>
      <c r="AF120" s="52">
        <f t="shared" si="37"/>
        <v>1221400</v>
      </c>
      <c r="AG120" s="17"/>
      <c r="AI120" s="150"/>
      <c r="AJ120" s="151"/>
      <c r="AK120" s="13"/>
    </row>
    <row r="121" spans="1:37">
      <c r="A121" s="131">
        <v>40330</v>
      </c>
      <c r="B121" s="132">
        <v>40384</v>
      </c>
      <c r="C121" s="30">
        <f t="shared" si="19"/>
        <v>30</v>
      </c>
      <c r="D121" s="30"/>
      <c r="E121" s="144">
        <v>5000</v>
      </c>
      <c r="F121" s="24">
        <f t="shared" si="20"/>
        <v>150000</v>
      </c>
      <c r="G121" s="146">
        <v>3000</v>
      </c>
      <c r="H121" s="24">
        <f t="shared" si="21"/>
        <v>90000</v>
      </c>
      <c r="I121" s="146">
        <v>15000</v>
      </c>
      <c r="J121" s="24">
        <f t="shared" si="22"/>
        <v>450000</v>
      </c>
      <c r="K121" s="146">
        <v>2000</v>
      </c>
      <c r="L121" s="24">
        <f t="shared" si="23"/>
        <v>60000</v>
      </c>
      <c r="M121" s="146">
        <v>3000</v>
      </c>
      <c r="N121" s="24">
        <f t="shared" si="26"/>
        <v>90000</v>
      </c>
      <c r="O121" s="24">
        <f t="shared" si="27"/>
        <v>28000</v>
      </c>
      <c r="P121" s="25">
        <f t="shared" si="28"/>
        <v>840000</v>
      </c>
      <c r="Q121" s="24"/>
      <c r="R121" s="144">
        <v>8000</v>
      </c>
      <c r="S121" s="24">
        <f t="shared" si="38"/>
        <v>240000</v>
      </c>
      <c r="T121" s="146">
        <v>700</v>
      </c>
      <c r="U121" s="24">
        <f t="shared" si="39"/>
        <v>21000</v>
      </c>
      <c r="V121" s="146">
        <f t="shared" si="40"/>
        <v>0</v>
      </c>
      <c r="W121" s="146">
        <f t="shared" si="41"/>
        <v>0</v>
      </c>
      <c r="X121" s="146">
        <v>500</v>
      </c>
      <c r="Y121" s="24">
        <f t="shared" si="42"/>
        <v>15000</v>
      </c>
      <c r="Z121" s="146">
        <v>2200</v>
      </c>
      <c r="AA121" s="24">
        <f t="shared" si="33"/>
        <v>66000</v>
      </c>
      <c r="AB121" s="24">
        <f t="shared" si="34"/>
        <v>11400</v>
      </c>
      <c r="AC121" s="25">
        <f t="shared" si="35"/>
        <v>342000</v>
      </c>
      <c r="AD121" s="24"/>
      <c r="AE121" s="26">
        <f t="shared" si="36"/>
        <v>39400</v>
      </c>
      <c r="AF121" s="52">
        <f t="shared" si="37"/>
        <v>1182000</v>
      </c>
      <c r="AG121" s="17"/>
      <c r="AI121" s="150"/>
      <c r="AJ121" s="151"/>
      <c r="AK121" s="13"/>
    </row>
    <row r="122" spans="1:37">
      <c r="A122" s="131">
        <v>40360</v>
      </c>
      <c r="B122" s="132">
        <v>40415</v>
      </c>
      <c r="C122" s="30">
        <f t="shared" si="19"/>
        <v>31</v>
      </c>
      <c r="D122" s="30"/>
      <c r="E122" s="144">
        <v>5000</v>
      </c>
      <c r="F122" s="24">
        <f t="shared" si="20"/>
        <v>155000</v>
      </c>
      <c r="G122" s="146">
        <v>3000</v>
      </c>
      <c r="H122" s="24">
        <f t="shared" si="21"/>
        <v>93000</v>
      </c>
      <c r="I122" s="146">
        <v>15000</v>
      </c>
      <c r="J122" s="24">
        <f t="shared" si="22"/>
        <v>465000</v>
      </c>
      <c r="K122" s="146">
        <v>2000</v>
      </c>
      <c r="L122" s="24">
        <f t="shared" si="23"/>
        <v>62000</v>
      </c>
      <c r="M122" s="146">
        <v>3000</v>
      </c>
      <c r="N122" s="24">
        <f t="shared" si="26"/>
        <v>93000</v>
      </c>
      <c r="O122" s="24">
        <f t="shared" si="27"/>
        <v>28000</v>
      </c>
      <c r="P122" s="25">
        <f t="shared" si="28"/>
        <v>868000</v>
      </c>
      <c r="Q122" s="24"/>
      <c r="R122" s="144">
        <v>8000</v>
      </c>
      <c r="S122" s="24">
        <f t="shared" si="38"/>
        <v>248000</v>
      </c>
      <c r="T122" s="146">
        <v>700</v>
      </c>
      <c r="U122" s="24">
        <f t="shared" si="39"/>
        <v>21700</v>
      </c>
      <c r="V122" s="146">
        <f t="shared" si="40"/>
        <v>0</v>
      </c>
      <c r="W122" s="146">
        <f t="shared" si="41"/>
        <v>0</v>
      </c>
      <c r="X122" s="146">
        <v>500</v>
      </c>
      <c r="Y122" s="24">
        <f t="shared" si="42"/>
        <v>15500</v>
      </c>
      <c r="Z122" s="146">
        <v>2200</v>
      </c>
      <c r="AA122" s="24">
        <f t="shared" si="33"/>
        <v>68200</v>
      </c>
      <c r="AB122" s="24">
        <f t="shared" si="34"/>
        <v>11400</v>
      </c>
      <c r="AC122" s="25">
        <f t="shared" si="35"/>
        <v>353400</v>
      </c>
      <c r="AD122" s="24"/>
      <c r="AE122" s="26">
        <f t="shared" si="36"/>
        <v>39400</v>
      </c>
      <c r="AF122" s="52">
        <f t="shared" si="37"/>
        <v>1221400</v>
      </c>
      <c r="AG122" s="17"/>
      <c r="AI122" s="150"/>
      <c r="AJ122" s="151"/>
      <c r="AK122" s="13"/>
    </row>
    <row r="123" spans="1:37">
      <c r="A123" s="131">
        <v>40391</v>
      </c>
      <c r="B123" s="132">
        <v>40446</v>
      </c>
      <c r="C123" s="30">
        <f t="shared" si="19"/>
        <v>31</v>
      </c>
      <c r="D123" s="30"/>
      <c r="E123" s="144">
        <v>5000</v>
      </c>
      <c r="F123" s="24">
        <f t="shared" si="20"/>
        <v>155000</v>
      </c>
      <c r="G123" s="146">
        <v>3000</v>
      </c>
      <c r="H123" s="24">
        <f t="shared" si="21"/>
        <v>93000</v>
      </c>
      <c r="I123" s="146">
        <v>15000</v>
      </c>
      <c r="J123" s="24">
        <f t="shared" si="22"/>
        <v>465000</v>
      </c>
      <c r="K123" s="146">
        <v>2000</v>
      </c>
      <c r="L123" s="24">
        <f t="shared" si="23"/>
        <v>62000</v>
      </c>
      <c r="M123" s="146">
        <v>3000</v>
      </c>
      <c r="N123" s="24">
        <f t="shared" si="26"/>
        <v>93000</v>
      </c>
      <c r="O123" s="24">
        <f t="shared" si="27"/>
        <v>28000</v>
      </c>
      <c r="P123" s="25">
        <f t="shared" si="28"/>
        <v>868000</v>
      </c>
      <c r="Q123" s="24"/>
      <c r="R123" s="144">
        <v>8000</v>
      </c>
      <c r="S123" s="24">
        <f t="shared" si="38"/>
        <v>248000</v>
      </c>
      <c r="T123" s="146">
        <v>700</v>
      </c>
      <c r="U123" s="24">
        <f t="shared" si="39"/>
        <v>21700</v>
      </c>
      <c r="V123" s="146">
        <f t="shared" si="40"/>
        <v>0</v>
      </c>
      <c r="W123" s="146">
        <f t="shared" si="41"/>
        <v>0</v>
      </c>
      <c r="X123" s="146">
        <v>500</v>
      </c>
      <c r="Y123" s="24">
        <f t="shared" si="42"/>
        <v>15500</v>
      </c>
      <c r="Z123" s="146">
        <v>2200</v>
      </c>
      <c r="AA123" s="24">
        <f t="shared" si="33"/>
        <v>68200</v>
      </c>
      <c r="AB123" s="24">
        <f t="shared" si="34"/>
        <v>11400</v>
      </c>
      <c r="AC123" s="25">
        <f t="shared" si="35"/>
        <v>353400</v>
      </c>
      <c r="AD123" s="24"/>
      <c r="AE123" s="26">
        <f t="shared" si="36"/>
        <v>39400</v>
      </c>
      <c r="AF123" s="52">
        <f t="shared" si="37"/>
        <v>1221400</v>
      </c>
      <c r="AG123" s="17"/>
      <c r="AI123" s="150"/>
      <c r="AJ123" s="151"/>
      <c r="AK123" s="13"/>
    </row>
    <row r="124" spans="1:37">
      <c r="A124" s="131">
        <v>40422</v>
      </c>
      <c r="B124" s="132">
        <v>40476</v>
      </c>
      <c r="C124" s="30">
        <f t="shared" si="19"/>
        <v>30</v>
      </c>
      <c r="D124" s="30"/>
      <c r="E124" s="144">
        <v>5000</v>
      </c>
      <c r="F124" s="24">
        <f t="shared" si="20"/>
        <v>150000</v>
      </c>
      <c r="G124" s="146">
        <v>3000</v>
      </c>
      <c r="H124" s="24">
        <f t="shared" si="21"/>
        <v>90000</v>
      </c>
      <c r="I124" s="146">
        <v>15000</v>
      </c>
      <c r="J124" s="24">
        <f t="shared" si="22"/>
        <v>450000</v>
      </c>
      <c r="K124" s="146">
        <v>2000</v>
      </c>
      <c r="L124" s="24">
        <f t="shared" si="23"/>
        <v>60000</v>
      </c>
      <c r="M124" s="146">
        <v>3000</v>
      </c>
      <c r="N124" s="24">
        <f t="shared" si="26"/>
        <v>90000</v>
      </c>
      <c r="O124" s="24">
        <f t="shared" si="27"/>
        <v>28000</v>
      </c>
      <c r="P124" s="25">
        <f t="shared" si="28"/>
        <v>840000</v>
      </c>
      <c r="Q124" s="24"/>
      <c r="R124" s="144">
        <v>8000</v>
      </c>
      <c r="S124" s="24">
        <f t="shared" si="38"/>
        <v>240000</v>
      </c>
      <c r="T124" s="146">
        <v>700</v>
      </c>
      <c r="U124" s="24">
        <f t="shared" si="39"/>
        <v>21000</v>
      </c>
      <c r="V124" s="146">
        <f t="shared" si="40"/>
        <v>0</v>
      </c>
      <c r="W124" s="146">
        <f t="shared" si="41"/>
        <v>0</v>
      </c>
      <c r="X124" s="146">
        <v>500</v>
      </c>
      <c r="Y124" s="24">
        <f t="shared" si="42"/>
        <v>15000</v>
      </c>
      <c r="Z124" s="146">
        <v>2200</v>
      </c>
      <c r="AA124" s="24">
        <f t="shared" si="33"/>
        <v>66000</v>
      </c>
      <c r="AB124" s="24">
        <f t="shared" si="34"/>
        <v>11400</v>
      </c>
      <c r="AC124" s="25">
        <f t="shared" si="35"/>
        <v>342000</v>
      </c>
      <c r="AD124" s="24"/>
      <c r="AE124" s="26">
        <f t="shared" si="36"/>
        <v>39400</v>
      </c>
      <c r="AF124" s="52">
        <f t="shared" si="37"/>
        <v>1182000</v>
      </c>
      <c r="AG124" s="17"/>
      <c r="AI124" s="150"/>
      <c r="AJ124" s="151"/>
      <c r="AK124" s="13"/>
    </row>
    <row r="125" spans="1:37">
      <c r="A125" s="131">
        <v>40452</v>
      </c>
      <c r="B125" s="132">
        <v>40507</v>
      </c>
      <c r="C125" s="30">
        <f t="shared" si="19"/>
        <v>31</v>
      </c>
      <c r="D125" s="30"/>
      <c r="E125" s="144">
        <v>5000</v>
      </c>
      <c r="F125" s="24">
        <f t="shared" si="20"/>
        <v>155000</v>
      </c>
      <c r="G125" s="146">
        <v>3000</v>
      </c>
      <c r="H125" s="24">
        <f t="shared" si="21"/>
        <v>93000</v>
      </c>
      <c r="I125" s="146">
        <v>15000</v>
      </c>
      <c r="J125" s="24">
        <f t="shared" si="22"/>
        <v>465000</v>
      </c>
      <c r="K125" s="146">
        <v>2000</v>
      </c>
      <c r="L125" s="24">
        <f t="shared" si="23"/>
        <v>62000</v>
      </c>
      <c r="M125" s="146">
        <v>3000</v>
      </c>
      <c r="N125" s="24">
        <f t="shared" ref="N125:N130" si="43">+M125*$C125</f>
        <v>93000</v>
      </c>
      <c r="O125" s="24">
        <f t="shared" si="27"/>
        <v>28000</v>
      </c>
      <c r="P125" s="25">
        <f t="shared" si="28"/>
        <v>868000</v>
      </c>
      <c r="Q125" s="24"/>
      <c r="R125" s="144">
        <v>8000</v>
      </c>
      <c r="S125" s="24">
        <f t="shared" si="38"/>
        <v>248000</v>
      </c>
      <c r="T125" s="146">
        <v>700</v>
      </c>
      <c r="U125" s="24">
        <f t="shared" si="39"/>
        <v>21700</v>
      </c>
      <c r="V125" s="146">
        <f t="shared" si="40"/>
        <v>0</v>
      </c>
      <c r="W125" s="146">
        <f t="shared" si="41"/>
        <v>0</v>
      </c>
      <c r="X125" s="146">
        <v>500</v>
      </c>
      <c r="Y125" s="24">
        <f t="shared" si="42"/>
        <v>15500</v>
      </c>
      <c r="Z125" s="146">
        <v>2200</v>
      </c>
      <c r="AA125" s="24">
        <f t="shared" ref="AA125:AA130" si="44">+Z125*$C125</f>
        <v>68200</v>
      </c>
      <c r="AB125" s="24">
        <f t="shared" si="34"/>
        <v>11400</v>
      </c>
      <c r="AC125" s="25">
        <f t="shared" si="35"/>
        <v>353400</v>
      </c>
      <c r="AD125" s="24"/>
      <c r="AE125" s="26">
        <f t="shared" si="36"/>
        <v>39400</v>
      </c>
      <c r="AF125" s="52">
        <f t="shared" si="37"/>
        <v>1221400</v>
      </c>
      <c r="AG125" s="17"/>
      <c r="AI125" s="150"/>
      <c r="AJ125" s="151"/>
      <c r="AK125" s="13"/>
    </row>
    <row r="126" spans="1:37">
      <c r="A126" s="131">
        <v>40483</v>
      </c>
      <c r="B126" s="132">
        <v>40537</v>
      </c>
      <c r="C126" s="30">
        <f t="shared" si="19"/>
        <v>30</v>
      </c>
      <c r="D126" s="30"/>
      <c r="E126" s="143">
        <v>6200</v>
      </c>
      <c r="F126" s="24">
        <f t="shared" si="20"/>
        <v>186000</v>
      </c>
      <c r="G126" s="145">
        <v>3000</v>
      </c>
      <c r="H126" s="24">
        <f t="shared" si="21"/>
        <v>90000</v>
      </c>
      <c r="I126" s="145">
        <v>15000</v>
      </c>
      <c r="J126" s="24">
        <f t="shared" si="22"/>
        <v>450000</v>
      </c>
      <c r="K126" s="145">
        <v>3500</v>
      </c>
      <c r="L126" s="24">
        <f t="shared" si="23"/>
        <v>105000</v>
      </c>
      <c r="M126" s="145">
        <v>5000</v>
      </c>
      <c r="N126" s="24">
        <f t="shared" si="43"/>
        <v>150000</v>
      </c>
      <c r="O126" s="146">
        <f>+O125</f>
        <v>28000</v>
      </c>
      <c r="P126" s="25">
        <f t="shared" ref="P126:P131" si="45">+N126+L126+J126+H126+F126</f>
        <v>981000</v>
      </c>
      <c r="Q126" s="24"/>
      <c r="R126" s="143">
        <v>12000</v>
      </c>
      <c r="S126" s="24">
        <f>+R126*C126</f>
        <v>360000</v>
      </c>
      <c r="T126" s="145">
        <v>1750</v>
      </c>
      <c r="U126" s="24">
        <f t="shared" ref="U126:U131" si="46">+T126*C126</f>
        <v>52500</v>
      </c>
      <c r="V126" s="146">
        <v>0</v>
      </c>
      <c r="W126" s="24">
        <f t="shared" ref="W126:W131" si="47">+V126*C126</f>
        <v>0</v>
      </c>
      <c r="X126" s="145">
        <v>850</v>
      </c>
      <c r="Y126" s="24">
        <f t="shared" ref="Y126:Y131" si="48">+X126*C126</f>
        <v>25500</v>
      </c>
      <c r="Z126" s="145">
        <v>5800</v>
      </c>
      <c r="AA126" s="24">
        <f t="shared" si="44"/>
        <v>174000</v>
      </c>
      <c r="AB126" s="24">
        <f t="shared" si="34"/>
        <v>20400</v>
      </c>
      <c r="AC126" s="25">
        <f t="shared" si="35"/>
        <v>612000</v>
      </c>
      <c r="AD126" s="24"/>
      <c r="AE126" s="26">
        <f t="shared" si="36"/>
        <v>48400</v>
      </c>
      <c r="AF126" s="52">
        <f t="shared" si="37"/>
        <v>1593000</v>
      </c>
      <c r="AG126" s="17"/>
      <c r="AI126" s="150"/>
      <c r="AJ126" s="151"/>
      <c r="AK126" s="13"/>
    </row>
    <row r="127" spans="1:37">
      <c r="A127" s="131">
        <v>40513</v>
      </c>
      <c r="B127" s="132">
        <v>40568</v>
      </c>
      <c r="C127" s="30">
        <f t="shared" si="19"/>
        <v>31</v>
      </c>
      <c r="D127" s="30"/>
      <c r="E127" s="144">
        <v>6200</v>
      </c>
      <c r="F127" s="24">
        <f t="shared" si="20"/>
        <v>192200</v>
      </c>
      <c r="G127" s="146">
        <v>3000</v>
      </c>
      <c r="H127" s="24">
        <f t="shared" si="21"/>
        <v>93000</v>
      </c>
      <c r="I127" s="146">
        <v>15000</v>
      </c>
      <c r="J127" s="24">
        <f t="shared" si="22"/>
        <v>465000</v>
      </c>
      <c r="K127" s="146">
        <v>3500</v>
      </c>
      <c r="L127" s="24">
        <f t="shared" si="23"/>
        <v>108500</v>
      </c>
      <c r="M127" s="146">
        <v>5000</v>
      </c>
      <c r="N127" s="24">
        <f t="shared" si="43"/>
        <v>155000</v>
      </c>
      <c r="O127" s="24">
        <f>+M127+K127+I127+G127+E127</f>
        <v>32700</v>
      </c>
      <c r="P127" s="25">
        <f t="shared" si="45"/>
        <v>1013700</v>
      </c>
      <c r="Q127" s="24"/>
      <c r="R127" s="144">
        <v>12000</v>
      </c>
      <c r="S127" s="24">
        <f>+R127*C127</f>
        <v>372000</v>
      </c>
      <c r="T127" s="146">
        <v>1750</v>
      </c>
      <c r="U127" s="24">
        <f t="shared" si="46"/>
        <v>54250</v>
      </c>
      <c r="V127" s="146">
        <v>0</v>
      </c>
      <c r="W127" s="24">
        <f t="shared" si="47"/>
        <v>0</v>
      </c>
      <c r="X127" s="146">
        <v>850</v>
      </c>
      <c r="Y127" s="24">
        <f t="shared" si="48"/>
        <v>26350</v>
      </c>
      <c r="Z127" s="146">
        <v>5800</v>
      </c>
      <c r="AA127" s="24">
        <f t="shared" si="44"/>
        <v>179800</v>
      </c>
      <c r="AB127" s="24">
        <f t="shared" ref="AB127:AC131" si="49">+Z127+X127+V127+T127+R127</f>
        <v>20400</v>
      </c>
      <c r="AC127" s="25">
        <f t="shared" si="49"/>
        <v>632400</v>
      </c>
      <c r="AD127" s="24"/>
      <c r="AE127" s="26">
        <f t="shared" si="36"/>
        <v>53100</v>
      </c>
      <c r="AF127" s="52">
        <f t="shared" si="37"/>
        <v>1646100</v>
      </c>
      <c r="AG127" s="17"/>
      <c r="AI127" s="150"/>
      <c r="AJ127" s="151"/>
      <c r="AK127" s="13"/>
    </row>
    <row r="128" spans="1:37">
      <c r="A128" s="131">
        <v>40544</v>
      </c>
      <c r="B128" s="132">
        <v>40599</v>
      </c>
      <c r="C128" s="30">
        <f>+A129-A128</f>
        <v>31</v>
      </c>
      <c r="D128" s="30"/>
      <c r="E128" s="144">
        <v>6200</v>
      </c>
      <c r="F128" s="24">
        <f t="shared" si="20"/>
        <v>192200</v>
      </c>
      <c r="G128" s="146">
        <v>3000</v>
      </c>
      <c r="H128" s="24">
        <f t="shared" si="21"/>
        <v>93000</v>
      </c>
      <c r="I128" s="146">
        <v>15000</v>
      </c>
      <c r="J128" s="24">
        <f t="shared" si="22"/>
        <v>465000</v>
      </c>
      <c r="K128" s="146">
        <v>3500</v>
      </c>
      <c r="L128" s="24">
        <f t="shared" si="23"/>
        <v>108500</v>
      </c>
      <c r="M128" s="146">
        <v>5000</v>
      </c>
      <c r="N128" s="24">
        <f t="shared" si="43"/>
        <v>155000</v>
      </c>
      <c r="O128" s="24">
        <f>+M128+K128+I128+G128+E128</f>
        <v>32700</v>
      </c>
      <c r="P128" s="25">
        <f t="shared" si="45"/>
        <v>1013700</v>
      </c>
      <c r="Q128" s="24"/>
      <c r="R128" s="144">
        <v>12000</v>
      </c>
      <c r="S128" s="24">
        <f>+R128*C128</f>
        <v>372000</v>
      </c>
      <c r="T128" s="146">
        <v>1750</v>
      </c>
      <c r="U128" s="24">
        <f t="shared" si="46"/>
        <v>54250</v>
      </c>
      <c r="V128" s="146">
        <v>0</v>
      </c>
      <c r="W128" s="24">
        <f t="shared" si="47"/>
        <v>0</v>
      </c>
      <c r="X128" s="146">
        <v>850</v>
      </c>
      <c r="Y128" s="24">
        <f t="shared" si="48"/>
        <v>26350</v>
      </c>
      <c r="Z128" s="146">
        <v>5800</v>
      </c>
      <c r="AA128" s="24">
        <f t="shared" si="44"/>
        <v>179800</v>
      </c>
      <c r="AB128" s="24">
        <f t="shared" si="49"/>
        <v>20400</v>
      </c>
      <c r="AC128" s="25">
        <f t="shared" si="49"/>
        <v>632400</v>
      </c>
      <c r="AD128" s="24"/>
      <c r="AE128" s="26">
        <f t="shared" si="36"/>
        <v>53100</v>
      </c>
      <c r="AF128" s="52">
        <f t="shared" si="37"/>
        <v>1646100</v>
      </c>
      <c r="AG128" s="17"/>
      <c r="AI128" s="150"/>
      <c r="AJ128" s="151"/>
      <c r="AK128" s="13"/>
    </row>
    <row r="129" spans="1:37">
      <c r="A129" s="131">
        <v>40575</v>
      </c>
      <c r="B129" s="132">
        <v>40627</v>
      </c>
      <c r="C129" s="30">
        <f>+A130-A129</f>
        <v>28</v>
      </c>
      <c r="D129" s="30"/>
      <c r="E129" s="144">
        <v>6200</v>
      </c>
      <c r="F129" s="24">
        <f t="shared" si="20"/>
        <v>173600</v>
      </c>
      <c r="G129" s="146">
        <v>3000</v>
      </c>
      <c r="H129" s="24">
        <f t="shared" si="21"/>
        <v>84000</v>
      </c>
      <c r="I129" s="146">
        <v>15000</v>
      </c>
      <c r="J129" s="24">
        <f t="shared" si="22"/>
        <v>420000</v>
      </c>
      <c r="K129" s="146">
        <v>3500</v>
      </c>
      <c r="L129" s="24">
        <f t="shared" si="23"/>
        <v>98000</v>
      </c>
      <c r="M129" s="146">
        <v>5000</v>
      </c>
      <c r="N129" s="24">
        <f t="shared" si="43"/>
        <v>140000</v>
      </c>
      <c r="O129" s="24">
        <f>+M129+K129+I129+G129+E129</f>
        <v>32700</v>
      </c>
      <c r="P129" s="25">
        <f t="shared" si="45"/>
        <v>915600</v>
      </c>
      <c r="Q129" s="24"/>
      <c r="R129" s="144">
        <v>12000</v>
      </c>
      <c r="S129" s="24">
        <f>+R129*C129</f>
        <v>336000</v>
      </c>
      <c r="T129" s="146">
        <v>1750</v>
      </c>
      <c r="U129" s="24">
        <f t="shared" si="46"/>
        <v>49000</v>
      </c>
      <c r="V129" s="146">
        <v>0</v>
      </c>
      <c r="W129" s="24">
        <f t="shared" si="47"/>
        <v>0</v>
      </c>
      <c r="X129" s="146">
        <v>850</v>
      </c>
      <c r="Y129" s="24">
        <f t="shared" si="48"/>
        <v>23800</v>
      </c>
      <c r="Z129" s="146">
        <v>5800</v>
      </c>
      <c r="AA129" s="24">
        <f t="shared" si="44"/>
        <v>162400</v>
      </c>
      <c r="AB129" s="24">
        <f t="shared" si="49"/>
        <v>20400</v>
      </c>
      <c r="AC129" s="25">
        <f t="shared" si="49"/>
        <v>571200</v>
      </c>
      <c r="AD129" s="24"/>
      <c r="AE129" s="26">
        <f t="shared" si="36"/>
        <v>53100</v>
      </c>
      <c r="AF129" s="52">
        <f t="shared" si="37"/>
        <v>1486800</v>
      </c>
      <c r="AG129" s="17"/>
      <c r="AI129" s="150"/>
      <c r="AJ129" s="151"/>
      <c r="AK129" s="13"/>
    </row>
    <row r="130" spans="1:37">
      <c r="A130" s="131">
        <v>40603</v>
      </c>
      <c r="B130" s="132">
        <v>40658</v>
      </c>
      <c r="C130" s="30">
        <f>+A131-A130</f>
        <v>31</v>
      </c>
      <c r="D130" s="30"/>
      <c r="E130" s="144">
        <v>6200</v>
      </c>
      <c r="F130" s="24">
        <f t="shared" si="20"/>
        <v>192200</v>
      </c>
      <c r="G130" s="146">
        <v>3000</v>
      </c>
      <c r="H130" s="24">
        <f t="shared" si="21"/>
        <v>93000</v>
      </c>
      <c r="I130" s="146">
        <v>15000</v>
      </c>
      <c r="J130" s="24">
        <f t="shared" si="22"/>
        <v>465000</v>
      </c>
      <c r="K130" s="146">
        <v>3500</v>
      </c>
      <c r="L130" s="24">
        <f t="shared" si="23"/>
        <v>108500</v>
      </c>
      <c r="M130" s="146">
        <v>5000</v>
      </c>
      <c r="N130" s="24">
        <f t="shared" si="43"/>
        <v>155000</v>
      </c>
      <c r="O130" s="24">
        <f>+M130+K130+I130+G130+E130</f>
        <v>32700</v>
      </c>
      <c r="P130" s="25">
        <f t="shared" si="45"/>
        <v>1013700</v>
      </c>
      <c r="Q130" s="24"/>
      <c r="R130" s="144">
        <v>12000</v>
      </c>
      <c r="S130" s="24">
        <f>+R130*C130</f>
        <v>372000</v>
      </c>
      <c r="T130" s="146">
        <v>1750</v>
      </c>
      <c r="U130" s="24">
        <f t="shared" si="46"/>
        <v>54250</v>
      </c>
      <c r="V130" s="146">
        <v>0</v>
      </c>
      <c r="W130" s="24">
        <f t="shared" si="47"/>
        <v>0</v>
      </c>
      <c r="X130" s="146">
        <v>850</v>
      </c>
      <c r="Y130" s="24">
        <f t="shared" si="48"/>
        <v>26350</v>
      </c>
      <c r="Z130" s="146">
        <v>5800</v>
      </c>
      <c r="AA130" s="24">
        <f t="shared" si="44"/>
        <v>179800</v>
      </c>
      <c r="AB130" s="24">
        <f t="shared" si="49"/>
        <v>20400</v>
      </c>
      <c r="AC130" s="25">
        <f t="shared" si="49"/>
        <v>632400</v>
      </c>
      <c r="AD130" s="24"/>
      <c r="AE130" s="26">
        <f t="shared" si="36"/>
        <v>53100</v>
      </c>
      <c r="AF130" s="52">
        <f t="shared" si="37"/>
        <v>1646100</v>
      </c>
      <c r="AG130" s="17"/>
      <c r="AI130" s="150"/>
      <c r="AJ130" s="151"/>
      <c r="AK130" s="13"/>
    </row>
    <row r="131" spans="1:37">
      <c r="A131" s="131">
        <v>40634</v>
      </c>
      <c r="B131" s="132">
        <v>40688</v>
      </c>
      <c r="C131" s="30">
        <v>30</v>
      </c>
      <c r="D131" s="30"/>
      <c r="E131" s="143">
        <v>5000</v>
      </c>
      <c r="F131" s="24">
        <f t="shared" si="20"/>
        <v>150000</v>
      </c>
      <c r="G131" s="145">
        <v>3000</v>
      </c>
      <c r="H131" s="24">
        <f t="shared" si="21"/>
        <v>90000</v>
      </c>
      <c r="I131" s="145">
        <v>15000</v>
      </c>
      <c r="J131" s="24">
        <f t="shared" si="22"/>
        <v>450000</v>
      </c>
      <c r="K131" s="145">
        <v>2000</v>
      </c>
      <c r="L131" s="24">
        <f t="shared" si="23"/>
        <v>60000</v>
      </c>
      <c r="M131" s="145">
        <v>3000</v>
      </c>
      <c r="N131" s="24">
        <f>+M131*C131</f>
        <v>90000</v>
      </c>
      <c r="O131" s="24">
        <f>+M131+K131+I131+G131+E131</f>
        <v>28000</v>
      </c>
      <c r="P131" s="25">
        <f t="shared" si="45"/>
        <v>840000</v>
      </c>
      <c r="Q131" s="24"/>
      <c r="R131" s="143">
        <v>8000</v>
      </c>
      <c r="S131" s="24">
        <f>+R131*$C131</f>
        <v>240000</v>
      </c>
      <c r="T131" s="145">
        <v>700</v>
      </c>
      <c r="U131" s="24">
        <f t="shared" si="46"/>
        <v>21000</v>
      </c>
      <c r="V131" s="146">
        <v>0</v>
      </c>
      <c r="W131" s="24">
        <f t="shared" si="47"/>
        <v>0</v>
      </c>
      <c r="X131" s="145">
        <v>500</v>
      </c>
      <c r="Y131" s="24">
        <f t="shared" si="48"/>
        <v>15000</v>
      </c>
      <c r="Z131" s="145">
        <v>2200</v>
      </c>
      <c r="AA131" s="24">
        <f>+Z131*C131</f>
        <v>66000</v>
      </c>
      <c r="AB131" s="24">
        <f t="shared" si="49"/>
        <v>11400</v>
      </c>
      <c r="AC131" s="25">
        <f t="shared" si="49"/>
        <v>342000</v>
      </c>
      <c r="AD131" s="24"/>
      <c r="AE131" s="26">
        <f>+AB131+O131</f>
        <v>39400</v>
      </c>
      <c r="AF131" s="52">
        <f>+AC131+P131</f>
        <v>1182000</v>
      </c>
      <c r="AG131" s="17"/>
      <c r="AI131" s="150"/>
      <c r="AJ131" s="151"/>
      <c r="AK131" s="13"/>
    </row>
    <row r="132" spans="1:37">
      <c r="A132" s="9"/>
      <c r="B132" s="10"/>
      <c r="C132" s="30"/>
      <c r="D132" s="30"/>
      <c r="E132" s="23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5"/>
      <c r="Q132" s="24"/>
      <c r="R132" s="23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  <c r="AD132" s="24"/>
      <c r="AE132" s="26"/>
      <c r="AF132" s="52"/>
      <c r="AG132" s="17"/>
    </row>
    <row r="133" spans="1:37">
      <c r="A133" t="s">
        <v>5</v>
      </c>
      <c r="E133" s="167">
        <f>SUM(E11:E131)/120</f>
        <v>5395.833333333333</v>
      </c>
      <c r="F133" s="49">
        <f>SUM(F11:F131)</f>
        <v>19696900</v>
      </c>
      <c r="G133" s="168">
        <f>SUM(G11:G131)/120</f>
        <v>2968.75</v>
      </c>
      <c r="H133" s="49">
        <f>SUM(H11:H130)</f>
        <v>10752750</v>
      </c>
      <c r="I133" s="168">
        <f>SUM(I11:I131)/120</f>
        <v>14458.333333333334</v>
      </c>
      <c r="J133" s="49">
        <f>SUM(J11:J130)</f>
        <v>52357500</v>
      </c>
      <c r="K133" s="49">
        <f>SUM(K11:K131)/120</f>
        <v>2625</v>
      </c>
      <c r="L133" s="49">
        <f>SUM(L11:L130)</f>
        <v>9512000</v>
      </c>
      <c r="M133" s="168">
        <f>SUM(M11:M131)/120</f>
        <v>3833.3333333333335</v>
      </c>
      <c r="N133" s="49">
        <f>SUM(N12:N131)</f>
        <v>13980000</v>
      </c>
      <c r="O133" s="168">
        <f>SUM(O11:O131)/120</f>
        <v>29242.083333333332</v>
      </c>
      <c r="P133" s="29">
        <f>SUM(P12:P131)</f>
        <v>106899150</v>
      </c>
      <c r="Q133" s="12"/>
      <c r="R133" s="167">
        <f>SUM(R11:R131)/120</f>
        <v>8866.6666666666661</v>
      </c>
      <c r="S133" s="49">
        <f>SUM(S12:S131)</f>
        <v>32350000</v>
      </c>
      <c r="T133" s="168">
        <f>SUM(T11:T131)/120</f>
        <v>1137.5</v>
      </c>
      <c r="U133" s="49">
        <f>SUM(U12:U131)</f>
        <v>4144000</v>
      </c>
      <c r="V133" s="49">
        <f>SUM(V11:V131)/120</f>
        <v>0</v>
      </c>
      <c r="W133" s="49">
        <f>SUM(W12:W131)</f>
        <v>0</v>
      </c>
      <c r="X133" s="168">
        <f>SUM(X11:X131)/120</f>
        <v>645.83333333333337</v>
      </c>
      <c r="Y133" s="49">
        <f>SUM(Y12:Y131)</f>
        <v>2355200</v>
      </c>
      <c r="Z133" s="168">
        <f>SUM(Z11:Z131)/120</f>
        <v>3348.3333333333335</v>
      </c>
      <c r="AA133" s="49">
        <f>SUM(AA12:AA131)</f>
        <v>12197000</v>
      </c>
      <c r="AB133" s="168">
        <f>SUM(AB11:AB131)/120</f>
        <v>13998.333333333334</v>
      </c>
      <c r="AC133" s="29">
        <f>SUM(AC12:AC131)</f>
        <v>51046200</v>
      </c>
      <c r="AD133" s="12"/>
      <c r="AE133" s="167">
        <f>SUM(AE11:AE131)/120</f>
        <v>43240.416666666664</v>
      </c>
      <c r="AF133" s="29">
        <f>SUM(AF12:AF131)</f>
        <v>157945350</v>
      </c>
      <c r="AG133" s="17"/>
      <c r="AJ133" s="29"/>
    </row>
    <row r="134" spans="1:37">
      <c r="A134" s="10"/>
      <c r="B134" s="10"/>
      <c r="AB134" s="19"/>
      <c r="AC134" s="19"/>
      <c r="AD134" s="19"/>
      <c r="AE134" s="19"/>
      <c r="AF134" s="19"/>
    </row>
    <row r="136" spans="1:37">
      <c r="H136" s="13"/>
    </row>
    <row r="138" spans="1:37">
      <c r="I138" s="13"/>
    </row>
    <row r="139" spans="1:37">
      <c r="I139" s="13"/>
    </row>
  </sheetData>
  <mergeCells count="5">
    <mergeCell ref="BY1:CE1"/>
    <mergeCell ref="E3:P3"/>
    <mergeCell ref="R3:AC3"/>
    <mergeCell ref="A1:AF1"/>
    <mergeCell ref="AE3:AF3"/>
  </mergeCells>
  <printOptions horizontalCentered="1"/>
  <pageMargins left="0.18" right="0.18" top="0.8" bottom="0.65" header="0.39" footer="0.5"/>
  <pageSetup scale="42" fitToHeight="4" orientation="landscape" horizontalDpi="300" verticalDpi="300" r:id="rId1"/>
  <headerFooter alignWithMargins="0">
    <oddHeader xml:space="preserve">&amp;C&amp;"Arial,Bold Italic"&amp;12Public Energy Authority of Kentucky
Gas Supply Revenue Bonds
</oddHeader>
    <oddFooter>&amp;LPrepared by Banc of America Securities, LLC
&amp;C
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52"/>
  <sheetViews>
    <sheetView zoomScale="75" workbookViewId="0">
      <selection sqref="A1:AC1"/>
    </sheetView>
  </sheetViews>
  <sheetFormatPr defaultRowHeight="12.75"/>
  <cols>
    <col min="1" max="1" width="8.85546875" bestFit="1" customWidth="1"/>
    <col min="2" max="2" width="10.42578125" bestFit="1" customWidth="1"/>
    <col min="3" max="3" width="3.140625" bestFit="1" customWidth="1"/>
    <col min="4" max="4" width="1.7109375" customWidth="1"/>
    <col min="5" max="5" width="11.140625" hidden="1" customWidth="1"/>
    <col min="6" max="6" width="1.140625" customWidth="1"/>
    <col min="7" max="7" width="12.28515625" bestFit="1" customWidth="1"/>
    <col min="8" max="8" width="11" bestFit="1" customWidth="1"/>
    <col min="9" max="9" width="12.28515625" bestFit="1" customWidth="1"/>
    <col min="10" max="10" width="11" bestFit="1" customWidth="1"/>
    <col min="11" max="11" width="12.28515625" bestFit="1" customWidth="1"/>
    <col min="12" max="12" width="11" bestFit="1" customWidth="1"/>
    <col min="13" max="13" width="12.28515625" bestFit="1" customWidth="1"/>
    <col min="14" max="14" width="1.28515625" customWidth="1"/>
    <col min="15" max="15" width="11.28515625" bestFit="1" customWidth="1"/>
    <col min="16" max="16" width="11" bestFit="1" customWidth="1"/>
    <col min="17" max="17" width="12.28515625" bestFit="1" customWidth="1"/>
    <col min="18" max="18" width="11" bestFit="1" customWidth="1"/>
    <col min="19" max="19" width="12.28515625" bestFit="1" customWidth="1"/>
    <col min="20" max="20" width="11" bestFit="1" customWidth="1"/>
    <col min="21" max="21" width="12.28515625" bestFit="1" customWidth="1"/>
    <col min="22" max="22" width="1.28515625" customWidth="1"/>
    <col min="23" max="23" width="12.28515625" bestFit="1" customWidth="1"/>
    <col min="24" max="24" width="11" bestFit="1" customWidth="1"/>
    <col min="25" max="25" width="12.28515625" bestFit="1" customWidth="1"/>
    <col min="26" max="26" width="11" bestFit="1" customWidth="1"/>
    <col min="27" max="27" width="12.28515625" bestFit="1" customWidth="1"/>
    <col min="28" max="28" width="11" bestFit="1" customWidth="1"/>
    <col min="29" max="29" width="13.85546875" bestFit="1" customWidth="1"/>
    <col min="30" max="30" width="1.5703125" customWidth="1"/>
  </cols>
  <sheetData>
    <row r="1" spans="1:46" ht="23.25">
      <c r="A1" s="174" t="s">
        <v>26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</row>
    <row r="3" spans="1:46" ht="18">
      <c r="G3" s="181" t="s">
        <v>65</v>
      </c>
      <c r="H3" s="182"/>
      <c r="I3" s="182"/>
      <c r="J3" s="182"/>
      <c r="K3" s="182"/>
      <c r="L3" s="182"/>
      <c r="M3" s="183"/>
      <c r="N3" s="31"/>
      <c r="O3" s="181" t="s">
        <v>66</v>
      </c>
      <c r="P3" s="182"/>
      <c r="Q3" s="182"/>
      <c r="R3" s="182"/>
      <c r="S3" s="182"/>
      <c r="T3" s="182"/>
      <c r="U3" s="183"/>
      <c r="V3" s="31"/>
      <c r="W3" s="181" t="s">
        <v>15</v>
      </c>
      <c r="X3" s="182"/>
      <c r="Y3" s="182"/>
      <c r="Z3" s="182"/>
      <c r="AA3" s="182"/>
      <c r="AB3" s="182"/>
      <c r="AC3" s="183"/>
    </row>
    <row r="4" spans="1:46">
      <c r="A4" s="1"/>
      <c r="G4" s="113">
        <v>1</v>
      </c>
      <c r="H4" s="36">
        <v>2</v>
      </c>
      <c r="I4" s="55">
        <v>3</v>
      </c>
      <c r="J4" s="36">
        <v>4</v>
      </c>
      <c r="K4" s="55">
        <v>5</v>
      </c>
      <c r="L4" s="36">
        <v>6</v>
      </c>
      <c r="M4" s="55">
        <v>7</v>
      </c>
      <c r="N4" s="36"/>
      <c r="O4" s="113">
        <v>8</v>
      </c>
      <c r="P4" s="36">
        <v>9</v>
      </c>
      <c r="Q4" s="55">
        <v>10</v>
      </c>
      <c r="R4" s="36">
        <v>11</v>
      </c>
      <c r="S4" s="55">
        <v>12</v>
      </c>
      <c r="T4" s="36">
        <v>13</v>
      </c>
      <c r="U4" s="55">
        <v>14</v>
      </c>
      <c r="V4" s="36"/>
      <c r="W4" s="113">
        <v>15</v>
      </c>
      <c r="X4" s="36">
        <v>16</v>
      </c>
      <c r="Y4" s="55">
        <v>17</v>
      </c>
      <c r="Z4" s="36">
        <v>18</v>
      </c>
      <c r="AA4" s="55">
        <v>19</v>
      </c>
      <c r="AB4" s="36">
        <v>20</v>
      </c>
      <c r="AC4" s="55">
        <v>21</v>
      </c>
    </row>
    <row r="5" spans="1:46">
      <c r="A5" s="1"/>
      <c r="E5" s="127" t="s">
        <v>1</v>
      </c>
      <c r="G5" s="44" t="s">
        <v>5</v>
      </c>
      <c r="H5" s="179" t="s">
        <v>84</v>
      </c>
      <c r="I5" s="180"/>
      <c r="J5" s="179" t="s">
        <v>84</v>
      </c>
      <c r="K5" s="180"/>
      <c r="L5" s="39" t="s">
        <v>25</v>
      </c>
      <c r="M5" s="40" t="s">
        <v>5</v>
      </c>
      <c r="N5" s="4"/>
      <c r="O5" s="44" t="s">
        <v>5</v>
      </c>
      <c r="P5" s="179" t="s">
        <v>84</v>
      </c>
      <c r="Q5" s="180"/>
      <c r="R5" s="179" t="s">
        <v>84</v>
      </c>
      <c r="S5" s="180"/>
      <c r="T5" s="39" t="s">
        <v>25</v>
      </c>
      <c r="U5" s="40" t="s">
        <v>5</v>
      </c>
      <c r="V5" s="39"/>
      <c r="W5" s="44" t="s">
        <v>5</v>
      </c>
      <c r="X5" s="179" t="s">
        <v>16</v>
      </c>
      <c r="Y5" s="180"/>
      <c r="Z5" s="179" t="s">
        <v>14</v>
      </c>
      <c r="AA5" s="180"/>
      <c r="AB5" s="39" t="s">
        <v>25</v>
      </c>
      <c r="AC5" s="40" t="s">
        <v>5</v>
      </c>
    </row>
    <row r="6" spans="1:46">
      <c r="A6" s="1"/>
      <c r="E6" s="127" t="s">
        <v>3</v>
      </c>
      <c r="G6" s="56" t="s">
        <v>0</v>
      </c>
      <c r="H6" s="177" t="s">
        <v>17</v>
      </c>
      <c r="I6" s="178"/>
      <c r="J6" s="177" t="s">
        <v>18</v>
      </c>
      <c r="K6" s="178"/>
      <c r="L6" s="39"/>
      <c r="M6" s="40" t="s">
        <v>19</v>
      </c>
      <c r="N6" s="4"/>
      <c r="O6" s="56" t="s">
        <v>0</v>
      </c>
      <c r="P6" s="177" t="s">
        <v>17</v>
      </c>
      <c r="Q6" s="178"/>
      <c r="R6" s="177" t="s">
        <v>18</v>
      </c>
      <c r="S6" s="178"/>
      <c r="T6" s="39"/>
      <c r="U6" s="40" t="s">
        <v>19</v>
      </c>
      <c r="V6" s="39"/>
      <c r="W6" s="56" t="s">
        <v>0</v>
      </c>
      <c r="X6" s="177" t="s">
        <v>17</v>
      </c>
      <c r="Y6" s="178"/>
      <c r="Z6" s="177" t="s">
        <v>18</v>
      </c>
      <c r="AA6" s="178"/>
      <c r="AB6" s="39"/>
      <c r="AC6" s="40" t="s">
        <v>19</v>
      </c>
    </row>
    <row r="7" spans="1:46">
      <c r="A7" s="1"/>
      <c r="E7" s="127" t="s">
        <v>67</v>
      </c>
      <c r="G7" s="56" t="s">
        <v>2</v>
      </c>
      <c r="H7" s="177" t="s">
        <v>85</v>
      </c>
      <c r="I7" s="178"/>
      <c r="J7" s="177" t="s">
        <v>85</v>
      </c>
      <c r="K7" s="178"/>
      <c r="L7" s="39"/>
      <c r="M7" s="40"/>
      <c r="N7" s="4"/>
      <c r="O7" s="56" t="s">
        <v>2</v>
      </c>
      <c r="P7" s="177" t="s">
        <v>85</v>
      </c>
      <c r="Q7" s="178"/>
      <c r="R7" s="177" t="s">
        <v>85</v>
      </c>
      <c r="S7" s="178"/>
      <c r="T7" s="39"/>
      <c r="U7" s="40"/>
      <c r="V7" s="39"/>
      <c r="W7" s="56" t="s">
        <v>2</v>
      </c>
      <c r="X7" s="56"/>
      <c r="Y7" s="42"/>
      <c r="Z7" s="56"/>
      <c r="AA7" s="42"/>
      <c r="AB7" s="39"/>
      <c r="AC7" s="40"/>
    </row>
    <row r="8" spans="1:46">
      <c r="A8" s="5" t="s">
        <v>7</v>
      </c>
      <c r="B8" s="4" t="s">
        <v>8</v>
      </c>
      <c r="C8" s="4"/>
      <c r="D8" s="4"/>
      <c r="E8" s="4"/>
      <c r="F8" s="4"/>
      <c r="G8" s="57"/>
      <c r="H8" s="57"/>
      <c r="I8" s="45"/>
      <c r="J8" s="57"/>
      <c r="K8" s="45"/>
      <c r="L8" s="59"/>
      <c r="M8" s="60"/>
      <c r="N8" s="3"/>
      <c r="O8" s="57"/>
      <c r="P8" s="57"/>
      <c r="Q8" s="45"/>
      <c r="R8" s="57"/>
      <c r="S8" s="45"/>
      <c r="T8" s="59"/>
      <c r="U8" s="60"/>
      <c r="V8" s="59"/>
      <c r="W8" s="57"/>
      <c r="X8" s="57"/>
      <c r="Y8" s="45"/>
      <c r="Z8" s="57"/>
      <c r="AA8" s="45"/>
      <c r="AB8" s="59"/>
      <c r="AC8" s="60"/>
    </row>
    <row r="9" spans="1:46">
      <c r="A9" s="6" t="s">
        <v>9</v>
      </c>
      <c r="B9" s="7" t="s">
        <v>10</v>
      </c>
      <c r="C9" s="7"/>
      <c r="D9" s="7"/>
      <c r="E9" s="7"/>
      <c r="F9" s="7"/>
      <c r="G9" s="61" t="s">
        <v>11</v>
      </c>
      <c r="H9" s="70" t="s">
        <v>12</v>
      </c>
      <c r="I9" s="63" t="s">
        <v>13</v>
      </c>
      <c r="J9" s="70" t="s">
        <v>12</v>
      </c>
      <c r="K9" s="63" t="s">
        <v>13</v>
      </c>
      <c r="L9" s="62" t="s">
        <v>12</v>
      </c>
      <c r="M9" s="63" t="s">
        <v>13</v>
      </c>
      <c r="N9" s="8"/>
      <c r="O9" s="61" t="s">
        <v>11</v>
      </c>
      <c r="P9" s="70" t="s">
        <v>12</v>
      </c>
      <c r="Q9" s="63" t="s">
        <v>13</v>
      </c>
      <c r="R9" s="70" t="s">
        <v>12</v>
      </c>
      <c r="S9" s="63" t="s">
        <v>13</v>
      </c>
      <c r="T9" s="62" t="s">
        <v>12</v>
      </c>
      <c r="U9" s="63" t="s">
        <v>13</v>
      </c>
      <c r="V9" s="62"/>
      <c r="W9" s="61" t="s">
        <v>11</v>
      </c>
      <c r="X9" s="70" t="s">
        <v>12</v>
      </c>
      <c r="Y9" s="63" t="s">
        <v>13</v>
      </c>
      <c r="Z9" s="70" t="s">
        <v>12</v>
      </c>
      <c r="AA9" s="63" t="s">
        <v>13</v>
      </c>
      <c r="AB9" s="62" t="s">
        <v>12</v>
      </c>
      <c r="AC9" s="63" t="s">
        <v>13</v>
      </c>
    </row>
    <row r="10" spans="1:46">
      <c r="A10" s="9"/>
      <c r="B10" s="10"/>
      <c r="C10" s="30"/>
      <c r="D10" s="30"/>
      <c r="E10" s="30"/>
      <c r="F10" s="30"/>
      <c r="G10" s="23"/>
      <c r="H10" s="108"/>
      <c r="I10" s="43"/>
      <c r="J10" s="90"/>
      <c r="K10" s="43"/>
      <c r="L10" s="109"/>
      <c r="M10" s="110"/>
      <c r="N10" s="17"/>
      <c r="O10" s="23"/>
      <c r="P10" s="73"/>
      <c r="Q10" s="43"/>
      <c r="R10" s="90"/>
      <c r="S10" s="43"/>
      <c r="T10" s="64"/>
      <c r="U10" s="65"/>
      <c r="V10" s="17"/>
      <c r="W10" s="23"/>
      <c r="X10" s="90"/>
      <c r="Y10" s="25"/>
      <c r="Z10" s="90"/>
      <c r="AA10" s="25"/>
      <c r="AB10" s="64"/>
      <c r="AC10" s="65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</row>
    <row r="11" spans="1:46">
      <c r="A11" s="131">
        <v>37007</v>
      </c>
      <c r="B11" s="133"/>
      <c r="C11" s="30"/>
      <c r="D11" s="30"/>
      <c r="E11" s="30"/>
      <c r="F11" s="30"/>
      <c r="G11" s="23"/>
      <c r="H11" s="108"/>
      <c r="I11" s="11"/>
      <c r="J11" s="90"/>
      <c r="K11" s="43"/>
      <c r="L11" s="109"/>
      <c r="M11" s="110"/>
      <c r="N11" s="17"/>
      <c r="O11" s="23"/>
      <c r="P11" s="73"/>
      <c r="Q11" s="43"/>
      <c r="R11" s="90"/>
      <c r="S11" s="43"/>
      <c r="T11" s="64"/>
      <c r="U11" s="65"/>
      <c r="V11" s="17"/>
      <c r="W11" s="23"/>
      <c r="X11" s="90"/>
      <c r="Y11" s="25"/>
      <c r="Z11" s="90"/>
      <c r="AA11" s="25"/>
      <c r="AB11" s="64"/>
      <c r="AC11" s="65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</row>
    <row r="12" spans="1:46">
      <c r="A12" s="131">
        <v>37012</v>
      </c>
      <c r="B12" s="133">
        <v>37067</v>
      </c>
      <c r="C12" s="30">
        <f t="shared" ref="C12:C63" si="0">+A13-A12</f>
        <v>31</v>
      </c>
      <c r="D12" s="30"/>
      <c r="E12" s="111">
        <f>+((H12-(L12/2))*(G12/(G12+O12)))+((P12-(T12/2))*(O12/(G12+O12)))</f>
        <v>3.5324949999999999</v>
      </c>
      <c r="F12" s="30"/>
      <c r="G12" s="23">
        <f>+Purchasers!P12</f>
        <v>837000</v>
      </c>
      <c r="H12" s="147">
        <v>3.53599</v>
      </c>
      <c r="I12" s="11">
        <f t="shared" ref="I12:I61" si="1">+H12*G12</f>
        <v>2959623.63</v>
      </c>
      <c r="J12" s="148">
        <v>3.5289999999999999</v>
      </c>
      <c r="K12" s="43">
        <f t="shared" ref="K12:K61" si="2">+J12*G12</f>
        <v>2953773</v>
      </c>
      <c r="L12" s="142">
        <f t="shared" ref="L12:L63" si="3">+H12-J12</f>
        <v>6.9900000000000517E-3</v>
      </c>
      <c r="M12" s="65">
        <f t="shared" ref="M12:M63" si="4">+L12*G12</f>
        <v>5850.6300000000429</v>
      </c>
      <c r="N12" s="17"/>
      <c r="O12" s="23">
        <f>+Purchasers!AC12</f>
        <v>223200</v>
      </c>
      <c r="P12" s="147">
        <v>3.5359900000000004</v>
      </c>
      <c r="Q12" s="43">
        <f t="shared" ref="Q12:Q61" si="5">+P12*O12</f>
        <v>789232.96800000011</v>
      </c>
      <c r="R12" s="148">
        <v>3.5290000000000004</v>
      </c>
      <c r="S12" s="43">
        <f t="shared" ref="S12:S61" si="6">+R12*O12</f>
        <v>787672.8</v>
      </c>
      <c r="T12" s="149">
        <f t="shared" ref="T12:T63" si="7">+P12-R12</f>
        <v>6.9900000000000517E-3</v>
      </c>
      <c r="U12" s="65">
        <f t="shared" ref="U12:U63" si="8">+T12*O12</f>
        <v>1560.1680000000115</v>
      </c>
      <c r="V12" s="17"/>
      <c r="W12" s="23">
        <f t="shared" ref="W12:W61" si="9">G12+O12</f>
        <v>1060200</v>
      </c>
      <c r="X12" s="90">
        <f t="shared" ref="X12:X69" si="10">+Y12/W12</f>
        <v>3.5359900000000004</v>
      </c>
      <c r="Y12" s="25">
        <f t="shared" ref="Y12:Y61" si="11">I12+Q12</f>
        <v>3748856.5980000002</v>
      </c>
      <c r="Z12" s="90">
        <f>+AA12/W12</f>
        <v>3.5289999999999999</v>
      </c>
      <c r="AA12" s="25">
        <f t="shared" ref="AA12:AA61" si="12">K12+S12</f>
        <v>3741445.8</v>
      </c>
      <c r="AB12" s="64">
        <f t="shared" ref="AB12:AB63" si="13">+X12-Z12</f>
        <v>6.9900000000004958E-3</v>
      </c>
      <c r="AC12" s="65">
        <f t="shared" ref="AC12:AC63" si="14">+AB12*W12</f>
        <v>7410.7980000005255</v>
      </c>
      <c r="AD12" s="19"/>
      <c r="AE12" s="19"/>
      <c r="AF12" s="19"/>
      <c r="AG12" s="88"/>
      <c r="AH12" s="19"/>
      <c r="AI12" s="88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</row>
    <row r="13" spans="1:46">
      <c r="A13" s="131">
        <v>37043</v>
      </c>
      <c r="B13" s="132">
        <v>37097</v>
      </c>
      <c r="C13" s="30">
        <f t="shared" si="0"/>
        <v>30</v>
      </c>
      <c r="D13" s="30"/>
      <c r="E13" s="111">
        <f t="shared" ref="E13:E75" si="15">+((H13-(L13/2))*(G13/(G13+O13)))+((P13-(T13/2))*(O13/(G13+O13)))</f>
        <v>3.5261792105263159</v>
      </c>
      <c r="F13" s="30"/>
      <c r="G13" s="23">
        <f>+Purchasers!P13</f>
        <v>810000</v>
      </c>
      <c r="H13" s="147">
        <v>3.53599</v>
      </c>
      <c r="I13" s="11">
        <f t="shared" si="1"/>
        <v>2864151.9</v>
      </c>
      <c r="J13" s="148">
        <v>3.5289999999999999</v>
      </c>
      <c r="K13" s="43">
        <f t="shared" si="2"/>
        <v>2858490</v>
      </c>
      <c r="L13" s="142">
        <f t="shared" si="3"/>
        <v>6.9900000000000517E-3</v>
      </c>
      <c r="M13" s="65">
        <f t="shared" si="4"/>
        <v>5661.9000000000415</v>
      </c>
      <c r="N13" s="17"/>
      <c r="O13" s="23">
        <f>+Purchasers!AC13</f>
        <v>216000</v>
      </c>
      <c r="P13" s="147">
        <v>3.5059900000000002</v>
      </c>
      <c r="Q13" s="43">
        <f t="shared" si="5"/>
        <v>757293.84000000008</v>
      </c>
      <c r="R13" s="148">
        <v>3.4990000000000001</v>
      </c>
      <c r="S13" s="43">
        <f t="shared" si="6"/>
        <v>755784</v>
      </c>
      <c r="T13" s="149">
        <f t="shared" si="7"/>
        <v>6.9900000000000517E-3</v>
      </c>
      <c r="U13" s="65">
        <f t="shared" si="8"/>
        <v>1509.8400000000111</v>
      </c>
      <c r="V13" s="17"/>
      <c r="W13" s="23">
        <f t="shared" si="9"/>
        <v>1026000</v>
      </c>
      <c r="X13" s="90">
        <f t="shared" si="10"/>
        <v>3.5296742105263159</v>
      </c>
      <c r="Y13" s="25">
        <f t="shared" si="11"/>
        <v>3621445.74</v>
      </c>
      <c r="Z13" s="90">
        <f t="shared" ref="Z13:Z75" si="16">+AA13/W13</f>
        <v>3.5226842105263159</v>
      </c>
      <c r="AA13" s="25">
        <f t="shared" si="12"/>
        <v>3614274</v>
      </c>
      <c r="AB13" s="64">
        <f t="shared" si="13"/>
        <v>6.9900000000000517E-3</v>
      </c>
      <c r="AC13" s="65">
        <f t="shared" si="14"/>
        <v>7171.7400000000534</v>
      </c>
      <c r="AD13" s="19"/>
      <c r="AE13" s="19"/>
      <c r="AF13" s="19"/>
      <c r="AG13" s="88"/>
      <c r="AH13" s="19"/>
      <c r="AI13" s="88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</row>
    <row r="14" spans="1:46">
      <c r="A14" s="131">
        <v>37073</v>
      </c>
      <c r="B14" s="133">
        <v>37128</v>
      </c>
      <c r="C14" s="30">
        <f t="shared" si="0"/>
        <v>31</v>
      </c>
      <c r="D14" s="30"/>
      <c r="E14" s="111">
        <f t="shared" si="15"/>
        <v>3.5182844736842109</v>
      </c>
      <c r="F14" s="30"/>
      <c r="G14" s="23">
        <f>+Purchasers!P14</f>
        <v>837000</v>
      </c>
      <c r="H14" s="147">
        <v>3.5259900000000002</v>
      </c>
      <c r="I14" s="11">
        <f t="shared" si="1"/>
        <v>2951253.6300000004</v>
      </c>
      <c r="J14" s="148">
        <v>3.5190000000000001</v>
      </c>
      <c r="K14" s="43">
        <f t="shared" si="2"/>
        <v>2945403</v>
      </c>
      <c r="L14" s="142">
        <f t="shared" si="3"/>
        <v>6.9900000000000517E-3</v>
      </c>
      <c r="M14" s="65">
        <f t="shared" si="4"/>
        <v>5850.6300000000429</v>
      </c>
      <c r="N14" s="17"/>
      <c r="O14" s="23">
        <f>+Purchasers!AC14</f>
        <v>223200</v>
      </c>
      <c r="P14" s="147">
        <v>3.5059900000000002</v>
      </c>
      <c r="Q14" s="43">
        <f t="shared" si="5"/>
        <v>782536.96799999999</v>
      </c>
      <c r="R14" s="148">
        <v>3.4990000000000001</v>
      </c>
      <c r="S14" s="43">
        <f t="shared" si="6"/>
        <v>780976.8</v>
      </c>
      <c r="T14" s="149">
        <f t="shared" si="7"/>
        <v>6.9900000000000517E-3</v>
      </c>
      <c r="U14" s="65">
        <f t="shared" si="8"/>
        <v>1560.1680000000115</v>
      </c>
      <c r="V14" s="17"/>
      <c r="W14" s="23">
        <f t="shared" si="9"/>
        <v>1060200</v>
      </c>
      <c r="X14" s="90">
        <f t="shared" si="10"/>
        <v>3.521779473684211</v>
      </c>
      <c r="Y14" s="25">
        <f t="shared" si="11"/>
        <v>3733790.5980000002</v>
      </c>
      <c r="Z14" s="90">
        <f t="shared" si="16"/>
        <v>3.5147894736842105</v>
      </c>
      <c r="AA14" s="25">
        <f t="shared" si="12"/>
        <v>3726379.8</v>
      </c>
      <c r="AB14" s="64">
        <f t="shared" si="13"/>
        <v>6.9900000000004958E-3</v>
      </c>
      <c r="AC14" s="65">
        <f t="shared" si="14"/>
        <v>7410.7980000005255</v>
      </c>
      <c r="AD14" s="19"/>
      <c r="AE14" s="19"/>
      <c r="AF14" s="19"/>
      <c r="AG14" s="88"/>
      <c r="AH14" s="19"/>
      <c r="AI14" s="88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</row>
    <row r="15" spans="1:46">
      <c r="A15" s="131">
        <v>37104</v>
      </c>
      <c r="B15" s="132">
        <v>37159</v>
      </c>
      <c r="C15" s="30">
        <f t="shared" si="0"/>
        <v>31</v>
      </c>
      <c r="D15" s="30"/>
      <c r="E15" s="111">
        <f t="shared" si="15"/>
        <v>3.5272318421052633</v>
      </c>
      <c r="F15" s="30"/>
      <c r="G15" s="23">
        <f>+Purchasers!P15</f>
        <v>837000</v>
      </c>
      <c r="H15" s="147">
        <v>3.53999</v>
      </c>
      <c r="I15" s="11">
        <f t="shared" si="1"/>
        <v>2962971.63</v>
      </c>
      <c r="J15" s="148">
        <v>3.5329999999999999</v>
      </c>
      <c r="K15" s="43">
        <f t="shared" si="2"/>
        <v>2957121</v>
      </c>
      <c r="L15" s="142">
        <f t="shared" si="3"/>
        <v>6.9900000000000517E-3</v>
      </c>
      <c r="M15" s="65">
        <f t="shared" si="4"/>
        <v>5850.6300000000429</v>
      </c>
      <c r="N15" s="17"/>
      <c r="O15" s="23">
        <f>+Purchasers!AC15</f>
        <v>223200</v>
      </c>
      <c r="P15" s="147">
        <v>3.4959900000000004</v>
      </c>
      <c r="Q15" s="43">
        <f t="shared" si="5"/>
        <v>780304.96800000011</v>
      </c>
      <c r="R15" s="148">
        <v>3.4890000000000003</v>
      </c>
      <c r="S15" s="43">
        <f t="shared" si="6"/>
        <v>778744.8</v>
      </c>
      <c r="T15" s="149">
        <f t="shared" si="7"/>
        <v>6.9900000000000517E-3</v>
      </c>
      <c r="U15" s="65">
        <f t="shared" si="8"/>
        <v>1560.1680000000115</v>
      </c>
      <c r="V15" s="17"/>
      <c r="W15" s="23">
        <f t="shared" si="9"/>
        <v>1060200</v>
      </c>
      <c r="X15" s="90">
        <f t="shared" si="10"/>
        <v>3.5307268421052633</v>
      </c>
      <c r="Y15" s="25">
        <f t="shared" si="11"/>
        <v>3743276.5980000002</v>
      </c>
      <c r="Z15" s="90">
        <f t="shared" si="16"/>
        <v>3.5237368421052628</v>
      </c>
      <c r="AA15" s="25">
        <f t="shared" si="12"/>
        <v>3735865.8</v>
      </c>
      <c r="AB15" s="64">
        <f t="shared" si="13"/>
        <v>6.9900000000004958E-3</v>
      </c>
      <c r="AC15" s="65">
        <f t="shared" si="14"/>
        <v>7410.7980000005255</v>
      </c>
      <c r="AD15" s="19"/>
      <c r="AE15" s="19"/>
      <c r="AF15" s="19"/>
      <c r="AG15" s="88"/>
      <c r="AH15" s="19"/>
      <c r="AI15" s="88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 spans="1:46">
      <c r="A16" s="131">
        <v>37135</v>
      </c>
      <c r="B16" s="133">
        <v>37189</v>
      </c>
      <c r="C16" s="30">
        <f t="shared" si="0"/>
        <v>30</v>
      </c>
      <c r="D16" s="30"/>
      <c r="E16" s="111">
        <f t="shared" si="15"/>
        <v>3.5143897368421051</v>
      </c>
      <c r="F16" s="30"/>
      <c r="G16" s="23">
        <f>+Purchasers!P16</f>
        <v>810000</v>
      </c>
      <c r="H16" s="147">
        <v>3.51999</v>
      </c>
      <c r="I16" s="11">
        <f t="shared" si="1"/>
        <v>2851191.9</v>
      </c>
      <c r="J16" s="148">
        <v>3.5129999999999999</v>
      </c>
      <c r="K16" s="43">
        <f t="shared" si="2"/>
        <v>2845530</v>
      </c>
      <c r="L16" s="142">
        <f t="shared" si="3"/>
        <v>6.9900000000000517E-3</v>
      </c>
      <c r="M16" s="65">
        <f t="shared" si="4"/>
        <v>5661.9000000000415</v>
      </c>
      <c r="N16" s="17"/>
      <c r="O16" s="23">
        <f>+Purchasers!AC16</f>
        <v>216000</v>
      </c>
      <c r="P16" s="147">
        <v>3.5099900000000002</v>
      </c>
      <c r="Q16" s="43">
        <f t="shared" si="5"/>
        <v>758157.84000000008</v>
      </c>
      <c r="R16" s="148">
        <v>3.5030000000000001</v>
      </c>
      <c r="S16" s="43">
        <f t="shared" si="6"/>
        <v>756648</v>
      </c>
      <c r="T16" s="149">
        <f t="shared" si="7"/>
        <v>6.9900000000000517E-3</v>
      </c>
      <c r="U16" s="65">
        <f t="shared" si="8"/>
        <v>1509.8400000000111</v>
      </c>
      <c r="V16" s="17"/>
      <c r="W16" s="23">
        <f t="shared" si="9"/>
        <v>1026000</v>
      </c>
      <c r="X16" s="90">
        <f t="shared" si="10"/>
        <v>3.5178847368421056</v>
      </c>
      <c r="Y16" s="25">
        <f t="shared" si="11"/>
        <v>3609349.74</v>
      </c>
      <c r="Z16" s="90">
        <f t="shared" si="16"/>
        <v>3.5108947368421051</v>
      </c>
      <c r="AA16" s="25">
        <f t="shared" si="12"/>
        <v>3602178</v>
      </c>
      <c r="AB16" s="64">
        <f t="shared" si="13"/>
        <v>6.9900000000004958E-3</v>
      </c>
      <c r="AC16" s="65">
        <f t="shared" si="14"/>
        <v>7171.7400000005091</v>
      </c>
      <c r="AD16" s="19"/>
      <c r="AE16" s="19"/>
      <c r="AF16" s="19"/>
      <c r="AG16" s="88"/>
      <c r="AH16" s="19"/>
      <c r="AI16" s="88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spans="1:46">
      <c r="A17" s="131">
        <v>37165</v>
      </c>
      <c r="B17" s="132">
        <v>37220</v>
      </c>
      <c r="C17" s="30">
        <f t="shared" si="0"/>
        <v>31</v>
      </c>
      <c r="D17" s="30"/>
      <c r="E17" s="111">
        <f t="shared" si="15"/>
        <v>3.5149160526315795</v>
      </c>
      <c r="F17" s="30"/>
      <c r="G17" s="23">
        <f>+Purchasers!P17</f>
        <v>837000</v>
      </c>
      <c r="H17" s="147">
        <v>3.5259900000000002</v>
      </c>
      <c r="I17" s="11">
        <f t="shared" si="1"/>
        <v>2951253.6300000004</v>
      </c>
      <c r="J17" s="148">
        <v>3.5190000000000001</v>
      </c>
      <c r="K17" s="43">
        <f t="shared" si="2"/>
        <v>2945403</v>
      </c>
      <c r="L17" s="142">
        <f t="shared" si="3"/>
        <v>6.9900000000000517E-3</v>
      </c>
      <c r="M17" s="65">
        <f t="shared" si="4"/>
        <v>5850.6300000000429</v>
      </c>
      <c r="N17" s="17"/>
      <c r="O17" s="23">
        <f>+Purchasers!AC17</f>
        <v>223200</v>
      </c>
      <c r="P17" s="147">
        <v>3.4899900000000001</v>
      </c>
      <c r="Q17" s="43">
        <f t="shared" si="5"/>
        <v>778965.76800000004</v>
      </c>
      <c r="R17" s="148">
        <v>3.4830000000000001</v>
      </c>
      <c r="S17" s="43">
        <f t="shared" si="6"/>
        <v>777405.6</v>
      </c>
      <c r="T17" s="149">
        <f t="shared" si="7"/>
        <v>6.9900000000000517E-3</v>
      </c>
      <c r="U17" s="65">
        <f t="shared" si="8"/>
        <v>1560.1680000000115</v>
      </c>
      <c r="V17" s="17"/>
      <c r="W17" s="23">
        <f t="shared" si="9"/>
        <v>1060200</v>
      </c>
      <c r="X17" s="90">
        <f t="shared" si="10"/>
        <v>3.5184110526315795</v>
      </c>
      <c r="Y17" s="25">
        <f t="shared" si="11"/>
        <v>3730219.3980000005</v>
      </c>
      <c r="Z17" s="90">
        <f t="shared" si="16"/>
        <v>3.511421052631579</v>
      </c>
      <c r="AA17" s="25">
        <f t="shared" si="12"/>
        <v>3722808.6</v>
      </c>
      <c r="AB17" s="64">
        <f t="shared" si="13"/>
        <v>6.9900000000004958E-3</v>
      </c>
      <c r="AC17" s="65">
        <f t="shared" si="14"/>
        <v>7410.7980000005255</v>
      </c>
      <c r="AD17" s="19"/>
      <c r="AE17" s="19"/>
      <c r="AF17" s="19"/>
      <c r="AG17" s="88"/>
      <c r="AH17" s="19"/>
      <c r="AI17" s="88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spans="1:46">
      <c r="A18" s="131">
        <v>37196</v>
      </c>
      <c r="B18" s="133">
        <v>37250</v>
      </c>
      <c r="C18" s="30">
        <f t="shared" si="0"/>
        <v>30</v>
      </c>
      <c r="D18" s="30"/>
      <c r="E18" s="111">
        <f t="shared" si="15"/>
        <v>3.591906764705882</v>
      </c>
      <c r="F18" s="30"/>
      <c r="G18" s="23">
        <f>+Purchasers!P18</f>
        <v>838500</v>
      </c>
      <c r="H18" s="147">
        <v>3.6259899999999998</v>
      </c>
      <c r="I18" s="11">
        <f t="shared" si="1"/>
        <v>3040392.6149999998</v>
      </c>
      <c r="J18" s="148">
        <v>3.6189999999999998</v>
      </c>
      <c r="K18" s="43">
        <f t="shared" si="2"/>
        <v>3034531.5</v>
      </c>
      <c r="L18" s="142">
        <f t="shared" si="3"/>
        <v>6.9900000000000517E-3</v>
      </c>
      <c r="M18" s="65">
        <f t="shared" si="4"/>
        <v>5861.1150000000434</v>
      </c>
      <c r="N18" s="17"/>
      <c r="O18" s="23">
        <f>+Purchasers!AC18</f>
        <v>258000</v>
      </c>
      <c r="P18" s="147">
        <v>3.4959900000000004</v>
      </c>
      <c r="Q18" s="43">
        <f t="shared" si="5"/>
        <v>901965.42</v>
      </c>
      <c r="R18" s="148">
        <v>3.4890000000000003</v>
      </c>
      <c r="S18" s="43">
        <f t="shared" si="6"/>
        <v>900162.00000000012</v>
      </c>
      <c r="T18" s="149">
        <f t="shared" si="7"/>
        <v>6.9900000000000517E-3</v>
      </c>
      <c r="U18" s="65">
        <f t="shared" si="8"/>
        <v>1803.4200000000133</v>
      </c>
      <c r="V18" s="17"/>
      <c r="W18" s="23">
        <f t="shared" si="9"/>
        <v>1096500</v>
      </c>
      <c r="X18" s="90">
        <f t="shared" si="10"/>
        <v>3.595401764705882</v>
      </c>
      <c r="Y18" s="25">
        <f t="shared" si="11"/>
        <v>3942358.0349999997</v>
      </c>
      <c r="Z18" s="90">
        <f t="shared" si="16"/>
        <v>3.5884117647058824</v>
      </c>
      <c r="AA18" s="25">
        <f t="shared" si="12"/>
        <v>3934693.5</v>
      </c>
      <c r="AB18" s="64">
        <f t="shared" si="13"/>
        <v>6.9899999999996076E-3</v>
      </c>
      <c r="AC18" s="65">
        <f t="shared" si="14"/>
        <v>7664.5349999995697</v>
      </c>
      <c r="AD18" s="19"/>
      <c r="AE18" s="19"/>
      <c r="AF18" s="19"/>
      <c r="AG18" s="88"/>
      <c r="AH18" s="19"/>
      <c r="AI18" s="88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</row>
    <row r="19" spans="1:46">
      <c r="A19" s="131">
        <v>37226</v>
      </c>
      <c r="B19" s="132">
        <v>37281</v>
      </c>
      <c r="C19" s="30">
        <f t="shared" si="0"/>
        <v>31</v>
      </c>
      <c r="D19" s="30"/>
      <c r="E19" s="111">
        <f t="shared" si="15"/>
        <v>3.684259705882353</v>
      </c>
      <c r="F19" s="30"/>
      <c r="G19" s="23">
        <f>+Purchasers!P19</f>
        <v>866450</v>
      </c>
      <c r="H19" s="147">
        <v>3.7159900000000001</v>
      </c>
      <c r="I19" s="11">
        <f t="shared" si="1"/>
        <v>3219719.5355000002</v>
      </c>
      <c r="J19" s="148">
        <v>3.7090000000000001</v>
      </c>
      <c r="K19" s="43">
        <f t="shared" si="2"/>
        <v>3213663.0500000003</v>
      </c>
      <c r="L19" s="142">
        <f t="shared" si="3"/>
        <v>6.9900000000000517E-3</v>
      </c>
      <c r="M19" s="65">
        <f t="shared" si="4"/>
        <v>6056.4855000000452</v>
      </c>
      <c r="N19" s="17"/>
      <c r="O19" s="23">
        <f>+Purchasers!AC19</f>
        <v>266600</v>
      </c>
      <c r="P19" s="147">
        <v>3.59599</v>
      </c>
      <c r="Q19" s="43">
        <f t="shared" si="5"/>
        <v>958690.93400000001</v>
      </c>
      <c r="R19" s="148">
        <v>3.589</v>
      </c>
      <c r="S19" s="43">
        <f t="shared" si="6"/>
        <v>956827.4</v>
      </c>
      <c r="T19" s="149">
        <f t="shared" si="7"/>
        <v>6.9900000000000517E-3</v>
      </c>
      <c r="U19" s="65">
        <f t="shared" si="8"/>
        <v>1863.5340000000137</v>
      </c>
      <c r="V19" s="17"/>
      <c r="W19" s="23">
        <f t="shared" si="9"/>
        <v>1133050</v>
      </c>
      <c r="X19" s="90">
        <f t="shared" si="10"/>
        <v>3.687754705882353</v>
      </c>
      <c r="Y19" s="25">
        <f t="shared" si="11"/>
        <v>4178410.4695000001</v>
      </c>
      <c r="Z19" s="90">
        <f t="shared" si="16"/>
        <v>3.6807647058823529</v>
      </c>
      <c r="AA19" s="25">
        <f t="shared" si="12"/>
        <v>4170490.45</v>
      </c>
      <c r="AB19" s="64">
        <f t="shared" si="13"/>
        <v>6.9900000000000517E-3</v>
      </c>
      <c r="AC19" s="65">
        <f t="shared" si="14"/>
        <v>7920.0195000000585</v>
      </c>
      <c r="AD19" s="19"/>
      <c r="AE19" s="19"/>
      <c r="AF19" s="19"/>
      <c r="AG19" s="88"/>
      <c r="AH19" s="19"/>
      <c r="AI19" s="88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spans="1:46">
      <c r="A20" s="131">
        <v>37257</v>
      </c>
      <c r="B20" s="133">
        <v>37312</v>
      </c>
      <c r="C20" s="30">
        <f t="shared" si="0"/>
        <v>31</v>
      </c>
      <c r="D20" s="30"/>
      <c r="E20" s="111">
        <f t="shared" si="15"/>
        <v>3.7169067647058824</v>
      </c>
      <c r="F20" s="30"/>
      <c r="G20" s="23">
        <f>+Purchasers!P20</f>
        <v>866450</v>
      </c>
      <c r="H20" s="147">
        <v>3.7309900000000003</v>
      </c>
      <c r="I20" s="11">
        <f t="shared" si="1"/>
        <v>3232716.2855000002</v>
      </c>
      <c r="J20" s="148">
        <v>3.7240000000000002</v>
      </c>
      <c r="K20" s="43">
        <f t="shared" si="2"/>
        <v>3226659.8000000003</v>
      </c>
      <c r="L20" s="142">
        <f t="shared" si="3"/>
        <v>6.9900000000000517E-3</v>
      </c>
      <c r="M20" s="65">
        <f t="shared" si="4"/>
        <v>6056.4855000000452</v>
      </c>
      <c r="N20" s="17"/>
      <c r="O20" s="23">
        <f>+Purchasers!AC20</f>
        <v>266600</v>
      </c>
      <c r="P20" s="147">
        <v>3.6859900000000003</v>
      </c>
      <c r="Q20" s="43">
        <f t="shared" si="5"/>
        <v>982684.93400000012</v>
      </c>
      <c r="R20" s="148">
        <v>3.6790000000000003</v>
      </c>
      <c r="S20" s="43">
        <f t="shared" si="6"/>
        <v>980821.4</v>
      </c>
      <c r="T20" s="149">
        <f t="shared" si="7"/>
        <v>6.9900000000000517E-3</v>
      </c>
      <c r="U20" s="65">
        <f t="shared" si="8"/>
        <v>1863.5340000000137</v>
      </c>
      <c r="V20" s="17"/>
      <c r="W20" s="23">
        <f t="shared" si="9"/>
        <v>1133050</v>
      </c>
      <c r="X20" s="90">
        <f t="shared" si="10"/>
        <v>3.7204017647058829</v>
      </c>
      <c r="Y20" s="25">
        <f t="shared" si="11"/>
        <v>4215401.2195000006</v>
      </c>
      <c r="Z20" s="90">
        <f t="shared" si="16"/>
        <v>3.7134117647058824</v>
      </c>
      <c r="AA20" s="25">
        <f t="shared" si="12"/>
        <v>4207481.2</v>
      </c>
      <c r="AB20" s="64">
        <f t="shared" si="13"/>
        <v>6.9900000000004958E-3</v>
      </c>
      <c r="AC20" s="65">
        <f t="shared" si="14"/>
        <v>7920.0195000005615</v>
      </c>
      <c r="AD20" s="19"/>
      <c r="AE20" s="19"/>
      <c r="AF20" s="19"/>
      <c r="AG20" s="88"/>
      <c r="AH20" s="19"/>
      <c r="AI20" s="88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</row>
    <row r="21" spans="1:46">
      <c r="A21" s="131">
        <v>37288</v>
      </c>
      <c r="B21" s="132">
        <v>37340</v>
      </c>
      <c r="C21" s="30">
        <f t="shared" si="0"/>
        <v>28</v>
      </c>
      <c r="D21" s="30"/>
      <c r="E21" s="111">
        <f t="shared" si="15"/>
        <v>3.608789117647059</v>
      </c>
      <c r="F21" s="30"/>
      <c r="G21" s="23">
        <f>+Purchasers!P21</f>
        <v>782600</v>
      </c>
      <c r="H21" s="147">
        <v>3.5849899999999999</v>
      </c>
      <c r="I21" s="11">
        <f t="shared" si="1"/>
        <v>2805613.1740000001</v>
      </c>
      <c r="J21" s="148">
        <v>3.5779999999999998</v>
      </c>
      <c r="K21" s="43">
        <f t="shared" si="2"/>
        <v>2800142.8</v>
      </c>
      <c r="L21" s="142">
        <f t="shared" si="3"/>
        <v>6.9900000000000517E-3</v>
      </c>
      <c r="M21" s="65">
        <f t="shared" si="4"/>
        <v>5470.3740000000407</v>
      </c>
      <c r="N21" s="17"/>
      <c r="O21" s="23">
        <f>+Purchasers!AC21</f>
        <v>240800</v>
      </c>
      <c r="P21" s="147">
        <v>3.7009900000000004</v>
      </c>
      <c r="Q21" s="43">
        <f t="shared" si="5"/>
        <v>891198.39200000011</v>
      </c>
      <c r="R21" s="148">
        <v>3.6940000000000004</v>
      </c>
      <c r="S21" s="43">
        <f t="shared" si="6"/>
        <v>889515.20000000007</v>
      </c>
      <c r="T21" s="149">
        <f t="shared" si="7"/>
        <v>6.9900000000000517E-3</v>
      </c>
      <c r="U21" s="65">
        <f t="shared" si="8"/>
        <v>1683.1920000000125</v>
      </c>
      <c r="V21" s="17"/>
      <c r="W21" s="23">
        <f t="shared" si="9"/>
        <v>1023400</v>
      </c>
      <c r="X21" s="90">
        <f t="shared" si="10"/>
        <v>3.612284117647059</v>
      </c>
      <c r="Y21" s="25">
        <f t="shared" si="11"/>
        <v>3696811.5660000001</v>
      </c>
      <c r="Z21" s="90">
        <f t="shared" si="16"/>
        <v>3.605294117647059</v>
      </c>
      <c r="AA21" s="25">
        <f t="shared" si="12"/>
        <v>3689658</v>
      </c>
      <c r="AB21" s="64">
        <f t="shared" si="13"/>
        <v>6.9900000000000517E-3</v>
      </c>
      <c r="AC21" s="65">
        <f t="shared" si="14"/>
        <v>7153.5660000000526</v>
      </c>
      <c r="AD21" s="19"/>
      <c r="AE21" s="19"/>
      <c r="AF21" s="19"/>
      <c r="AG21" s="88"/>
      <c r="AH21" s="19"/>
      <c r="AI21" s="88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</row>
    <row r="22" spans="1:46">
      <c r="A22" s="131">
        <v>37316</v>
      </c>
      <c r="B22" s="133">
        <v>37371</v>
      </c>
      <c r="C22" s="30">
        <f t="shared" si="0"/>
        <v>31</v>
      </c>
      <c r="D22" s="30"/>
      <c r="E22" s="111">
        <f t="shared" si="15"/>
        <v>3.4788479411764701</v>
      </c>
      <c r="F22" s="30"/>
      <c r="G22" s="23">
        <f>+Purchasers!P22</f>
        <v>866450</v>
      </c>
      <c r="H22" s="147">
        <v>3.4599899999999999</v>
      </c>
      <c r="I22" s="11">
        <f t="shared" si="1"/>
        <v>2997908.3355</v>
      </c>
      <c r="J22" s="148">
        <v>3.4529999999999998</v>
      </c>
      <c r="K22" s="43">
        <f t="shared" si="2"/>
        <v>2991851.85</v>
      </c>
      <c r="L22" s="142">
        <f t="shared" si="3"/>
        <v>6.9900000000000517E-3</v>
      </c>
      <c r="M22" s="65">
        <f t="shared" si="4"/>
        <v>6056.4855000000452</v>
      </c>
      <c r="N22" s="17"/>
      <c r="O22" s="23">
        <f>+Purchasers!AC22</f>
        <v>266600</v>
      </c>
      <c r="P22" s="147">
        <v>3.5549900000000001</v>
      </c>
      <c r="Q22" s="43">
        <f t="shared" si="5"/>
        <v>947760.33400000003</v>
      </c>
      <c r="R22" s="148">
        <v>3.548</v>
      </c>
      <c r="S22" s="43">
        <f t="shared" si="6"/>
        <v>945896.8</v>
      </c>
      <c r="T22" s="149">
        <f t="shared" si="7"/>
        <v>6.9900000000000517E-3</v>
      </c>
      <c r="U22" s="65">
        <f t="shared" si="8"/>
        <v>1863.5340000000137</v>
      </c>
      <c r="V22" s="17"/>
      <c r="W22" s="23">
        <f t="shared" si="9"/>
        <v>1133050</v>
      </c>
      <c r="X22" s="90">
        <f t="shared" si="10"/>
        <v>3.4823429411764706</v>
      </c>
      <c r="Y22" s="25">
        <f t="shared" si="11"/>
        <v>3945668.6694999998</v>
      </c>
      <c r="Z22" s="90">
        <f t="shared" si="16"/>
        <v>3.475352941176471</v>
      </c>
      <c r="AA22" s="25">
        <f t="shared" si="12"/>
        <v>3937748.6500000004</v>
      </c>
      <c r="AB22" s="64">
        <f t="shared" si="13"/>
        <v>6.9899999999996076E-3</v>
      </c>
      <c r="AC22" s="65">
        <f t="shared" si="14"/>
        <v>7920.0194999995556</v>
      </c>
      <c r="AD22" s="19"/>
      <c r="AE22" s="19"/>
      <c r="AF22" s="19"/>
      <c r="AG22" s="88"/>
      <c r="AH22" s="19"/>
      <c r="AI22" s="88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</row>
    <row r="23" spans="1:46">
      <c r="A23" s="131">
        <v>37347</v>
      </c>
      <c r="B23" s="132">
        <v>37401</v>
      </c>
      <c r="C23" s="30">
        <f t="shared" si="0"/>
        <v>30</v>
      </c>
      <c r="D23" s="30"/>
      <c r="E23" s="111">
        <f t="shared" si="15"/>
        <v>3.3543191758241759</v>
      </c>
      <c r="F23" s="30"/>
      <c r="G23" s="23">
        <f>+Purchasers!P23</f>
        <v>810000</v>
      </c>
      <c r="H23" s="147">
        <v>3.3319899999999998</v>
      </c>
      <c r="I23" s="11">
        <f t="shared" si="1"/>
        <v>2698911.9</v>
      </c>
      <c r="J23" s="148">
        <v>3.3250000000000002</v>
      </c>
      <c r="K23" s="43">
        <f t="shared" si="2"/>
        <v>2693250</v>
      </c>
      <c r="L23" s="142">
        <f t="shared" si="3"/>
        <v>6.9899999999996076E-3</v>
      </c>
      <c r="M23" s="65">
        <f t="shared" si="4"/>
        <v>5661.8999999996822</v>
      </c>
      <c r="N23" s="17"/>
      <c r="O23" s="23">
        <f>+Purchasers!AC23</f>
        <v>282000</v>
      </c>
      <c r="P23" s="147">
        <v>3.4319899999999999</v>
      </c>
      <c r="Q23" s="43">
        <f t="shared" si="5"/>
        <v>967821.17999999993</v>
      </c>
      <c r="R23" s="148">
        <v>3.4249999999999998</v>
      </c>
      <c r="S23" s="43">
        <f t="shared" si="6"/>
        <v>965850</v>
      </c>
      <c r="T23" s="149">
        <f t="shared" si="7"/>
        <v>6.9900000000000517E-3</v>
      </c>
      <c r="U23" s="65">
        <f t="shared" si="8"/>
        <v>1971.1800000000146</v>
      </c>
      <c r="V23" s="17"/>
      <c r="W23" s="23">
        <f t="shared" si="9"/>
        <v>1092000</v>
      </c>
      <c r="X23" s="90">
        <f t="shared" si="10"/>
        <v>3.357814175824176</v>
      </c>
      <c r="Y23" s="25">
        <f t="shared" si="11"/>
        <v>3666733.08</v>
      </c>
      <c r="Z23" s="90">
        <f t="shared" si="16"/>
        <v>3.3508241758241759</v>
      </c>
      <c r="AA23" s="25">
        <f t="shared" si="12"/>
        <v>3659100</v>
      </c>
      <c r="AB23" s="64">
        <f t="shared" si="13"/>
        <v>6.9900000000000517E-3</v>
      </c>
      <c r="AC23" s="65">
        <f t="shared" si="14"/>
        <v>7633.0800000000563</v>
      </c>
      <c r="AD23" s="19"/>
      <c r="AE23" s="19"/>
      <c r="AF23" s="19"/>
      <c r="AG23" s="88"/>
      <c r="AH23" s="19"/>
      <c r="AI23" s="88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</row>
    <row r="24" spans="1:46">
      <c r="A24" s="131">
        <v>37377</v>
      </c>
      <c r="B24" s="133">
        <v>37432</v>
      </c>
      <c r="C24" s="30">
        <f t="shared" si="0"/>
        <v>31</v>
      </c>
      <c r="D24" s="30"/>
      <c r="E24" s="111">
        <f t="shared" si="15"/>
        <v>3.3081260265614021</v>
      </c>
      <c r="F24" s="30"/>
      <c r="G24" s="23">
        <f>+Purchasers!P24</f>
        <v>837000</v>
      </c>
      <c r="H24" s="147">
        <v>3.3142034441438195</v>
      </c>
      <c r="I24" s="11">
        <f t="shared" si="1"/>
        <v>2773988.282748377</v>
      </c>
      <c r="J24" s="148">
        <v>3.3072134441438195</v>
      </c>
      <c r="K24" s="43">
        <f t="shared" si="2"/>
        <v>2768137.6527483771</v>
      </c>
      <c r="L24" s="142">
        <f t="shared" si="3"/>
        <v>6.9900000000000517E-3</v>
      </c>
      <c r="M24" s="65">
        <f t="shared" si="4"/>
        <v>5850.6300000000429</v>
      </c>
      <c r="N24" s="17"/>
      <c r="O24" s="23">
        <f>+Purchasers!AC24</f>
        <v>291400</v>
      </c>
      <c r="P24" s="147">
        <v>3.3042034441438197</v>
      </c>
      <c r="Q24" s="43">
        <f t="shared" si="5"/>
        <v>962844.88362350909</v>
      </c>
      <c r="R24" s="148">
        <v>3.2972134441438197</v>
      </c>
      <c r="S24" s="43">
        <f t="shared" si="6"/>
        <v>960807.99762350903</v>
      </c>
      <c r="T24" s="149">
        <f t="shared" si="7"/>
        <v>6.9900000000000517E-3</v>
      </c>
      <c r="U24" s="65">
        <f t="shared" si="8"/>
        <v>2036.886000000015</v>
      </c>
      <c r="V24" s="17"/>
      <c r="W24" s="23">
        <f t="shared" si="9"/>
        <v>1128400</v>
      </c>
      <c r="X24" s="90">
        <f t="shared" si="10"/>
        <v>3.3116210265614021</v>
      </c>
      <c r="Y24" s="25">
        <f t="shared" si="11"/>
        <v>3736833.1663718862</v>
      </c>
      <c r="Z24" s="90">
        <f t="shared" si="16"/>
        <v>3.3046310265614021</v>
      </c>
      <c r="AA24" s="25">
        <f t="shared" si="12"/>
        <v>3728945.6503718859</v>
      </c>
      <c r="AB24" s="64">
        <f t="shared" si="13"/>
        <v>6.9900000000000517E-3</v>
      </c>
      <c r="AC24" s="65">
        <f t="shared" si="14"/>
        <v>7887.5160000000587</v>
      </c>
      <c r="AD24" s="19"/>
      <c r="AE24" s="19"/>
      <c r="AF24" s="19"/>
      <c r="AG24" s="88"/>
      <c r="AH24" s="19"/>
      <c r="AI24" s="88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</row>
    <row r="25" spans="1:46">
      <c r="A25" s="131">
        <v>37408</v>
      </c>
      <c r="B25" s="132">
        <v>37462</v>
      </c>
      <c r="C25" s="30">
        <f t="shared" si="0"/>
        <v>30</v>
      </c>
      <c r="D25" s="30"/>
      <c r="E25" s="111">
        <f t="shared" si="15"/>
        <v>3.3015542699461817</v>
      </c>
      <c r="F25" s="30"/>
      <c r="G25" s="23">
        <f>+Purchasers!P25</f>
        <v>810000</v>
      </c>
      <c r="H25" s="147">
        <v>3.3115053139022255</v>
      </c>
      <c r="I25" s="11">
        <f t="shared" si="1"/>
        <v>2682319.3042608025</v>
      </c>
      <c r="J25" s="148">
        <v>3.3045153139022254</v>
      </c>
      <c r="K25" s="43">
        <f t="shared" si="2"/>
        <v>2676657.4042608025</v>
      </c>
      <c r="L25" s="142">
        <f t="shared" si="3"/>
        <v>6.9900000000000517E-3</v>
      </c>
      <c r="M25" s="65">
        <f t="shared" si="4"/>
        <v>5661.9000000000415</v>
      </c>
      <c r="N25" s="17"/>
      <c r="O25" s="23">
        <f>+Purchasers!AC25</f>
        <v>282000</v>
      </c>
      <c r="P25" s="147">
        <v>3.2865053139022256</v>
      </c>
      <c r="Q25" s="43">
        <f t="shared" si="5"/>
        <v>926794.49852042762</v>
      </c>
      <c r="R25" s="148">
        <v>3.2795153139022255</v>
      </c>
      <c r="S25" s="43">
        <f t="shared" si="6"/>
        <v>924823.31852042757</v>
      </c>
      <c r="T25" s="149">
        <f t="shared" si="7"/>
        <v>6.9900000000000517E-3</v>
      </c>
      <c r="U25" s="65">
        <f t="shared" si="8"/>
        <v>1971.1800000000146</v>
      </c>
      <c r="V25" s="17"/>
      <c r="W25" s="23">
        <f t="shared" si="9"/>
        <v>1092000</v>
      </c>
      <c r="X25" s="90">
        <f t="shared" si="10"/>
        <v>3.3050492699461813</v>
      </c>
      <c r="Y25" s="25">
        <f t="shared" si="11"/>
        <v>3609113.8027812298</v>
      </c>
      <c r="Z25" s="90">
        <f t="shared" si="16"/>
        <v>3.2980592699461817</v>
      </c>
      <c r="AA25" s="25">
        <f t="shared" si="12"/>
        <v>3601480.7227812302</v>
      </c>
      <c r="AB25" s="64">
        <f t="shared" si="13"/>
        <v>6.9899999999996076E-3</v>
      </c>
      <c r="AC25" s="65">
        <f t="shared" si="14"/>
        <v>7633.0799999995716</v>
      </c>
      <c r="AD25" s="19"/>
      <c r="AE25" s="19"/>
      <c r="AF25" s="19"/>
      <c r="AG25" s="88"/>
      <c r="AH25" s="19"/>
      <c r="AI25" s="88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</row>
    <row r="26" spans="1:46">
      <c r="A26" s="131">
        <v>37438</v>
      </c>
      <c r="B26" s="133">
        <v>37493</v>
      </c>
      <c r="C26" s="30">
        <f t="shared" si="0"/>
        <v>31</v>
      </c>
      <c r="D26" s="30"/>
      <c r="E26" s="111">
        <f t="shared" si="15"/>
        <v>3.3026243030292903</v>
      </c>
      <c r="F26" s="30"/>
      <c r="G26" s="23">
        <f>+Purchasers!P26</f>
        <v>837000</v>
      </c>
      <c r="H26" s="147">
        <v>3.313866555776543</v>
      </c>
      <c r="I26" s="11">
        <f t="shared" si="1"/>
        <v>2773706.3071849663</v>
      </c>
      <c r="J26" s="148">
        <v>3.3068765557765429</v>
      </c>
      <c r="K26" s="43">
        <f t="shared" si="2"/>
        <v>2767855.6771849664</v>
      </c>
      <c r="L26" s="142">
        <f t="shared" si="3"/>
        <v>6.9900000000000517E-3</v>
      </c>
      <c r="M26" s="65">
        <f t="shared" si="4"/>
        <v>5850.6300000000429</v>
      </c>
      <c r="N26" s="17"/>
      <c r="O26" s="23">
        <f>+Purchasers!AC26</f>
        <v>291400</v>
      </c>
      <c r="P26" s="147">
        <v>3.2838665557765432</v>
      </c>
      <c r="Q26" s="43">
        <f t="shared" si="5"/>
        <v>956918.71435328468</v>
      </c>
      <c r="R26" s="148">
        <v>3.2768765557765431</v>
      </c>
      <c r="S26" s="43">
        <f t="shared" si="6"/>
        <v>954881.82835328463</v>
      </c>
      <c r="T26" s="149">
        <f t="shared" si="7"/>
        <v>6.9900000000000517E-3</v>
      </c>
      <c r="U26" s="65">
        <f t="shared" si="8"/>
        <v>2036.886000000015</v>
      </c>
      <c r="V26" s="17"/>
      <c r="W26" s="23">
        <f t="shared" si="9"/>
        <v>1128400</v>
      </c>
      <c r="X26" s="90">
        <f t="shared" si="10"/>
        <v>3.3061193030292904</v>
      </c>
      <c r="Y26" s="25">
        <f t="shared" si="11"/>
        <v>3730625.0215382511</v>
      </c>
      <c r="Z26" s="90">
        <f t="shared" si="16"/>
        <v>3.2991293030292903</v>
      </c>
      <c r="AA26" s="25">
        <f t="shared" si="12"/>
        <v>3722737.5055382513</v>
      </c>
      <c r="AB26" s="64">
        <f t="shared" si="13"/>
        <v>6.9900000000000517E-3</v>
      </c>
      <c r="AC26" s="65">
        <f t="shared" si="14"/>
        <v>7887.5160000000587</v>
      </c>
      <c r="AD26" s="19"/>
      <c r="AE26" s="19"/>
      <c r="AF26" s="19"/>
      <c r="AG26" s="88"/>
      <c r="AH26" s="19"/>
      <c r="AI26" s="88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</row>
    <row r="27" spans="1:46">
      <c r="A27" s="131">
        <v>37469</v>
      </c>
      <c r="B27" s="132">
        <v>37524</v>
      </c>
      <c r="C27" s="30">
        <f t="shared" si="0"/>
        <v>31</v>
      </c>
      <c r="D27" s="30"/>
      <c r="E27" s="111">
        <f t="shared" si="15"/>
        <v>3.3050306995062426</v>
      </c>
      <c r="F27" s="30"/>
      <c r="G27" s="23">
        <f>+Purchasers!P27</f>
        <v>837000</v>
      </c>
      <c r="H27" s="147">
        <v>3.3162729522534948</v>
      </c>
      <c r="I27" s="11">
        <f t="shared" si="1"/>
        <v>2775720.461036175</v>
      </c>
      <c r="J27" s="148">
        <v>3.3092829522534948</v>
      </c>
      <c r="K27" s="43">
        <f t="shared" si="2"/>
        <v>2769869.8310361751</v>
      </c>
      <c r="L27" s="142">
        <f t="shared" si="3"/>
        <v>6.9900000000000517E-3</v>
      </c>
      <c r="M27" s="65">
        <f t="shared" si="4"/>
        <v>5850.6300000000429</v>
      </c>
      <c r="N27" s="17"/>
      <c r="O27" s="23">
        <f>+Purchasers!AC27</f>
        <v>291400</v>
      </c>
      <c r="P27" s="147">
        <v>3.286272952253495</v>
      </c>
      <c r="Q27" s="43">
        <f t="shared" si="5"/>
        <v>957619.9382866685</v>
      </c>
      <c r="R27" s="148">
        <v>3.279282952253495</v>
      </c>
      <c r="S27" s="43">
        <f t="shared" si="6"/>
        <v>955583.05228666845</v>
      </c>
      <c r="T27" s="149">
        <f t="shared" si="7"/>
        <v>6.9900000000000517E-3</v>
      </c>
      <c r="U27" s="65">
        <f t="shared" si="8"/>
        <v>2036.886000000015</v>
      </c>
      <c r="V27" s="17"/>
      <c r="W27" s="23">
        <f t="shared" si="9"/>
        <v>1128400</v>
      </c>
      <c r="X27" s="90">
        <f t="shared" si="10"/>
        <v>3.3085256995062422</v>
      </c>
      <c r="Y27" s="25">
        <f t="shared" si="11"/>
        <v>3733340.3993228436</v>
      </c>
      <c r="Z27" s="90">
        <f t="shared" si="16"/>
        <v>3.3015356995062417</v>
      </c>
      <c r="AA27" s="25">
        <f t="shared" si="12"/>
        <v>3725452.8833228434</v>
      </c>
      <c r="AB27" s="64">
        <f t="shared" si="13"/>
        <v>6.9900000000004958E-3</v>
      </c>
      <c r="AC27" s="65">
        <f t="shared" si="14"/>
        <v>7887.5160000005599</v>
      </c>
      <c r="AD27" s="19"/>
      <c r="AE27" s="19"/>
      <c r="AF27" s="19"/>
      <c r="AG27" s="88"/>
      <c r="AH27" s="19"/>
      <c r="AI27" s="88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</row>
    <row r="28" spans="1:46">
      <c r="A28" s="131">
        <v>37500</v>
      </c>
      <c r="B28" s="133">
        <v>37554</v>
      </c>
      <c r="C28" s="30">
        <f t="shared" si="0"/>
        <v>30</v>
      </c>
      <c r="D28" s="30"/>
      <c r="E28" s="111">
        <f t="shared" si="15"/>
        <v>3.3000561204384029</v>
      </c>
      <c r="F28" s="30"/>
      <c r="G28" s="23">
        <f>+Purchasers!P28</f>
        <v>810000</v>
      </c>
      <c r="H28" s="147">
        <v>3.3087159556032377</v>
      </c>
      <c r="I28" s="11">
        <f t="shared" si="1"/>
        <v>2680059.9240386225</v>
      </c>
      <c r="J28" s="148">
        <v>3.3017259556032377</v>
      </c>
      <c r="K28" s="43">
        <f t="shared" si="2"/>
        <v>2674398.0240386226</v>
      </c>
      <c r="L28" s="142">
        <f t="shared" si="3"/>
        <v>6.9900000000000517E-3</v>
      </c>
      <c r="M28" s="65">
        <f t="shared" si="4"/>
        <v>5661.9000000000415</v>
      </c>
      <c r="N28" s="17"/>
      <c r="O28" s="23">
        <f>+Purchasers!AC28</f>
        <v>282000</v>
      </c>
      <c r="P28" s="147">
        <v>3.2887159556032382</v>
      </c>
      <c r="Q28" s="43">
        <f t="shared" si="5"/>
        <v>927417.89948011318</v>
      </c>
      <c r="R28" s="148">
        <v>3.2817259556032381</v>
      </c>
      <c r="S28" s="43">
        <f t="shared" si="6"/>
        <v>925446.71948011313</v>
      </c>
      <c r="T28" s="149">
        <f t="shared" si="7"/>
        <v>6.9900000000000517E-3</v>
      </c>
      <c r="U28" s="65">
        <f t="shared" si="8"/>
        <v>1971.1800000000146</v>
      </c>
      <c r="V28" s="17"/>
      <c r="W28" s="23">
        <f t="shared" si="9"/>
        <v>1092000</v>
      </c>
      <c r="X28" s="90">
        <f t="shared" si="10"/>
        <v>3.3035511204384029</v>
      </c>
      <c r="Y28" s="25">
        <f t="shared" si="11"/>
        <v>3607477.8235187358</v>
      </c>
      <c r="Z28" s="90">
        <f t="shared" si="16"/>
        <v>3.2965611204384029</v>
      </c>
      <c r="AA28" s="25">
        <f t="shared" si="12"/>
        <v>3599844.7435187357</v>
      </c>
      <c r="AB28" s="64">
        <f t="shared" si="13"/>
        <v>6.9900000000000517E-3</v>
      </c>
      <c r="AC28" s="65">
        <f t="shared" si="14"/>
        <v>7633.0800000000563</v>
      </c>
      <c r="AD28" s="19"/>
      <c r="AE28" s="19"/>
      <c r="AF28" s="19"/>
      <c r="AG28" s="88"/>
      <c r="AH28" s="19"/>
      <c r="AI28" s="88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</row>
    <row r="29" spans="1:46">
      <c r="A29" s="131">
        <v>37530</v>
      </c>
      <c r="B29" s="132">
        <v>37585</v>
      </c>
      <c r="C29" s="30">
        <f t="shared" si="0"/>
        <v>31</v>
      </c>
      <c r="D29" s="30"/>
      <c r="E29" s="111">
        <f t="shared" si="15"/>
        <v>3.3147827395354397</v>
      </c>
      <c r="F29" s="30"/>
      <c r="G29" s="23">
        <f>+Purchasers!P29</f>
        <v>837000</v>
      </c>
      <c r="H29" s="147">
        <v>3.3311898274475271</v>
      </c>
      <c r="I29" s="11">
        <f t="shared" si="1"/>
        <v>2788205.8855735804</v>
      </c>
      <c r="J29" s="148">
        <v>3.3241998274475271</v>
      </c>
      <c r="K29" s="43">
        <f t="shared" si="2"/>
        <v>2782355.25557358</v>
      </c>
      <c r="L29" s="142">
        <f t="shared" si="3"/>
        <v>6.9900000000000517E-3</v>
      </c>
      <c r="M29" s="65">
        <f t="shared" si="4"/>
        <v>5850.6300000000429</v>
      </c>
      <c r="N29" s="17"/>
      <c r="O29" s="23">
        <f>+Purchasers!AC29</f>
        <v>291400</v>
      </c>
      <c r="P29" s="147">
        <v>3.2811898274475273</v>
      </c>
      <c r="Q29" s="43">
        <f t="shared" si="5"/>
        <v>956138.71571820951</v>
      </c>
      <c r="R29" s="148">
        <v>3.2741998274475272</v>
      </c>
      <c r="S29" s="43">
        <f t="shared" si="6"/>
        <v>954101.82971820945</v>
      </c>
      <c r="T29" s="149">
        <f t="shared" si="7"/>
        <v>6.9900000000000517E-3</v>
      </c>
      <c r="U29" s="65">
        <f t="shared" si="8"/>
        <v>2036.886000000015</v>
      </c>
      <c r="V29" s="17"/>
      <c r="W29" s="23">
        <f t="shared" si="9"/>
        <v>1128400</v>
      </c>
      <c r="X29" s="90">
        <f t="shared" si="10"/>
        <v>3.3182777395354393</v>
      </c>
      <c r="Y29" s="25">
        <f t="shared" si="11"/>
        <v>3744344.6012917897</v>
      </c>
      <c r="Z29" s="90">
        <f t="shared" si="16"/>
        <v>3.3112877395354392</v>
      </c>
      <c r="AA29" s="25">
        <f t="shared" si="12"/>
        <v>3736457.0852917894</v>
      </c>
      <c r="AB29" s="64">
        <f t="shared" si="13"/>
        <v>6.9900000000000517E-3</v>
      </c>
      <c r="AC29" s="65">
        <f t="shared" si="14"/>
        <v>7887.5160000000587</v>
      </c>
      <c r="AD29" s="19"/>
      <c r="AE29" s="19"/>
      <c r="AF29" s="19"/>
      <c r="AG29" s="88"/>
      <c r="AH29" s="19"/>
      <c r="AI29" s="88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>
      <c r="A30" s="131">
        <v>37561</v>
      </c>
      <c r="B30" s="133">
        <v>37615</v>
      </c>
      <c r="C30" s="30">
        <f t="shared" si="0"/>
        <v>30</v>
      </c>
      <c r="D30" s="30"/>
      <c r="E30" s="111">
        <f t="shared" si="15"/>
        <v>3.3913046796744588</v>
      </c>
      <c r="F30" s="30"/>
      <c r="G30" s="23">
        <f>+Purchasers!P30</f>
        <v>936000</v>
      </c>
      <c r="H30" s="147">
        <v>3.4426904359769797</v>
      </c>
      <c r="I30" s="11">
        <f t="shared" si="1"/>
        <v>3222358.2480744529</v>
      </c>
      <c r="J30" s="148">
        <v>3.4357004359769796</v>
      </c>
      <c r="K30" s="43">
        <f t="shared" si="2"/>
        <v>3215815.6080744527</v>
      </c>
      <c r="L30" s="142">
        <f t="shared" si="3"/>
        <v>6.9900000000000517E-3</v>
      </c>
      <c r="M30" s="65">
        <f t="shared" si="4"/>
        <v>6542.6400000000485</v>
      </c>
      <c r="N30" s="17"/>
      <c r="O30" s="23">
        <f>+Purchasers!AC30</f>
        <v>492000</v>
      </c>
      <c r="P30" s="147">
        <v>3.3036904359769799</v>
      </c>
      <c r="Q30" s="43">
        <f t="shared" si="5"/>
        <v>1625415.694500674</v>
      </c>
      <c r="R30" s="148">
        <v>3.2967004359769798</v>
      </c>
      <c r="S30" s="43">
        <f t="shared" si="6"/>
        <v>1621976.614500674</v>
      </c>
      <c r="T30" s="149">
        <f t="shared" si="7"/>
        <v>6.9900000000000517E-3</v>
      </c>
      <c r="U30" s="65">
        <f t="shared" si="8"/>
        <v>3439.0800000000254</v>
      </c>
      <c r="V30" s="17"/>
      <c r="W30" s="23">
        <f t="shared" si="9"/>
        <v>1428000</v>
      </c>
      <c r="X30" s="90">
        <f t="shared" si="10"/>
        <v>3.3947996796744584</v>
      </c>
      <c r="Y30" s="25">
        <f t="shared" si="11"/>
        <v>4847773.9425751269</v>
      </c>
      <c r="Z30" s="90">
        <f t="shared" si="16"/>
        <v>3.3878096796744583</v>
      </c>
      <c r="AA30" s="25">
        <f t="shared" si="12"/>
        <v>4837792.2225751262</v>
      </c>
      <c r="AB30" s="64">
        <f t="shared" si="13"/>
        <v>6.9900000000000517E-3</v>
      </c>
      <c r="AC30" s="65">
        <f t="shared" si="14"/>
        <v>9981.7200000000739</v>
      </c>
      <c r="AD30" s="19"/>
      <c r="AE30" s="19"/>
      <c r="AF30" s="19"/>
      <c r="AG30" s="88"/>
      <c r="AH30" s="19"/>
      <c r="AI30" s="88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</row>
    <row r="31" spans="1:46">
      <c r="A31" s="131">
        <v>37591</v>
      </c>
      <c r="B31" s="132">
        <v>37646</v>
      </c>
      <c r="C31" s="30">
        <f t="shared" si="0"/>
        <v>31</v>
      </c>
      <c r="D31" s="30"/>
      <c r="E31" s="111">
        <f t="shared" si="15"/>
        <v>3.5002070525802473</v>
      </c>
      <c r="F31" s="30"/>
      <c r="G31" s="23">
        <f>+Purchasers!P31</f>
        <v>967200</v>
      </c>
      <c r="H31" s="147">
        <v>3.5502146576222646</v>
      </c>
      <c r="I31" s="11">
        <f t="shared" si="1"/>
        <v>3433767.6168522541</v>
      </c>
      <c r="J31" s="148">
        <v>3.5432246576222646</v>
      </c>
      <c r="K31" s="43">
        <f t="shared" si="2"/>
        <v>3427006.8888522545</v>
      </c>
      <c r="L31" s="142">
        <f t="shared" si="3"/>
        <v>6.9900000000000517E-3</v>
      </c>
      <c r="M31" s="65">
        <f t="shared" si="4"/>
        <v>6760.7280000000501</v>
      </c>
      <c r="N31" s="17"/>
      <c r="O31" s="23">
        <f>+Purchasers!AC31</f>
        <v>508400</v>
      </c>
      <c r="P31" s="147">
        <v>3.4152146576222648</v>
      </c>
      <c r="Q31" s="43">
        <f t="shared" si="5"/>
        <v>1736295.1319351594</v>
      </c>
      <c r="R31" s="148">
        <v>3.4082246576222648</v>
      </c>
      <c r="S31" s="43">
        <f t="shared" si="6"/>
        <v>1732741.4159351594</v>
      </c>
      <c r="T31" s="149">
        <f t="shared" si="7"/>
        <v>6.9900000000000517E-3</v>
      </c>
      <c r="U31" s="65">
        <f t="shared" si="8"/>
        <v>3553.7160000000263</v>
      </c>
      <c r="V31" s="17"/>
      <c r="W31" s="23">
        <f t="shared" si="9"/>
        <v>1475600</v>
      </c>
      <c r="X31" s="90">
        <f t="shared" si="10"/>
        <v>3.5037020525802478</v>
      </c>
      <c r="Y31" s="25">
        <f t="shared" si="11"/>
        <v>5170062.7487874134</v>
      </c>
      <c r="Z31" s="90">
        <f t="shared" si="16"/>
        <v>3.4967120525802482</v>
      </c>
      <c r="AA31" s="25">
        <f t="shared" si="12"/>
        <v>5159748.3047874141</v>
      </c>
      <c r="AB31" s="64">
        <f t="shared" si="13"/>
        <v>6.9899999999996076E-3</v>
      </c>
      <c r="AC31" s="65">
        <f t="shared" si="14"/>
        <v>10314.443999999421</v>
      </c>
      <c r="AD31" s="19"/>
      <c r="AE31" s="19"/>
      <c r="AF31" s="19"/>
      <c r="AG31" s="88"/>
      <c r="AH31" s="19"/>
      <c r="AI31" s="88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</row>
    <row r="32" spans="1:46">
      <c r="A32" s="131">
        <v>37622</v>
      </c>
      <c r="B32" s="133">
        <v>37677</v>
      </c>
      <c r="C32" s="30">
        <f t="shared" si="0"/>
        <v>31</v>
      </c>
      <c r="D32" s="30"/>
      <c r="E32" s="111">
        <f t="shared" si="15"/>
        <v>3.5526936159773119</v>
      </c>
      <c r="F32" s="30"/>
      <c r="G32" s="23">
        <f>+Purchasers!P32</f>
        <v>967200</v>
      </c>
      <c r="H32" s="147">
        <v>3.5737600445487407</v>
      </c>
      <c r="I32" s="11">
        <f t="shared" si="1"/>
        <v>3456540.7150875418</v>
      </c>
      <c r="J32" s="148">
        <v>3.5667700445487407</v>
      </c>
      <c r="K32" s="43">
        <f t="shared" si="2"/>
        <v>3449779.9870875422</v>
      </c>
      <c r="L32" s="142">
        <f t="shared" si="3"/>
        <v>6.9900000000000517E-3</v>
      </c>
      <c r="M32" s="65">
        <f t="shared" si="4"/>
        <v>6760.7280000000501</v>
      </c>
      <c r="N32" s="17"/>
      <c r="O32" s="23">
        <f>+Purchasers!AC32</f>
        <v>508400</v>
      </c>
      <c r="P32" s="147">
        <v>3.5227600445487406</v>
      </c>
      <c r="Q32" s="43">
        <f t="shared" si="5"/>
        <v>1790971.2066485798</v>
      </c>
      <c r="R32" s="148">
        <v>3.5157700445487405</v>
      </c>
      <c r="S32" s="43">
        <f t="shared" si="6"/>
        <v>1787417.4906485798</v>
      </c>
      <c r="T32" s="149">
        <f t="shared" si="7"/>
        <v>6.9900000000000517E-3</v>
      </c>
      <c r="U32" s="65">
        <f t="shared" si="8"/>
        <v>3553.7160000000263</v>
      </c>
      <c r="V32" s="17"/>
      <c r="W32" s="23">
        <f t="shared" si="9"/>
        <v>1475600</v>
      </c>
      <c r="X32" s="90">
        <f t="shared" si="10"/>
        <v>3.5561886159773115</v>
      </c>
      <c r="Y32" s="25">
        <f t="shared" si="11"/>
        <v>5247511.9217361212</v>
      </c>
      <c r="Z32" s="90">
        <f t="shared" si="16"/>
        <v>3.5491986159773123</v>
      </c>
      <c r="AA32" s="25">
        <f t="shared" si="12"/>
        <v>5237197.477736122</v>
      </c>
      <c r="AB32" s="64">
        <f t="shared" si="13"/>
        <v>6.9899999999991635E-3</v>
      </c>
      <c r="AC32" s="65">
        <f t="shared" si="14"/>
        <v>10314.443999998766</v>
      </c>
      <c r="AD32" s="19"/>
      <c r="AE32" s="19"/>
      <c r="AF32" s="19"/>
      <c r="AG32" s="88"/>
      <c r="AH32" s="19"/>
      <c r="AI32" s="88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</row>
    <row r="33" spans="1:46">
      <c r="A33" s="131">
        <v>37653</v>
      </c>
      <c r="B33" s="132">
        <v>37705</v>
      </c>
      <c r="C33" s="30">
        <f t="shared" si="0"/>
        <v>28</v>
      </c>
      <c r="D33" s="30"/>
      <c r="E33" s="111">
        <f t="shared" si="15"/>
        <v>3.4772834061331053</v>
      </c>
      <c r="F33" s="30"/>
      <c r="G33" s="23">
        <f>+Purchasers!P33</f>
        <v>873600</v>
      </c>
      <c r="H33" s="147">
        <v>3.4463246246204999</v>
      </c>
      <c r="I33" s="11">
        <f t="shared" si="1"/>
        <v>3010709.1920684688</v>
      </c>
      <c r="J33" s="148">
        <v>3.4393346246204999</v>
      </c>
      <c r="K33" s="43">
        <f t="shared" si="2"/>
        <v>3004602.7280684686</v>
      </c>
      <c r="L33" s="142">
        <f t="shared" si="3"/>
        <v>6.9900000000000517E-3</v>
      </c>
      <c r="M33" s="65">
        <f t="shared" si="4"/>
        <v>6106.4640000000454</v>
      </c>
      <c r="N33" s="17"/>
      <c r="O33" s="23">
        <f>+Purchasers!AC33</f>
        <v>459200</v>
      </c>
      <c r="P33" s="147">
        <v>3.5463246246205005</v>
      </c>
      <c r="Q33" s="43">
        <f t="shared" si="5"/>
        <v>1628472.2676257337</v>
      </c>
      <c r="R33" s="148">
        <v>3.5393346246205004</v>
      </c>
      <c r="S33" s="43">
        <f t="shared" si="6"/>
        <v>1625262.4596257338</v>
      </c>
      <c r="T33" s="149">
        <f t="shared" si="7"/>
        <v>6.9900000000000517E-3</v>
      </c>
      <c r="U33" s="65">
        <f t="shared" si="8"/>
        <v>3209.8080000000236</v>
      </c>
      <c r="V33" s="17"/>
      <c r="W33" s="23">
        <f t="shared" si="9"/>
        <v>1332800</v>
      </c>
      <c r="X33" s="90">
        <f t="shared" si="10"/>
        <v>3.4807784061331053</v>
      </c>
      <c r="Y33" s="25">
        <f t="shared" si="11"/>
        <v>4639181.459694203</v>
      </c>
      <c r="Z33" s="90">
        <f t="shared" si="16"/>
        <v>3.4737884061331048</v>
      </c>
      <c r="AA33" s="25">
        <f t="shared" si="12"/>
        <v>4629865.1876942022</v>
      </c>
      <c r="AB33" s="64">
        <f t="shared" si="13"/>
        <v>6.9900000000004958E-3</v>
      </c>
      <c r="AC33" s="65">
        <f t="shared" si="14"/>
        <v>9316.2720000006611</v>
      </c>
      <c r="AD33" s="19"/>
      <c r="AE33" s="19"/>
      <c r="AF33" s="19"/>
      <c r="AG33" s="88"/>
      <c r="AH33" s="19"/>
      <c r="AI33" s="88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</row>
    <row r="34" spans="1:46">
      <c r="A34" s="131">
        <v>37681</v>
      </c>
      <c r="B34" s="133">
        <v>37736</v>
      </c>
      <c r="C34" s="30">
        <f t="shared" si="0"/>
        <v>31</v>
      </c>
      <c r="D34" s="30"/>
      <c r="E34" s="111">
        <f t="shared" si="15"/>
        <v>3.3433109332912592</v>
      </c>
      <c r="F34" s="30"/>
      <c r="G34" s="23">
        <f>+Purchasers!P34</f>
        <v>967200</v>
      </c>
      <c r="H34" s="147">
        <v>3.3089067736273936</v>
      </c>
      <c r="I34" s="11">
        <f t="shared" si="1"/>
        <v>3200374.6314524151</v>
      </c>
      <c r="J34" s="148">
        <v>3.3019167736273936</v>
      </c>
      <c r="K34" s="43">
        <f t="shared" si="2"/>
        <v>3193613.903452415</v>
      </c>
      <c r="L34" s="142">
        <f t="shared" si="3"/>
        <v>6.9900000000000517E-3</v>
      </c>
      <c r="M34" s="65">
        <f t="shared" si="4"/>
        <v>6760.7280000000501</v>
      </c>
      <c r="N34" s="17"/>
      <c r="O34" s="23">
        <f>+Purchasers!AC34</f>
        <v>508400</v>
      </c>
      <c r="P34" s="147">
        <v>3.4189067736273935</v>
      </c>
      <c r="Q34" s="43">
        <f t="shared" si="5"/>
        <v>1738172.2037121668</v>
      </c>
      <c r="R34" s="148">
        <v>3.4119167736273934</v>
      </c>
      <c r="S34" s="43">
        <f t="shared" si="6"/>
        <v>1734618.4877121667</v>
      </c>
      <c r="T34" s="149">
        <f t="shared" si="7"/>
        <v>6.9900000000000517E-3</v>
      </c>
      <c r="U34" s="65">
        <f t="shared" si="8"/>
        <v>3553.7160000000263</v>
      </c>
      <c r="V34" s="17"/>
      <c r="W34" s="23">
        <f t="shared" si="9"/>
        <v>1475600</v>
      </c>
      <c r="X34" s="90">
        <f t="shared" si="10"/>
        <v>3.3468059332912592</v>
      </c>
      <c r="Y34" s="25">
        <f t="shared" si="11"/>
        <v>4938546.8351645824</v>
      </c>
      <c r="Z34" s="90">
        <f t="shared" si="16"/>
        <v>3.3398159332912591</v>
      </c>
      <c r="AA34" s="25">
        <f t="shared" si="12"/>
        <v>4928232.3911645822</v>
      </c>
      <c r="AB34" s="64">
        <f t="shared" si="13"/>
        <v>6.9900000000000517E-3</v>
      </c>
      <c r="AC34" s="65">
        <f t="shared" si="14"/>
        <v>10314.444000000076</v>
      </c>
      <c r="AD34" s="19"/>
      <c r="AE34" s="19"/>
      <c r="AF34" s="19"/>
      <c r="AG34" s="88"/>
      <c r="AH34" s="19"/>
      <c r="AI34" s="88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spans="1:46">
      <c r="A35" s="131">
        <v>37712</v>
      </c>
      <c r="B35" s="132">
        <v>37766</v>
      </c>
      <c r="C35" s="30">
        <f t="shared" si="0"/>
        <v>30</v>
      </c>
      <c r="D35" s="30"/>
      <c r="E35" s="111">
        <f t="shared" si="15"/>
        <v>3.2006663797432999</v>
      </c>
      <c r="F35" s="30"/>
      <c r="G35" s="23">
        <f>+Purchasers!P35</f>
        <v>810000</v>
      </c>
      <c r="H35" s="147">
        <v>3.1715051297432999</v>
      </c>
      <c r="I35" s="11">
        <f t="shared" si="1"/>
        <v>2568919.1550920731</v>
      </c>
      <c r="J35" s="148">
        <v>3.1645151297432998</v>
      </c>
      <c r="K35" s="43">
        <f t="shared" si="2"/>
        <v>2563257.2550920728</v>
      </c>
      <c r="L35" s="142">
        <f t="shared" si="3"/>
        <v>6.9900000000000517E-3</v>
      </c>
      <c r="M35" s="65">
        <f t="shared" si="4"/>
        <v>5661.9000000000415</v>
      </c>
      <c r="N35" s="17"/>
      <c r="O35" s="23">
        <f>+Purchasers!AC35</f>
        <v>342000</v>
      </c>
      <c r="P35" s="147">
        <v>3.2815051297433002</v>
      </c>
      <c r="Q35" s="43">
        <f t="shared" si="5"/>
        <v>1122274.7543722086</v>
      </c>
      <c r="R35" s="148">
        <v>3.2745151297433002</v>
      </c>
      <c r="S35" s="43">
        <f t="shared" si="6"/>
        <v>1119884.1743722088</v>
      </c>
      <c r="T35" s="149">
        <f t="shared" si="7"/>
        <v>6.9900000000000517E-3</v>
      </c>
      <c r="U35" s="65">
        <f t="shared" si="8"/>
        <v>2390.5800000000177</v>
      </c>
      <c r="V35" s="17"/>
      <c r="W35" s="23">
        <f t="shared" si="9"/>
        <v>1152000</v>
      </c>
      <c r="X35" s="90">
        <f t="shared" si="10"/>
        <v>3.2041613797433004</v>
      </c>
      <c r="Y35" s="25">
        <f t="shared" si="11"/>
        <v>3691193.909464282</v>
      </c>
      <c r="Z35" s="90">
        <f t="shared" si="16"/>
        <v>3.1971713797432999</v>
      </c>
      <c r="AA35" s="25">
        <f t="shared" si="12"/>
        <v>3683141.4294642815</v>
      </c>
      <c r="AB35" s="64">
        <f t="shared" si="13"/>
        <v>6.9900000000004958E-3</v>
      </c>
      <c r="AC35" s="65">
        <f t="shared" si="14"/>
        <v>8052.4800000005707</v>
      </c>
      <c r="AD35" s="19"/>
      <c r="AE35" s="19"/>
      <c r="AF35" s="19"/>
      <c r="AG35" s="88"/>
      <c r="AH35" s="19"/>
      <c r="AI35" s="88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>
      <c r="A36" s="131">
        <v>37742</v>
      </c>
      <c r="B36" s="133">
        <v>37797</v>
      </c>
      <c r="C36" s="30">
        <f t="shared" si="0"/>
        <v>31</v>
      </c>
      <c r="D36" s="30"/>
      <c r="E36" s="111">
        <f t="shared" si="15"/>
        <v>3.151170409044834</v>
      </c>
      <c r="F36" s="30"/>
      <c r="G36" s="23">
        <f>+Purchasers!P36</f>
        <v>837000</v>
      </c>
      <c r="H36" s="147">
        <v>3.1591185340448336</v>
      </c>
      <c r="I36" s="11">
        <f t="shared" si="1"/>
        <v>2644182.2129955259</v>
      </c>
      <c r="J36" s="148">
        <v>3.1521285340448335</v>
      </c>
      <c r="K36" s="43">
        <f t="shared" si="2"/>
        <v>2638331.5829955256</v>
      </c>
      <c r="L36" s="142">
        <f t="shared" si="3"/>
        <v>6.9900000000000517E-3</v>
      </c>
      <c r="M36" s="65">
        <f t="shared" si="4"/>
        <v>5850.6300000000429</v>
      </c>
      <c r="N36" s="17"/>
      <c r="O36" s="23">
        <f>+Purchasers!AC36</f>
        <v>353400</v>
      </c>
      <c r="P36" s="147">
        <v>3.1441185340448339</v>
      </c>
      <c r="Q36" s="43">
        <f t="shared" si="5"/>
        <v>1111131.4899314444</v>
      </c>
      <c r="R36" s="148">
        <v>3.1371285340448338</v>
      </c>
      <c r="S36" s="43">
        <f t="shared" si="6"/>
        <v>1108661.2239314443</v>
      </c>
      <c r="T36" s="149">
        <f t="shared" si="7"/>
        <v>6.9900000000000517E-3</v>
      </c>
      <c r="U36" s="65">
        <f t="shared" si="8"/>
        <v>2470.2660000000183</v>
      </c>
      <c r="V36" s="17"/>
      <c r="W36" s="23">
        <f t="shared" si="9"/>
        <v>1190400</v>
      </c>
      <c r="X36" s="90">
        <f t="shared" si="10"/>
        <v>3.1546654090448336</v>
      </c>
      <c r="Y36" s="25">
        <f t="shared" si="11"/>
        <v>3755313.7029269701</v>
      </c>
      <c r="Z36" s="90">
        <f t="shared" si="16"/>
        <v>3.1476754090448336</v>
      </c>
      <c r="AA36" s="25">
        <f t="shared" si="12"/>
        <v>3746992.8069269699</v>
      </c>
      <c r="AB36" s="64">
        <f t="shared" si="13"/>
        <v>6.9900000000000517E-3</v>
      </c>
      <c r="AC36" s="65">
        <f t="shared" si="14"/>
        <v>8320.8960000000625</v>
      </c>
      <c r="AD36" s="19"/>
      <c r="AE36" s="19"/>
      <c r="AF36" s="19"/>
      <c r="AG36" s="88"/>
      <c r="AH36" s="19"/>
      <c r="AI36" s="88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</row>
    <row r="37" spans="1:46">
      <c r="A37" s="131">
        <v>37773</v>
      </c>
      <c r="B37" s="132">
        <v>37827</v>
      </c>
      <c r="C37" s="30">
        <f t="shared" si="0"/>
        <v>30</v>
      </c>
      <c r="D37" s="30"/>
      <c r="E37" s="111">
        <f t="shared" si="15"/>
        <v>3.1718447378376693</v>
      </c>
      <c r="F37" s="30"/>
      <c r="G37" s="23">
        <f>+Purchasers!P37</f>
        <v>810000</v>
      </c>
      <c r="H37" s="147">
        <v>3.1937459878376688</v>
      </c>
      <c r="I37" s="11">
        <f t="shared" si="1"/>
        <v>2586934.250148512</v>
      </c>
      <c r="J37" s="148">
        <v>3.1867559878376688</v>
      </c>
      <c r="K37" s="43">
        <f t="shared" si="2"/>
        <v>2581272.3501485116</v>
      </c>
      <c r="L37" s="142">
        <f t="shared" si="3"/>
        <v>6.9900000000000517E-3</v>
      </c>
      <c r="M37" s="65">
        <f t="shared" si="4"/>
        <v>5661.9000000000415</v>
      </c>
      <c r="N37" s="17"/>
      <c r="O37" s="23">
        <f>+Purchasers!AC37</f>
        <v>342000</v>
      </c>
      <c r="P37" s="147">
        <v>3.131745987837669</v>
      </c>
      <c r="Q37" s="43">
        <f t="shared" si="5"/>
        <v>1071057.1278404829</v>
      </c>
      <c r="R37" s="148">
        <v>3.1247559878376689</v>
      </c>
      <c r="S37" s="43">
        <f t="shared" si="6"/>
        <v>1068666.5478404828</v>
      </c>
      <c r="T37" s="149">
        <f t="shared" si="7"/>
        <v>6.9900000000000517E-3</v>
      </c>
      <c r="U37" s="65">
        <f t="shared" si="8"/>
        <v>2390.5800000000177</v>
      </c>
      <c r="V37" s="17"/>
      <c r="W37" s="23">
        <f t="shared" si="9"/>
        <v>1152000</v>
      </c>
      <c r="X37" s="90">
        <f t="shared" si="10"/>
        <v>3.1753397378376693</v>
      </c>
      <c r="Y37" s="25">
        <f t="shared" si="11"/>
        <v>3657991.3779889951</v>
      </c>
      <c r="Z37" s="90">
        <f t="shared" si="16"/>
        <v>3.1683497378376688</v>
      </c>
      <c r="AA37" s="25">
        <f t="shared" si="12"/>
        <v>3649938.8979889946</v>
      </c>
      <c r="AB37" s="64">
        <f t="shared" si="13"/>
        <v>6.9900000000004958E-3</v>
      </c>
      <c r="AC37" s="65">
        <f t="shared" si="14"/>
        <v>8052.4800000005707</v>
      </c>
      <c r="AD37" s="19"/>
      <c r="AE37" s="19"/>
      <c r="AF37" s="19"/>
      <c r="AG37" s="88"/>
      <c r="AH37" s="19"/>
      <c r="AI37" s="88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</row>
    <row r="38" spans="1:46">
      <c r="A38" s="131">
        <v>37803</v>
      </c>
      <c r="B38" s="133">
        <v>37858</v>
      </c>
      <c r="C38" s="30">
        <f t="shared" si="0"/>
        <v>31</v>
      </c>
      <c r="D38" s="30"/>
      <c r="E38" s="111">
        <f t="shared" si="15"/>
        <v>3.1924228712270373</v>
      </c>
      <c r="F38" s="30"/>
      <c r="G38" s="23">
        <f>+Purchasers!P38</f>
        <v>837000</v>
      </c>
      <c r="H38" s="147">
        <v>3.2083866212270373</v>
      </c>
      <c r="I38" s="11">
        <f t="shared" si="1"/>
        <v>2685419.6019670302</v>
      </c>
      <c r="J38" s="148">
        <v>3.2013966212270373</v>
      </c>
      <c r="K38" s="43">
        <f t="shared" si="2"/>
        <v>2679568.9719670303</v>
      </c>
      <c r="L38" s="142">
        <f t="shared" si="3"/>
        <v>6.9900000000000517E-3</v>
      </c>
      <c r="M38" s="65">
        <f t="shared" si="4"/>
        <v>5850.6300000000429</v>
      </c>
      <c r="N38" s="17"/>
      <c r="O38" s="23">
        <f>+Purchasers!AC38</f>
        <v>353400</v>
      </c>
      <c r="P38" s="147">
        <v>3.1663866212270375</v>
      </c>
      <c r="Q38" s="43">
        <f t="shared" si="5"/>
        <v>1119001.0319416351</v>
      </c>
      <c r="R38" s="148">
        <v>3.1593966212270375</v>
      </c>
      <c r="S38" s="43">
        <f t="shared" si="6"/>
        <v>1116530.765941635</v>
      </c>
      <c r="T38" s="149">
        <f t="shared" si="7"/>
        <v>6.9900000000000517E-3</v>
      </c>
      <c r="U38" s="65">
        <f t="shared" si="8"/>
        <v>2470.2660000000183</v>
      </c>
      <c r="V38" s="17"/>
      <c r="W38" s="23">
        <f t="shared" si="9"/>
        <v>1190400</v>
      </c>
      <c r="X38" s="90">
        <f t="shared" si="10"/>
        <v>3.1959178712270373</v>
      </c>
      <c r="Y38" s="25">
        <f t="shared" si="11"/>
        <v>3804420.6339086653</v>
      </c>
      <c r="Z38" s="90">
        <f t="shared" si="16"/>
        <v>3.1889278712270372</v>
      </c>
      <c r="AA38" s="25">
        <f t="shared" si="12"/>
        <v>3796099.7379086651</v>
      </c>
      <c r="AB38" s="64">
        <f t="shared" si="13"/>
        <v>6.9900000000000517E-3</v>
      </c>
      <c r="AC38" s="65">
        <f t="shared" si="14"/>
        <v>8320.8960000000625</v>
      </c>
      <c r="AD38" s="19"/>
      <c r="AE38" s="19"/>
      <c r="AF38" s="19"/>
      <c r="AG38" s="88"/>
      <c r="AH38" s="19"/>
      <c r="AI38" s="88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</row>
    <row r="39" spans="1:46">
      <c r="A39" s="131">
        <v>37834</v>
      </c>
      <c r="B39" s="132">
        <v>37889</v>
      </c>
      <c r="C39" s="30">
        <f t="shared" si="0"/>
        <v>31</v>
      </c>
      <c r="D39" s="30"/>
      <c r="E39" s="111">
        <f t="shared" si="15"/>
        <v>3.213404044446309</v>
      </c>
      <c r="F39" s="30"/>
      <c r="G39" s="23">
        <f>+Purchasers!P39</f>
        <v>837000</v>
      </c>
      <c r="H39" s="147">
        <v>3.2320396694463089</v>
      </c>
      <c r="I39" s="11">
        <f t="shared" si="1"/>
        <v>2705217.2033265606</v>
      </c>
      <c r="J39" s="148">
        <v>3.2250496694463089</v>
      </c>
      <c r="K39" s="43">
        <f t="shared" si="2"/>
        <v>2699366.5733265607</v>
      </c>
      <c r="L39" s="142">
        <f t="shared" si="3"/>
        <v>6.9900000000000517E-3</v>
      </c>
      <c r="M39" s="65">
        <f t="shared" si="4"/>
        <v>5850.6300000000429</v>
      </c>
      <c r="N39" s="17"/>
      <c r="O39" s="23">
        <f>+Purchasers!AC39</f>
        <v>353400</v>
      </c>
      <c r="P39" s="147">
        <v>3.1810396694463092</v>
      </c>
      <c r="Q39" s="43">
        <f t="shared" si="5"/>
        <v>1124179.4191823257</v>
      </c>
      <c r="R39" s="148">
        <v>3.1740496694463092</v>
      </c>
      <c r="S39" s="43">
        <f t="shared" si="6"/>
        <v>1121709.1531823257</v>
      </c>
      <c r="T39" s="149">
        <f t="shared" si="7"/>
        <v>6.9900000000000517E-3</v>
      </c>
      <c r="U39" s="65">
        <f t="shared" si="8"/>
        <v>2470.2660000000183</v>
      </c>
      <c r="V39" s="17"/>
      <c r="W39" s="23">
        <f t="shared" si="9"/>
        <v>1190400</v>
      </c>
      <c r="X39" s="90">
        <f t="shared" si="10"/>
        <v>3.216899044446309</v>
      </c>
      <c r="Y39" s="25">
        <f t="shared" si="11"/>
        <v>3829396.6225088863</v>
      </c>
      <c r="Z39" s="90">
        <f t="shared" si="16"/>
        <v>3.2099090444463094</v>
      </c>
      <c r="AA39" s="25">
        <f t="shared" si="12"/>
        <v>3821075.7265088866</v>
      </c>
      <c r="AB39" s="64">
        <f t="shared" si="13"/>
        <v>6.9899999999996076E-3</v>
      </c>
      <c r="AC39" s="65">
        <f t="shared" si="14"/>
        <v>8320.8959999995332</v>
      </c>
      <c r="AD39" s="19"/>
      <c r="AE39" s="19"/>
      <c r="AF39" s="19"/>
      <c r="AG39" s="88"/>
      <c r="AH39" s="19"/>
      <c r="AI39" s="88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</row>
    <row r="40" spans="1:46">
      <c r="A40" s="131">
        <v>37865</v>
      </c>
      <c r="B40" s="133">
        <v>37919</v>
      </c>
      <c r="C40" s="30">
        <f t="shared" si="0"/>
        <v>30</v>
      </c>
      <c r="D40" s="30"/>
      <c r="E40" s="111">
        <f t="shared" si="15"/>
        <v>3.2627328921815506</v>
      </c>
      <c r="F40" s="30"/>
      <c r="G40" s="23">
        <f>+Purchasers!P40</f>
        <v>810000</v>
      </c>
      <c r="H40" s="147">
        <v>3.2922044546815505</v>
      </c>
      <c r="I40" s="11">
        <f t="shared" si="1"/>
        <v>2666685.6082920558</v>
      </c>
      <c r="J40" s="148">
        <v>3.2852144546815505</v>
      </c>
      <c r="K40" s="43">
        <f t="shared" si="2"/>
        <v>2661023.7082920559</v>
      </c>
      <c r="L40" s="142">
        <f t="shared" si="3"/>
        <v>6.9900000000000517E-3</v>
      </c>
      <c r="M40" s="65">
        <f t="shared" si="4"/>
        <v>5661.9000000000415</v>
      </c>
      <c r="N40" s="17"/>
      <c r="O40" s="23">
        <f>+Purchasers!AC40</f>
        <v>342000</v>
      </c>
      <c r="P40" s="147">
        <v>3.2047044546815506</v>
      </c>
      <c r="Q40" s="43">
        <f t="shared" si="5"/>
        <v>1096008.9235010904</v>
      </c>
      <c r="R40" s="148">
        <v>3.1977144546815506</v>
      </c>
      <c r="S40" s="43">
        <f t="shared" si="6"/>
        <v>1093618.3435010903</v>
      </c>
      <c r="T40" s="149">
        <f t="shared" si="7"/>
        <v>6.9900000000000517E-3</v>
      </c>
      <c r="U40" s="65">
        <f t="shared" si="8"/>
        <v>2390.5800000000177</v>
      </c>
      <c r="V40" s="17"/>
      <c r="W40" s="23">
        <f t="shared" si="9"/>
        <v>1152000</v>
      </c>
      <c r="X40" s="90">
        <f t="shared" si="10"/>
        <v>3.2662278921815506</v>
      </c>
      <c r="Y40" s="25">
        <f t="shared" si="11"/>
        <v>3762694.5317931464</v>
      </c>
      <c r="Z40" s="90">
        <f t="shared" si="16"/>
        <v>3.2592378921815501</v>
      </c>
      <c r="AA40" s="25">
        <f t="shared" si="12"/>
        <v>3754642.0517931459</v>
      </c>
      <c r="AB40" s="64">
        <f t="shared" si="13"/>
        <v>6.9900000000004958E-3</v>
      </c>
      <c r="AC40" s="65">
        <f t="shared" si="14"/>
        <v>8052.4800000005707</v>
      </c>
      <c r="AD40" s="19"/>
      <c r="AE40" s="19"/>
      <c r="AF40" s="19"/>
      <c r="AG40" s="88"/>
      <c r="AH40" s="19"/>
      <c r="AI40" s="88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</row>
    <row r="41" spans="1:46">
      <c r="A41" s="131">
        <v>37895</v>
      </c>
      <c r="B41" s="132">
        <v>37950</v>
      </c>
      <c r="C41" s="30">
        <f t="shared" si="0"/>
        <v>31</v>
      </c>
      <c r="D41" s="30"/>
      <c r="E41" s="111">
        <f t="shared" si="15"/>
        <v>3.2965416218795265</v>
      </c>
      <c r="F41" s="30"/>
      <c r="G41" s="23">
        <f>+Purchasers!P41</f>
        <v>837000</v>
      </c>
      <c r="H41" s="147">
        <v>3.3148803718795263</v>
      </c>
      <c r="I41" s="11">
        <f t="shared" si="1"/>
        <v>2774554.8712631636</v>
      </c>
      <c r="J41" s="148">
        <v>3.3078903718795263</v>
      </c>
      <c r="K41" s="43">
        <f t="shared" si="2"/>
        <v>2768704.2412631633</v>
      </c>
      <c r="L41" s="142">
        <f t="shared" si="3"/>
        <v>6.9900000000000517E-3</v>
      </c>
      <c r="M41" s="65">
        <f t="shared" si="4"/>
        <v>5850.6300000000429</v>
      </c>
      <c r="N41" s="17"/>
      <c r="O41" s="23">
        <f>+Purchasers!AC41</f>
        <v>353400</v>
      </c>
      <c r="P41" s="147">
        <v>3.2648803718795265</v>
      </c>
      <c r="Q41" s="43">
        <f t="shared" si="5"/>
        <v>1153808.7234222246</v>
      </c>
      <c r="R41" s="148">
        <v>3.2578903718795265</v>
      </c>
      <c r="S41" s="43">
        <f t="shared" si="6"/>
        <v>1151338.4574222246</v>
      </c>
      <c r="T41" s="149">
        <f t="shared" si="7"/>
        <v>6.9900000000000517E-3</v>
      </c>
      <c r="U41" s="65">
        <f t="shared" si="8"/>
        <v>2470.2660000000183</v>
      </c>
      <c r="V41" s="17"/>
      <c r="W41" s="23">
        <f t="shared" si="9"/>
        <v>1190400</v>
      </c>
      <c r="X41" s="90">
        <f t="shared" si="10"/>
        <v>3.3000366218795265</v>
      </c>
      <c r="Y41" s="25">
        <f t="shared" si="11"/>
        <v>3928363.5946853883</v>
      </c>
      <c r="Z41" s="90">
        <f t="shared" si="16"/>
        <v>3.2930466218795265</v>
      </c>
      <c r="AA41" s="25">
        <f t="shared" si="12"/>
        <v>3920042.6986853881</v>
      </c>
      <c r="AB41" s="64">
        <f t="shared" si="13"/>
        <v>6.9900000000000517E-3</v>
      </c>
      <c r="AC41" s="65">
        <f t="shared" si="14"/>
        <v>8320.8960000000625</v>
      </c>
      <c r="AD41" s="19"/>
      <c r="AE41" s="19"/>
      <c r="AF41" s="19"/>
      <c r="AG41" s="88"/>
      <c r="AH41" s="19"/>
      <c r="AI41" s="88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</row>
    <row r="42" spans="1:46">
      <c r="A42" s="131">
        <v>37926</v>
      </c>
      <c r="B42" s="133">
        <v>37980</v>
      </c>
      <c r="C42" s="30">
        <f t="shared" si="0"/>
        <v>30</v>
      </c>
      <c r="D42" s="30"/>
      <c r="E42" s="111">
        <f t="shared" si="15"/>
        <v>3.3751811211985867</v>
      </c>
      <c r="F42" s="30"/>
      <c r="G42" s="23">
        <f>+Purchasers!P42</f>
        <v>936000</v>
      </c>
      <c r="H42" s="147">
        <v>3.4265668775011076</v>
      </c>
      <c r="I42" s="11">
        <f t="shared" si="1"/>
        <v>3207266.5973410369</v>
      </c>
      <c r="J42" s="148">
        <v>3.4195768775011075</v>
      </c>
      <c r="K42" s="43">
        <f t="shared" si="2"/>
        <v>3200723.9573410368</v>
      </c>
      <c r="L42" s="142">
        <f t="shared" si="3"/>
        <v>6.9900000000000517E-3</v>
      </c>
      <c r="M42" s="65">
        <f t="shared" si="4"/>
        <v>6542.6400000000485</v>
      </c>
      <c r="N42" s="17"/>
      <c r="O42" s="23">
        <f>+Purchasers!AC42</f>
        <v>492000</v>
      </c>
      <c r="P42" s="147">
        <v>3.2875668775011078</v>
      </c>
      <c r="Q42" s="43">
        <f t="shared" si="5"/>
        <v>1617482.903730545</v>
      </c>
      <c r="R42" s="148">
        <v>3.2805768775011077</v>
      </c>
      <c r="S42" s="43">
        <f t="shared" si="6"/>
        <v>1614043.8237305449</v>
      </c>
      <c r="T42" s="149">
        <f t="shared" si="7"/>
        <v>6.9900000000000517E-3</v>
      </c>
      <c r="U42" s="65">
        <f t="shared" si="8"/>
        <v>3439.0800000000254</v>
      </c>
      <c r="V42" s="17"/>
      <c r="W42" s="23">
        <f t="shared" si="9"/>
        <v>1428000</v>
      </c>
      <c r="X42" s="90">
        <f t="shared" si="10"/>
        <v>3.3786761211985867</v>
      </c>
      <c r="Y42" s="25">
        <f t="shared" si="11"/>
        <v>4824749.5010715816</v>
      </c>
      <c r="Z42" s="90">
        <f t="shared" si="16"/>
        <v>3.3716861211985867</v>
      </c>
      <c r="AA42" s="25">
        <f t="shared" si="12"/>
        <v>4814767.7810715819</v>
      </c>
      <c r="AB42" s="64">
        <f t="shared" si="13"/>
        <v>6.9900000000000517E-3</v>
      </c>
      <c r="AC42" s="65">
        <f t="shared" si="14"/>
        <v>9981.7200000000739</v>
      </c>
      <c r="AD42" s="19"/>
      <c r="AE42" s="19"/>
      <c r="AF42" s="19"/>
      <c r="AG42" s="88"/>
      <c r="AH42" s="19"/>
      <c r="AI42" s="88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</row>
    <row r="43" spans="1:46">
      <c r="A43" s="131">
        <v>37956</v>
      </c>
      <c r="B43" s="132">
        <v>38011</v>
      </c>
      <c r="C43" s="30">
        <f t="shared" si="0"/>
        <v>31</v>
      </c>
      <c r="D43" s="30"/>
      <c r="E43" s="111">
        <f t="shared" si="15"/>
        <v>3.4842558754492456</v>
      </c>
      <c r="F43" s="30"/>
      <c r="G43" s="23">
        <f>+Purchasers!P43</f>
        <v>967200</v>
      </c>
      <c r="H43" s="147">
        <v>3.534263480491262</v>
      </c>
      <c r="I43" s="11">
        <f t="shared" si="1"/>
        <v>3418339.6383311488</v>
      </c>
      <c r="J43" s="148">
        <v>3.527273480491262</v>
      </c>
      <c r="K43" s="43">
        <f t="shared" si="2"/>
        <v>3411578.9103311487</v>
      </c>
      <c r="L43" s="142">
        <f t="shared" si="3"/>
        <v>6.9900000000000517E-3</v>
      </c>
      <c r="M43" s="65">
        <f t="shared" si="4"/>
        <v>6760.7280000000501</v>
      </c>
      <c r="N43" s="17"/>
      <c r="O43" s="23">
        <f>+Purchasers!AC43</f>
        <v>508400</v>
      </c>
      <c r="P43" s="147">
        <v>3.3992634804912623</v>
      </c>
      <c r="Q43" s="43">
        <f t="shared" si="5"/>
        <v>1728185.5534817576</v>
      </c>
      <c r="R43" s="148">
        <v>3.3922734804912622</v>
      </c>
      <c r="S43" s="43">
        <f t="shared" si="6"/>
        <v>1724631.8374817576</v>
      </c>
      <c r="T43" s="149">
        <f t="shared" si="7"/>
        <v>6.9900000000000517E-3</v>
      </c>
      <c r="U43" s="65">
        <f t="shared" si="8"/>
        <v>3553.7160000000263</v>
      </c>
      <c r="V43" s="17"/>
      <c r="W43" s="23">
        <f t="shared" si="9"/>
        <v>1475600</v>
      </c>
      <c r="X43" s="90">
        <f t="shared" si="10"/>
        <v>3.4877508754492452</v>
      </c>
      <c r="Y43" s="25">
        <f t="shared" si="11"/>
        <v>5146525.1918129064</v>
      </c>
      <c r="Z43" s="90">
        <f t="shared" si="16"/>
        <v>3.4807608754492452</v>
      </c>
      <c r="AA43" s="25">
        <f t="shared" si="12"/>
        <v>5136210.7478129063</v>
      </c>
      <c r="AB43" s="64">
        <f t="shared" si="13"/>
        <v>6.9900000000000517E-3</v>
      </c>
      <c r="AC43" s="65">
        <f t="shared" si="14"/>
        <v>10314.444000000076</v>
      </c>
      <c r="AD43" s="19"/>
      <c r="AE43" s="19"/>
      <c r="AF43" s="19"/>
      <c r="AG43" s="88"/>
      <c r="AH43" s="19"/>
      <c r="AI43" s="88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</row>
    <row r="44" spans="1:46">
      <c r="A44" s="131">
        <v>37987</v>
      </c>
      <c r="B44" s="133">
        <v>38042</v>
      </c>
      <c r="C44" s="30">
        <f t="shared" si="0"/>
        <v>31</v>
      </c>
      <c r="D44" s="30"/>
      <c r="E44" s="111">
        <f t="shared" si="15"/>
        <v>3.5549285164560684</v>
      </c>
      <c r="F44" s="30"/>
      <c r="G44" s="23">
        <f>+Purchasers!P44</f>
        <v>967200</v>
      </c>
      <c r="H44" s="147">
        <v>3.5854697349434632</v>
      </c>
      <c r="I44" s="11">
        <f t="shared" si="1"/>
        <v>3467866.3276373176</v>
      </c>
      <c r="J44" s="148">
        <v>3.5784797349434632</v>
      </c>
      <c r="K44" s="43">
        <f t="shared" si="2"/>
        <v>3461105.5996373175</v>
      </c>
      <c r="L44" s="142">
        <f t="shared" si="3"/>
        <v>6.9900000000000517E-3</v>
      </c>
      <c r="M44" s="65">
        <f t="shared" si="4"/>
        <v>6760.7280000000501</v>
      </c>
      <c r="N44" s="17"/>
      <c r="O44" s="23">
        <f>+Purchasers!AC44</f>
        <v>508400</v>
      </c>
      <c r="P44" s="147">
        <v>3.5069697349434632</v>
      </c>
      <c r="Q44" s="43">
        <f t="shared" si="5"/>
        <v>1782943.4132452568</v>
      </c>
      <c r="R44" s="148">
        <v>3.4999797349434631</v>
      </c>
      <c r="S44" s="43">
        <f t="shared" si="6"/>
        <v>1779389.6972452567</v>
      </c>
      <c r="T44" s="149">
        <f t="shared" si="7"/>
        <v>6.9900000000000517E-3</v>
      </c>
      <c r="U44" s="65">
        <f t="shared" si="8"/>
        <v>3553.7160000000263</v>
      </c>
      <c r="V44" s="17"/>
      <c r="W44" s="23">
        <f t="shared" si="9"/>
        <v>1475600</v>
      </c>
      <c r="X44" s="90">
        <f t="shared" si="10"/>
        <v>3.5584235164560685</v>
      </c>
      <c r="Y44" s="25">
        <f t="shared" si="11"/>
        <v>5250809.7408825746</v>
      </c>
      <c r="Z44" s="90">
        <f t="shared" si="16"/>
        <v>3.5514335164560684</v>
      </c>
      <c r="AA44" s="25">
        <f t="shared" si="12"/>
        <v>5240495.2968825744</v>
      </c>
      <c r="AB44" s="64">
        <f t="shared" si="13"/>
        <v>6.9900000000000517E-3</v>
      </c>
      <c r="AC44" s="65">
        <f t="shared" si="14"/>
        <v>10314.444000000076</v>
      </c>
      <c r="AD44" s="19"/>
      <c r="AE44" s="19"/>
      <c r="AF44" s="19"/>
      <c r="AG44" s="88"/>
      <c r="AH44" s="19"/>
      <c r="AI44" s="88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</row>
    <row r="45" spans="1:46">
      <c r="A45" s="131">
        <v>38018</v>
      </c>
      <c r="B45" s="132">
        <v>38071</v>
      </c>
      <c r="C45" s="30">
        <f t="shared" si="0"/>
        <v>29</v>
      </c>
      <c r="D45" s="30"/>
      <c r="E45" s="111">
        <f t="shared" si="15"/>
        <v>3.4891440155902327</v>
      </c>
      <c r="F45" s="30"/>
      <c r="G45" s="23">
        <f>+Purchasers!P45</f>
        <v>904800</v>
      </c>
      <c r="H45" s="147">
        <v>3.4581852340776278</v>
      </c>
      <c r="I45" s="11">
        <f t="shared" si="1"/>
        <v>3128965.9997934378</v>
      </c>
      <c r="J45" s="148">
        <v>3.4511952340776277</v>
      </c>
      <c r="K45" s="43">
        <f t="shared" si="2"/>
        <v>3122641.4477934376</v>
      </c>
      <c r="L45" s="142">
        <f t="shared" si="3"/>
        <v>6.9900000000000517E-3</v>
      </c>
      <c r="M45" s="65">
        <f t="shared" si="4"/>
        <v>6324.552000000047</v>
      </c>
      <c r="N45" s="17"/>
      <c r="O45" s="23">
        <f>+Purchasers!AC45</f>
        <v>475600</v>
      </c>
      <c r="P45" s="147">
        <v>3.5581852340776283</v>
      </c>
      <c r="Q45" s="43">
        <f t="shared" si="5"/>
        <v>1692272.89732732</v>
      </c>
      <c r="R45" s="148">
        <v>3.5511952340776283</v>
      </c>
      <c r="S45" s="43">
        <f t="shared" si="6"/>
        <v>1688948.4533273201</v>
      </c>
      <c r="T45" s="149">
        <f t="shared" si="7"/>
        <v>6.9900000000000517E-3</v>
      </c>
      <c r="U45" s="65">
        <f t="shared" si="8"/>
        <v>3324.4440000000245</v>
      </c>
      <c r="V45" s="17"/>
      <c r="W45" s="23">
        <f t="shared" si="9"/>
        <v>1380400</v>
      </c>
      <c r="X45" s="90">
        <f t="shared" si="10"/>
        <v>3.4926390155902332</v>
      </c>
      <c r="Y45" s="25">
        <f t="shared" si="11"/>
        <v>4821238.897120758</v>
      </c>
      <c r="Z45" s="90">
        <f t="shared" si="16"/>
        <v>3.4856490155902331</v>
      </c>
      <c r="AA45" s="25">
        <f t="shared" si="12"/>
        <v>4811589.9011207577</v>
      </c>
      <c r="AB45" s="64">
        <f t="shared" si="13"/>
        <v>6.9900000000000517E-3</v>
      </c>
      <c r="AC45" s="65">
        <f t="shared" si="14"/>
        <v>9648.9960000000719</v>
      </c>
      <c r="AD45" s="19"/>
      <c r="AE45" s="19"/>
      <c r="AF45" s="19"/>
      <c r="AG45" s="88"/>
      <c r="AH45" s="19"/>
      <c r="AI45" s="88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</row>
    <row r="46" spans="1:46">
      <c r="A46" s="131">
        <v>38047</v>
      </c>
      <c r="B46" s="133">
        <v>38102</v>
      </c>
      <c r="C46" s="30">
        <f t="shared" si="0"/>
        <v>31</v>
      </c>
      <c r="D46" s="30"/>
      <c r="E46" s="111">
        <f t="shared" si="15"/>
        <v>3.3553137649131108</v>
      </c>
      <c r="F46" s="30"/>
      <c r="G46" s="23">
        <f>+Purchasers!P46</f>
        <v>967200</v>
      </c>
      <c r="H46" s="147">
        <v>3.3209096052492453</v>
      </c>
      <c r="I46" s="11">
        <f t="shared" si="1"/>
        <v>3211983.7701970702</v>
      </c>
      <c r="J46" s="148">
        <v>3.3139196052492452</v>
      </c>
      <c r="K46" s="43">
        <f t="shared" si="2"/>
        <v>3205223.0421970701</v>
      </c>
      <c r="L46" s="142">
        <f t="shared" si="3"/>
        <v>6.9900000000000517E-3</v>
      </c>
      <c r="M46" s="65">
        <f t="shared" si="4"/>
        <v>6760.7280000000501</v>
      </c>
      <c r="N46" s="17"/>
      <c r="O46" s="23">
        <f>+Purchasers!AC46</f>
        <v>508400</v>
      </c>
      <c r="P46" s="147">
        <v>3.4309096052492452</v>
      </c>
      <c r="Q46" s="43">
        <f t="shared" si="5"/>
        <v>1744274.4433087162</v>
      </c>
      <c r="R46" s="148">
        <v>3.4239196052492451</v>
      </c>
      <c r="S46" s="43">
        <f t="shared" si="6"/>
        <v>1740720.7273087162</v>
      </c>
      <c r="T46" s="149">
        <f t="shared" si="7"/>
        <v>6.9900000000000517E-3</v>
      </c>
      <c r="U46" s="65">
        <f t="shared" si="8"/>
        <v>3553.7160000000263</v>
      </c>
      <c r="V46" s="17"/>
      <c r="W46" s="23">
        <f t="shared" si="9"/>
        <v>1475600</v>
      </c>
      <c r="X46" s="90">
        <f t="shared" si="10"/>
        <v>3.3588087649131104</v>
      </c>
      <c r="Y46" s="25">
        <f t="shared" si="11"/>
        <v>4956258.2135057859</v>
      </c>
      <c r="Z46" s="90">
        <f t="shared" si="16"/>
        <v>3.3518187649131104</v>
      </c>
      <c r="AA46" s="25">
        <f t="shared" si="12"/>
        <v>4945943.7695057858</v>
      </c>
      <c r="AB46" s="64">
        <f t="shared" si="13"/>
        <v>6.9900000000000517E-3</v>
      </c>
      <c r="AC46" s="65">
        <f t="shared" si="14"/>
        <v>10314.444000000076</v>
      </c>
      <c r="AD46" s="19"/>
      <c r="AE46" s="19"/>
      <c r="AF46" s="19"/>
      <c r="AG46" s="88"/>
      <c r="AH46" s="19"/>
      <c r="AI46" s="88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</row>
    <row r="47" spans="1:46">
      <c r="A47" s="131">
        <v>38078</v>
      </c>
      <c r="B47" s="132">
        <v>38132</v>
      </c>
      <c r="C47" s="30">
        <f t="shared" si="0"/>
        <v>30</v>
      </c>
      <c r="D47" s="30"/>
      <c r="E47" s="111">
        <f t="shared" si="15"/>
        <v>3.2119749169448339</v>
      </c>
      <c r="F47" s="30"/>
      <c r="G47" s="23">
        <f>+Purchasers!P47</f>
        <v>840000</v>
      </c>
      <c r="H47" s="147">
        <v>3.1836425057773212</v>
      </c>
      <c r="I47" s="11">
        <f t="shared" si="1"/>
        <v>2674259.7048529498</v>
      </c>
      <c r="J47" s="148">
        <v>3.1766525057773212</v>
      </c>
      <c r="K47" s="43">
        <f t="shared" si="2"/>
        <v>2668388.1048529497</v>
      </c>
      <c r="L47" s="142">
        <f t="shared" si="3"/>
        <v>6.9900000000000517E-3</v>
      </c>
      <c r="M47" s="65">
        <f t="shared" si="4"/>
        <v>5871.6000000000431</v>
      </c>
      <c r="N47" s="17"/>
      <c r="O47" s="23">
        <f>+Purchasers!AC47</f>
        <v>342000</v>
      </c>
      <c r="P47" s="147">
        <v>3.2936425057773215</v>
      </c>
      <c r="Q47" s="43">
        <f t="shared" si="5"/>
        <v>1126425.736975844</v>
      </c>
      <c r="R47" s="148">
        <v>3.2866525057773215</v>
      </c>
      <c r="S47" s="43">
        <f t="shared" si="6"/>
        <v>1124035.1569758439</v>
      </c>
      <c r="T47" s="149">
        <f t="shared" si="7"/>
        <v>6.9900000000000517E-3</v>
      </c>
      <c r="U47" s="65">
        <f t="shared" si="8"/>
        <v>2390.5800000000177</v>
      </c>
      <c r="V47" s="17"/>
      <c r="W47" s="23">
        <f t="shared" si="9"/>
        <v>1182000</v>
      </c>
      <c r="X47" s="90">
        <f t="shared" si="10"/>
        <v>3.215469916944834</v>
      </c>
      <c r="Y47" s="25">
        <f t="shared" si="11"/>
        <v>3800685.4418287938</v>
      </c>
      <c r="Z47" s="90">
        <f t="shared" si="16"/>
        <v>3.2084799169448339</v>
      </c>
      <c r="AA47" s="25">
        <f t="shared" si="12"/>
        <v>3792423.2618287937</v>
      </c>
      <c r="AB47" s="64">
        <f t="shared" si="13"/>
        <v>6.9900000000000517E-3</v>
      </c>
      <c r="AC47" s="65">
        <f t="shared" si="14"/>
        <v>8262.1800000000603</v>
      </c>
      <c r="AD47" s="19"/>
      <c r="AE47" s="19"/>
      <c r="AF47" s="19"/>
      <c r="AG47" s="88"/>
      <c r="AH47" s="19"/>
      <c r="AI47" s="88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</row>
    <row r="48" spans="1:46">
      <c r="A48" s="131">
        <v>38108</v>
      </c>
      <c r="B48" s="133">
        <v>38163</v>
      </c>
      <c r="C48" s="30">
        <f t="shared" si="0"/>
        <v>31</v>
      </c>
      <c r="D48" s="30"/>
      <c r="E48" s="111">
        <f t="shared" si="15"/>
        <v>3.163548517906464</v>
      </c>
      <c r="F48" s="30"/>
      <c r="G48" s="23">
        <f>+Purchasers!P48</f>
        <v>868000</v>
      </c>
      <c r="H48" s="147">
        <v>3.1713836194293066</v>
      </c>
      <c r="I48" s="11">
        <f t="shared" si="1"/>
        <v>2752760.981664638</v>
      </c>
      <c r="J48" s="148">
        <v>3.1643936194293065</v>
      </c>
      <c r="K48" s="43">
        <f t="shared" si="2"/>
        <v>2746693.6616646382</v>
      </c>
      <c r="L48" s="142">
        <f t="shared" si="3"/>
        <v>6.9900000000000517E-3</v>
      </c>
      <c r="M48" s="65">
        <f t="shared" si="4"/>
        <v>6067.3200000000452</v>
      </c>
      <c r="N48" s="17"/>
      <c r="O48" s="23">
        <f>+Purchasers!AC48</f>
        <v>353400</v>
      </c>
      <c r="P48" s="147">
        <v>3.1563836194293069</v>
      </c>
      <c r="Q48" s="43">
        <f t="shared" si="5"/>
        <v>1115465.9711063171</v>
      </c>
      <c r="R48" s="148">
        <v>3.1493936194293068</v>
      </c>
      <c r="S48" s="43">
        <f t="shared" si="6"/>
        <v>1112995.7051063171</v>
      </c>
      <c r="T48" s="149">
        <f t="shared" si="7"/>
        <v>6.9900000000000517E-3</v>
      </c>
      <c r="U48" s="65">
        <f t="shared" si="8"/>
        <v>2470.2660000000183</v>
      </c>
      <c r="V48" s="17"/>
      <c r="W48" s="23">
        <f t="shared" si="9"/>
        <v>1221400</v>
      </c>
      <c r="X48" s="90">
        <f t="shared" si="10"/>
        <v>3.167043517906464</v>
      </c>
      <c r="Y48" s="25">
        <f t="shared" si="11"/>
        <v>3868226.9527709549</v>
      </c>
      <c r="Z48" s="90">
        <f t="shared" si="16"/>
        <v>3.1600535179064639</v>
      </c>
      <c r="AA48" s="25">
        <f t="shared" si="12"/>
        <v>3859689.3667709553</v>
      </c>
      <c r="AB48" s="64">
        <f t="shared" si="13"/>
        <v>6.9900000000000517E-3</v>
      </c>
      <c r="AC48" s="65">
        <f t="shared" si="14"/>
        <v>8537.586000000063</v>
      </c>
      <c r="AD48" s="19"/>
      <c r="AE48" s="19"/>
      <c r="AF48" s="19"/>
      <c r="AG48" s="88"/>
      <c r="AH48" s="19"/>
      <c r="AI48" s="88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</row>
    <row r="49" spans="1:46">
      <c r="A49" s="131">
        <v>38139</v>
      </c>
      <c r="B49" s="132">
        <v>38193</v>
      </c>
      <c r="C49" s="30">
        <f t="shared" si="0"/>
        <v>30</v>
      </c>
      <c r="D49" s="30"/>
      <c r="E49" s="111">
        <f t="shared" si="15"/>
        <v>3.1846985671437391</v>
      </c>
      <c r="F49" s="30"/>
      <c r="G49" s="23">
        <f>+Purchasers!P49</f>
        <v>840000</v>
      </c>
      <c r="H49" s="147">
        <v>3.2061326534381553</v>
      </c>
      <c r="I49" s="11">
        <f t="shared" si="1"/>
        <v>2693151.4288880504</v>
      </c>
      <c r="J49" s="148">
        <v>3.1991426534381553</v>
      </c>
      <c r="K49" s="43">
        <f t="shared" si="2"/>
        <v>2687279.8288880503</v>
      </c>
      <c r="L49" s="142">
        <f t="shared" si="3"/>
        <v>6.9900000000000517E-3</v>
      </c>
      <c r="M49" s="65">
        <f t="shared" si="4"/>
        <v>5871.6000000000431</v>
      </c>
      <c r="N49" s="17"/>
      <c r="O49" s="23">
        <f>+Purchasers!AC49</f>
        <v>342000</v>
      </c>
      <c r="P49" s="147">
        <v>3.1441326534381555</v>
      </c>
      <c r="Q49" s="43">
        <f t="shared" si="5"/>
        <v>1075293.3674758491</v>
      </c>
      <c r="R49" s="148">
        <v>3.1371426534381555</v>
      </c>
      <c r="S49" s="43">
        <f t="shared" si="6"/>
        <v>1072902.7874758493</v>
      </c>
      <c r="T49" s="149">
        <f t="shared" si="7"/>
        <v>6.9900000000000517E-3</v>
      </c>
      <c r="U49" s="65">
        <f t="shared" si="8"/>
        <v>2390.5800000000177</v>
      </c>
      <c r="V49" s="17"/>
      <c r="W49" s="23">
        <f t="shared" si="9"/>
        <v>1182000</v>
      </c>
      <c r="X49" s="90">
        <f t="shared" si="10"/>
        <v>3.1881935671437391</v>
      </c>
      <c r="Y49" s="25">
        <f t="shared" si="11"/>
        <v>3768444.7963638995</v>
      </c>
      <c r="Z49" s="90">
        <f t="shared" si="16"/>
        <v>3.1812035671437391</v>
      </c>
      <c r="AA49" s="25">
        <f t="shared" si="12"/>
        <v>3760182.6163638998</v>
      </c>
      <c r="AB49" s="64">
        <f t="shared" si="13"/>
        <v>6.9900000000000517E-3</v>
      </c>
      <c r="AC49" s="65">
        <f t="shared" si="14"/>
        <v>8262.1800000000603</v>
      </c>
      <c r="AD49" s="19"/>
      <c r="AE49" s="19"/>
      <c r="AF49" s="19"/>
      <c r="AG49" s="88"/>
      <c r="AH49" s="19"/>
      <c r="AI49" s="88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</row>
    <row r="50" spans="1:46">
      <c r="A50" s="131">
        <v>38169</v>
      </c>
      <c r="B50" s="133">
        <v>38224</v>
      </c>
      <c r="C50" s="30">
        <f t="shared" si="0"/>
        <v>31</v>
      </c>
      <c r="D50" s="30"/>
      <c r="E50" s="111">
        <f t="shared" si="15"/>
        <v>3.2052420516902127</v>
      </c>
      <c r="F50" s="30"/>
      <c r="G50" s="23">
        <f>+Purchasers!P50</f>
        <v>868000</v>
      </c>
      <c r="H50" s="147">
        <v>3.2208893359541722</v>
      </c>
      <c r="I50" s="11">
        <f t="shared" si="1"/>
        <v>2795731.9436082216</v>
      </c>
      <c r="J50" s="148">
        <v>3.2138993359541721</v>
      </c>
      <c r="K50" s="43">
        <f t="shared" si="2"/>
        <v>2789664.6236082213</v>
      </c>
      <c r="L50" s="142">
        <f t="shared" si="3"/>
        <v>6.9900000000000517E-3</v>
      </c>
      <c r="M50" s="65">
        <f t="shared" si="4"/>
        <v>6067.3200000000452</v>
      </c>
      <c r="N50" s="17"/>
      <c r="O50" s="23">
        <f>+Purchasers!AC50</f>
        <v>353400</v>
      </c>
      <c r="P50" s="147">
        <v>3.1788893359541723</v>
      </c>
      <c r="Q50" s="43">
        <f t="shared" si="5"/>
        <v>1123419.4913262045</v>
      </c>
      <c r="R50" s="148">
        <v>3.1718993359541723</v>
      </c>
      <c r="S50" s="43">
        <f t="shared" si="6"/>
        <v>1120949.2253262044</v>
      </c>
      <c r="T50" s="149">
        <f t="shared" si="7"/>
        <v>6.9900000000000517E-3</v>
      </c>
      <c r="U50" s="65">
        <f t="shared" si="8"/>
        <v>2470.2660000000183</v>
      </c>
      <c r="V50" s="17"/>
      <c r="W50" s="23">
        <f t="shared" si="9"/>
        <v>1221400</v>
      </c>
      <c r="X50" s="90">
        <f t="shared" si="10"/>
        <v>3.2087370516902132</v>
      </c>
      <c r="Y50" s="25">
        <f t="shared" si="11"/>
        <v>3919151.4349344261</v>
      </c>
      <c r="Z50" s="90">
        <f t="shared" si="16"/>
        <v>3.2017470516902127</v>
      </c>
      <c r="AA50" s="25">
        <f t="shared" si="12"/>
        <v>3910613.848934426</v>
      </c>
      <c r="AB50" s="64">
        <f t="shared" si="13"/>
        <v>6.9900000000004958E-3</v>
      </c>
      <c r="AC50" s="65">
        <f t="shared" si="14"/>
        <v>8537.5860000006051</v>
      </c>
      <c r="AD50" s="19"/>
      <c r="AE50" s="19"/>
      <c r="AF50" s="19"/>
      <c r="AG50" s="88"/>
      <c r="AH50" s="19"/>
      <c r="AI50" s="88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</row>
    <row r="51" spans="1:46">
      <c r="A51" s="131">
        <v>38200</v>
      </c>
      <c r="B51" s="132">
        <v>38255</v>
      </c>
      <c r="C51" s="30">
        <f t="shared" si="0"/>
        <v>31</v>
      </c>
      <c r="D51" s="30"/>
      <c r="E51" s="111">
        <f t="shared" si="15"/>
        <v>3.2264020686772898</v>
      </c>
      <c r="F51" s="30"/>
      <c r="G51" s="23">
        <f>+Purchasers!P51</f>
        <v>868000</v>
      </c>
      <c r="H51" s="147">
        <v>3.2446534138549548</v>
      </c>
      <c r="I51" s="11">
        <f t="shared" si="1"/>
        <v>2816359.1632261006</v>
      </c>
      <c r="J51" s="148">
        <v>3.2376634138549547</v>
      </c>
      <c r="K51" s="43">
        <f t="shared" si="2"/>
        <v>2810291.8432261008</v>
      </c>
      <c r="L51" s="142">
        <f t="shared" si="3"/>
        <v>6.9900000000000517E-3</v>
      </c>
      <c r="M51" s="65">
        <f t="shared" si="4"/>
        <v>6067.3200000000452</v>
      </c>
      <c r="N51" s="17"/>
      <c r="O51" s="23">
        <f>+Purchasers!AC51</f>
        <v>353400</v>
      </c>
      <c r="P51" s="147">
        <v>3.193653413854955</v>
      </c>
      <c r="Q51" s="43">
        <f t="shared" si="5"/>
        <v>1128637.116456341</v>
      </c>
      <c r="R51" s="148">
        <v>3.186663413854955</v>
      </c>
      <c r="S51" s="43">
        <f t="shared" si="6"/>
        <v>1126166.8504563412</v>
      </c>
      <c r="T51" s="149">
        <f t="shared" si="7"/>
        <v>6.9900000000000517E-3</v>
      </c>
      <c r="U51" s="65">
        <f t="shared" si="8"/>
        <v>2470.2660000000183</v>
      </c>
      <c r="V51" s="17"/>
      <c r="W51" s="23">
        <f t="shared" si="9"/>
        <v>1221400</v>
      </c>
      <c r="X51" s="90">
        <f t="shared" si="10"/>
        <v>3.2298970686772899</v>
      </c>
      <c r="Y51" s="25">
        <f t="shared" si="11"/>
        <v>3944996.2796824416</v>
      </c>
      <c r="Z51" s="90">
        <f t="shared" si="16"/>
        <v>3.2229070686772898</v>
      </c>
      <c r="AA51" s="25">
        <f t="shared" si="12"/>
        <v>3936458.693682442</v>
      </c>
      <c r="AB51" s="64">
        <f t="shared" si="13"/>
        <v>6.9900000000000517E-3</v>
      </c>
      <c r="AC51" s="65">
        <f t="shared" si="14"/>
        <v>8537.586000000063</v>
      </c>
      <c r="AD51" s="19"/>
      <c r="AE51" s="19"/>
      <c r="AF51" s="19"/>
      <c r="AG51" s="88"/>
      <c r="AH51" s="19"/>
      <c r="AI51" s="88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</row>
    <row r="52" spans="1:46">
      <c r="A52" s="131">
        <v>38231</v>
      </c>
      <c r="B52" s="133">
        <v>38285</v>
      </c>
      <c r="C52" s="30">
        <f t="shared" si="0"/>
        <v>30</v>
      </c>
      <c r="D52" s="30"/>
      <c r="E52" s="111">
        <f t="shared" si="15"/>
        <v>3.2761123919692121</v>
      </c>
      <c r="F52" s="30"/>
      <c r="G52" s="23">
        <f>+Purchasers!P52</f>
        <v>840000</v>
      </c>
      <c r="H52" s="147">
        <v>3.3049246508524606</v>
      </c>
      <c r="I52" s="11">
        <f t="shared" si="1"/>
        <v>2776136.7067160667</v>
      </c>
      <c r="J52" s="148">
        <v>3.2979346508524605</v>
      </c>
      <c r="K52" s="43">
        <f t="shared" si="2"/>
        <v>2770265.1067160671</v>
      </c>
      <c r="L52" s="142">
        <f t="shared" si="3"/>
        <v>6.9900000000000517E-3</v>
      </c>
      <c r="M52" s="65">
        <f t="shared" si="4"/>
        <v>5871.6000000000431</v>
      </c>
      <c r="N52" s="17"/>
      <c r="O52" s="23">
        <f>+Purchasers!AC52</f>
        <v>342000</v>
      </c>
      <c r="P52" s="147">
        <v>3.2174246508524607</v>
      </c>
      <c r="Q52" s="43">
        <f t="shared" si="5"/>
        <v>1100359.2305915416</v>
      </c>
      <c r="R52" s="148">
        <v>3.2104346508524606</v>
      </c>
      <c r="S52" s="43">
        <f t="shared" si="6"/>
        <v>1097968.6505915415</v>
      </c>
      <c r="T52" s="149">
        <f t="shared" si="7"/>
        <v>6.9900000000000517E-3</v>
      </c>
      <c r="U52" s="65">
        <f t="shared" si="8"/>
        <v>2390.5800000000177</v>
      </c>
      <c r="V52" s="17"/>
      <c r="W52" s="23">
        <f t="shared" si="9"/>
        <v>1182000</v>
      </c>
      <c r="X52" s="90">
        <f t="shared" si="10"/>
        <v>3.2796073919692117</v>
      </c>
      <c r="Y52" s="25">
        <f t="shared" si="11"/>
        <v>3876495.9373076083</v>
      </c>
      <c r="Z52" s="90">
        <f t="shared" si="16"/>
        <v>3.2726173919692121</v>
      </c>
      <c r="AA52" s="25">
        <f t="shared" si="12"/>
        <v>3868233.7573076086</v>
      </c>
      <c r="AB52" s="64">
        <f t="shared" si="13"/>
        <v>6.9899999999996076E-3</v>
      </c>
      <c r="AC52" s="65">
        <f t="shared" si="14"/>
        <v>8262.1799999995364</v>
      </c>
      <c r="AD52" s="19"/>
      <c r="AE52" s="19"/>
      <c r="AF52" s="19"/>
      <c r="AG52" s="88"/>
      <c r="AH52" s="19"/>
      <c r="AI52" s="88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</row>
    <row r="53" spans="1:46">
      <c r="A53" s="131">
        <v>38261</v>
      </c>
      <c r="B53" s="132">
        <v>38316</v>
      </c>
      <c r="C53" s="30">
        <f t="shared" si="0"/>
        <v>31</v>
      </c>
      <c r="D53" s="30"/>
      <c r="E53" s="111">
        <f t="shared" si="15"/>
        <v>3.3097408207721473</v>
      </c>
      <c r="F53" s="30"/>
      <c r="G53" s="23">
        <f>+Purchasers!P53</f>
        <v>868000</v>
      </c>
      <c r="H53" s="147">
        <v>3.3277028258482892</v>
      </c>
      <c r="I53" s="11">
        <f t="shared" si="1"/>
        <v>2888446.0528363152</v>
      </c>
      <c r="J53" s="148">
        <v>3.3207128258482892</v>
      </c>
      <c r="K53" s="43">
        <f t="shared" si="2"/>
        <v>2882378.7328363149</v>
      </c>
      <c r="L53" s="142">
        <f t="shared" si="3"/>
        <v>6.9900000000000517E-3</v>
      </c>
      <c r="M53" s="65">
        <f t="shared" si="4"/>
        <v>6067.3200000000452</v>
      </c>
      <c r="N53" s="17"/>
      <c r="O53" s="23">
        <f>+Purchasers!AC53</f>
        <v>353400</v>
      </c>
      <c r="P53" s="147">
        <v>3.2777028258482894</v>
      </c>
      <c r="Q53" s="43">
        <f t="shared" si="5"/>
        <v>1158340.1786547855</v>
      </c>
      <c r="R53" s="148">
        <v>3.2707128258482894</v>
      </c>
      <c r="S53" s="43">
        <f t="shared" si="6"/>
        <v>1155869.9126547854</v>
      </c>
      <c r="T53" s="149">
        <f t="shared" si="7"/>
        <v>6.9900000000000517E-3</v>
      </c>
      <c r="U53" s="65">
        <f t="shared" si="8"/>
        <v>2470.2660000000183</v>
      </c>
      <c r="V53" s="17"/>
      <c r="W53" s="23">
        <f t="shared" si="9"/>
        <v>1221400</v>
      </c>
      <c r="X53" s="90">
        <f t="shared" si="10"/>
        <v>3.3132358207721477</v>
      </c>
      <c r="Y53" s="25">
        <f t="shared" si="11"/>
        <v>4046786.231491101</v>
      </c>
      <c r="Z53" s="90">
        <f t="shared" si="16"/>
        <v>3.3062458207721472</v>
      </c>
      <c r="AA53" s="25">
        <f t="shared" si="12"/>
        <v>4038248.6454911004</v>
      </c>
      <c r="AB53" s="64">
        <f t="shared" si="13"/>
        <v>6.9900000000004958E-3</v>
      </c>
      <c r="AC53" s="65">
        <f t="shared" si="14"/>
        <v>8537.5860000006051</v>
      </c>
      <c r="AD53" s="19"/>
      <c r="AE53" s="19"/>
      <c r="AF53" s="19"/>
      <c r="AG53" s="88"/>
      <c r="AH53" s="19"/>
      <c r="AI53" s="88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</row>
    <row r="54" spans="1:46">
      <c r="A54" s="131">
        <v>38292</v>
      </c>
      <c r="B54" s="133">
        <v>38346</v>
      </c>
      <c r="C54" s="30">
        <f t="shared" si="0"/>
        <v>30</v>
      </c>
      <c r="D54" s="30"/>
      <c r="E54" s="111">
        <f t="shared" si="15"/>
        <v>3.3810392431255711</v>
      </c>
      <c r="F54" s="30"/>
      <c r="G54" s="23">
        <f>+Purchasers!P54</f>
        <v>936000</v>
      </c>
      <c r="H54" s="147">
        <v>3.4394877314976644</v>
      </c>
      <c r="I54" s="11">
        <f t="shared" si="1"/>
        <v>3219360.5166818141</v>
      </c>
      <c r="J54" s="148">
        <v>3.4324977314976644</v>
      </c>
      <c r="K54" s="43">
        <f t="shared" si="2"/>
        <v>3212817.876681814</v>
      </c>
      <c r="L54" s="142">
        <f t="shared" si="3"/>
        <v>6.9900000000000517E-3</v>
      </c>
      <c r="M54" s="65">
        <f t="shared" si="4"/>
        <v>6542.6400000000485</v>
      </c>
      <c r="N54" s="17"/>
      <c r="O54" s="23">
        <f>+Purchasers!AC54</f>
        <v>612000</v>
      </c>
      <c r="P54" s="147">
        <v>3.3004877314976646</v>
      </c>
      <c r="Q54" s="43">
        <f t="shared" si="5"/>
        <v>2019898.4916765708</v>
      </c>
      <c r="R54" s="148">
        <v>3.2934977314976646</v>
      </c>
      <c r="S54" s="43">
        <f t="shared" si="6"/>
        <v>2015620.6116765707</v>
      </c>
      <c r="T54" s="149">
        <f t="shared" si="7"/>
        <v>6.9900000000000517E-3</v>
      </c>
      <c r="U54" s="65">
        <f t="shared" si="8"/>
        <v>4277.8800000000319</v>
      </c>
      <c r="V54" s="17"/>
      <c r="W54" s="23">
        <f t="shared" si="9"/>
        <v>1548000</v>
      </c>
      <c r="X54" s="90">
        <f t="shared" si="10"/>
        <v>3.3845342431255721</v>
      </c>
      <c r="Y54" s="25">
        <f t="shared" si="11"/>
        <v>5239259.0083583854</v>
      </c>
      <c r="Z54" s="90">
        <f t="shared" si="16"/>
        <v>3.3775442431255716</v>
      </c>
      <c r="AA54" s="25">
        <f t="shared" si="12"/>
        <v>5228438.4883583849</v>
      </c>
      <c r="AB54" s="64">
        <f t="shared" si="13"/>
        <v>6.9900000000004958E-3</v>
      </c>
      <c r="AC54" s="65">
        <f t="shared" si="14"/>
        <v>10820.520000000768</v>
      </c>
      <c r="AD54" s="19"/>
      <c r="AE54" s="19"/>
      <c r="AF54" s="19"/>
      <c r="AG54" s="88"/>
      <c r="AH54" s="19"/>
      <c r="AI54" s="88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</row>
    <row r="55" spans="1:46">
      <c r="A55" s="131">
        <v>38322</v>
      </c>
      <c r="B55" s="132">
        <v>38377</v>
      </c>
      <c r="C55" s="30">
        <f t="shared" si="0"/>
        <v>31</v>
      </c>
      <c r="D55" s="30"/>
      <c r="E55" s="111">
        <f t="shared" si="15"/>
        <v>3.4904120799266574</v>
      </c>
      <c r="F55" s="30"/>
      <c r="G55" s="23">
        <f>+Purchasers!P55</f>
        <v>967200</v>
      </c>
      <c r="H55" s="147">
        <v>3.5472791729499131</v>
      </c>
      <c r="I55" s="11">
        <f t="shared" si="1"/>
        <v>3430928.4160771561</v>
      </c>
      <c r="J55" s="148">
        <v>3.5402891729499131</v>
      </c>
      <c r="K55" s="43">
        <f t="shared" si="2"/>
        <v>3424167.688077156</v>
      </c>
      <c r="L55" s="142">
        <f t="shared" si="3"/>
        <v>6.9900000000000517E-3</v>
      </c>
      <c r="M55" s="65">
        <f t="shared" si="4"/>
        <v>6760.7280000000501</v>
      </c>
      <c r="N55" s="17"/>
      <c r="O55" s="23">
        <f>+Purchasers!AC55</f>
        <v>632400</v>
      </c>
      <c r="P55" s="147">
        <v>3.4122791729499133</v>
      </c>
      <c r="Q55" s="43">
        <f t="shared" si="5"/>
        <v>2157925.3489735252</v>
      </c>
      <c r="R55" s="148">
        <v>3.4052891729499133</v>
      </c>
      <c r="S55" s="43">
        <f t="shared" si="6"/>
        <v>2153504.872973525</v>
      </c>
      <c r="T55" s="149">
        <f t="shared" si="7"/>
        <v>6.9900000000000517E-3</v>
      </c>
      <c r="U55" s="65">
        <f t="shared" si="8"/>
        <v>4420.4760000000324</v>
      </c>
      <c r="V55" s="17"/>
      <c r="W55" s="23">
        <f t="shared" si="9"/>
        <v>1599600</v>
      </c>
      <c r="X55" s="90">
        <f t="shared" si="10"/>
        <v>3.4939070799266574</v>
      </c>
      <c r="Y55" s="25">
        <f t="shared" si="11"/>
        <v>5588853.7650506813</v>
      </c>
      <c r="Z55" s="90">
        <f t="shared" si="16"/>
        <v>3.4869170799266573</v>
      </c>
      <c r="AA55" s="25">
        <f t="shared" si="12"/>
        <v>5577672.5610506814</v>
      </c>
      <c r="AB55" s="64">
        <f t="shared" si="13"/>
        <v>6.9900000000000517E-3</v>
      </c>
      <c r="AC55" s="65">
        <f t="shared" si="14"/>
        <v>11181.204000000083</v>
      </c>
      <c r="AD55" s="19"/>
      <c r="AE55" s="19"/>
      <c r="AF55" s="19"/>
      <c r="AG55" s="88"/>
      <c r="AH55" s="19"/>
      <c r="AI55" s="88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</row>
    <row r="56" spans="1:46">
      <c r="A56" s="131">
        <v>38353</v>
      </c>
      <c r="B56" s="133">
        <v>38408</v>
      </c>
      <c r="C56" s="30">
        <f t="shared" si="0"/>
        <v>31</v>
      </c>
      <c r="D56" s="30"/>
      <c r="E56" s="111">
        <f t="shared" si="15"/>
        <v>3.5821866179018356</v>
      </c>
      <c r="F56" s="30"/>
      <c r="G56" s="23">
        <f>+Purchasers!P56</f>
        <v>967200</v>
      </c>
      <c r="H56" s="147">
        <v>3.6285769667390451</v>
      </c>
      <c r="I56" s="11">
        <f t="shared" si="1"/>
        <v>3509559.6422300045</v>
      </c>
      <c r="J56" s="148">
        <v>3.621586966739045</v>
      </c>
      <c r="K56" s="43">
        <f t="shared" si="2"/>
        <v>3502798.9142300044</v>
      </c>
      <c r="L56" s="142">
        <f t="shared" si="3"/>
        <v>6.9900000000000517E-3</v>
      </c>
      <c r="M56" s="65">
        <f t="shared" si="4"/>
        <v>6760.7280000000501</v>
      </c>
      <c r="N56" s="17"/>
      <c r="O56" s="23">
        <f>+Purchasers!AC56</f>
        <v>632400</v>
      </c>
      <c r="P56" s="147">
        <v>3.5200769667390448</v>
      </c>
      <c r="Q56" s="43">
        <f t="shared" si="5"/>
        <v>2226096.673765772</v>
      </c>
      <c r="R56" s="148">
        <v>3.5130869667390447</v>
      </c>
      <c r="S56" s="43">
        <f t="shared" si="6"/>
        <v>2221676.1977657718</v>
      </c>
      <c r="T56" s="149">
        <f t="shared" si="7"/>
        <v>6.9900000000000517E-3</v>
      </c>
      <c r="U56" s="65">
        <f t="shared" si="8"/>
        <v>4420.4760000000324</v>
      </c>
      <c r="V56" s="17"/>
      <c r="W56" s="23">
        <f t="shared" si="9"/>
        <v>1599600</v>
      </c>
      <c r="X56" s="90">
        <f t="shared" si="10"/>
        <v>3.585681617901836</v>
      </c>
      <c r="Y56" s="25">
        <f t="shared" si="11"/>
        <v>5735656.315995777</v>
      </c>
      <c r="Z56" s="90">
        <f t="shared" si="16"/>
        <v>3.5786916179018355</v>
      </c>
      <c r="AA56" s="25">
        <f t="shared" si="12"/>
        <v>5724475.1119957762</v>
      </c>
      <c r="AB56" s="64">
        <f t="shared" si="13"/>
        <v>6.9900000000004958E-3</v>
      </c>
      <c r="AC56" s="65">
        <f t="shared" si="14"/>
        <v>11181.204000000793</v>
      </c>
      <c r="AD56" s="19"/>
      <c r="AE56" s="19"/>
      <c r="AF56" s="19"/>
      <c r="AG56" s="88"/>
      <c r="AH56" s="19"/>
      <c r="AI56" s="88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</row>
    <row r="57" spans="1:46">
      <c r="A57" s="131">
        <v>38384</v>
      </c>
      <c r="B57" s="132">
        <v>38436</v>
      </c>
      <c r="C57" s="30">
        <f t="shared" si="0"/>
        <v>28</v>
      </c>
      <c r="D57" s="30"/>
      <c r="E57" s="111">
        <f t="shared" si="15"/>
        <v>3.5374208235235822</v>
      </c>
      <c r="F57" s="30"/>
      <c r="G57" s="23">
        <f>+Purchasers!P57</f>
        <v>873600</v>
      </c>
      <c r="H57" s="147">
        <v>3.5013809398026523</v>
      </c>
      <c r="I57" s="11">
        <f t="shared" si="1"/>
        <v>3058806.3890115973</v>
      </c>
      <c r="J57" s="148">
        <v>3.4943909398026523</v>
      </c>
      <c r="K57" s="43">
        <f t="shared" si="2"/>
        <v>3052699.9250115971</v>
      </c>
      <c r="L57" s="142">
        <f t="shared" si="3"/>
        <v>6.9900000000000517E-3</v>
      </c>
      <c r="M57" s="65">
        <f t="shared" si="4"/>
        <v>6106.4640000000454</v>
      </c>
      <c r="N57" s="17"/>
      <c r="O57" s="23">
        <f>+Purchasers!AC57</f>
        <v>571200</v>
      </c>
      <c r="P57" s="147">
        <v>3.6013809398026524</v>
      </c>
      <c r="Q57" s="43">
        <f t="shared" si="5"/>
        <v>2057108.792815275</v>
      </c>
      <c r="R57" s="148">
        <v>3.5943909398026523</v>
      </c>
      <c r="S57" s="43">
        <f t="shared" si="6"/>
        <v>2053116.1048152749</v>
      </c>
      <c r="T57" s="149">
        <f t="shared" si="7"/>
        <v>6.9900000000000517E-3</v>
      </c>
      <c r="U57" s="65">
        <f t="shared" si="8"/>
        <v>3992.6880000000297</v>
      </c>
      <c r="V57" s="17"/>
      <c r="W57" s="23">
        <f t="shared" si="9"/>
        <v>1444800</v>
      </c>
      <c r="X57" s="90">
        <f t="shared" si="10"/>
        <v>3.5409158235235831</v>
      </c>
      <c r="Y57" s="25">
        <f t="shared" si="11"/>
        <v>5115915.1818268728</v>
      </c>
      <c r="Z57" s="90">
        <f t="shared" si="16"/>
        <v>3.5339258235235826</v>
      </c>
      <c r="AA57" s="25">
        <f t="shared" si="12"/>
        <v>5105816.0298268721</v>
      </c>
      <c r="AB57" s="64">
        <f t="shared" si="13"/>
        <v>6.9900000000004958E-3</v>
      </c>
      <c r="AC57" s="65">
        <f t="shared" si="14"/>
        <v>10099.152000000717</v>
      </c>
      <c r="AD57" s="19"/>
      <c r="AE57" s="19"/>
      <c r="AF57" s="19"/>
      <c r="AG57" s="88"/>
      <c r="AH57" s="19"/>
      <c r="AI57" s="88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</row>
    <row r="58" spans="1:46">
      <c r="A58" s="131">
        <v>38412</v>
      </c>
      <c r="B58" s="133">
        <v>38467</v>
      </c>
      <c r="C58" s="30">
        <f t="shared" si="0"/>
        <v>31</v>
      </c>
      <c r="D58" s="30"/>
      <c r="E58" s="111">
        <f t="shared" si="15"/>
        <v>3.4041843007040509</v>
      </c>
      <c r="F58" s="30"/>
      <c r="G58" s="23">
        <f>+Purchasers!P58</f>
        <v>967200</v>
      </c>
      <c r="H58" s="147">
        <v>3.3641909286110274</v>
      </c>
      <c r="I58" s="11">
        <f t="shared" si="1"/>
        <v>3253845.4661525856</v>
      </c>
      <c r="J58" s="148">
        <v>3.3572009286110274</v>
      </c>
      <c r="K58" s="43">
        <f t="shared" si="2"/>
        <v>3247084.7381525855</v>
      </c>
      <c r="L58" s="142">
        <f t="shared" si="3"/>
        <v>6.9900000000000517E-3</v>
      </c>
      <c r="M58" s="65">
        <f t="shared" si="4"/>
        <v>6760.7280000000501</v>
      </c>
      <c r="N58" s="17"/>
      <c r="O58" s="23">
        <f>+Purchasers!AC58</f>
        <v>632400</v>
      </c>
      <c r="P58" s="147">
        <v>3.4741909286110277</v>
      </c>
      <c r="Q58" s="43">
        <f t="shared" si="5"/>
        <v>2197078.3432536139</v>
      </c>
      <c r="R58" s="148">
        <v>3.4672009286110277</v>
      </c>
      <c r="S58" s="43">
        <f t="shared" si="6"/>
        <v>2192657.8672536141</v>
      </c>
      <c r="T58" s="149">
        <f t="shared" si="7"/>
        <v>6.9900000000000517E-3</v>
      </c>
      <c r="U58" s="65">
        <f t="shared" si="8"/>
        <v>4420.4760000000324</v>
      </c>
      <c r="V58" s="17"/>
      <c r="W58" s="23">
        <f t="shared" si="9"/>
        <v>1599600</v>
      </c>
      <c r="X58" s="90">
        <f t="shared" si="10"/>
        <v>3.4076793007040509</v>
      </c>
      <c r="Y58" s="25">
        <f t="shared" si="11"/>
        <v>5450923.8094061995</v>
      </c>
      <c r="Z58" s="90">
        <f t="shared" si="16"/>
        <v>3.4006893007040508</v>
      </c>
      <c r="AA58" s="25">
        <f t="shared" si="12"/>
        <v>5439742.6054061996</v>
      </c>
      <c r="AB58" s="64">
        <f t="shared" si="13"/>
        <v>6.9900000000000517E-3</v>
      </c>
      <c r="AC58" s="65">
        <f t="shared" si="14"/>
        <v>11181.204000000083</v>
      </c>
      <c r="AD58" s="19"/>
      <c r="AE58" s="19"/>
      <c r="AF58" s="19"/>
      <c r="AG58" s="88"/>
      <c r="AH58" s="19"/>
      <c r="AI58" s="88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</row>
    <row r="59" spans="1:46">
      <c r="A59" s="131">
        <v>38443</v>
      </c>
      <c r="B59" s="132">
        <v>38497</v>
      </c>
      <c r="C59" s="30">
        <f t="shared" si="0"/>
        <v>30</v>
      </c>
      <c r="D59" s="30"/>
      <c r="E59" s="111">
        <f t="shared" si="15"/>
        <v>3.2553391895589137</v>
      </c>
      <c r="F59" s="30"/>
      <c r="G59" s="23">
        <f>+Purchasers!P59</f>
        <v>840000</v>
      </c>
      <c r="H59" s="147">
        <v>3.2270067783914009</v>
      </c>
      <c r="I59" s="11">
        <f t="shared" si="1"/>
        <v>2710685.6938487766</v>
      </c>
      <c r="J59" s="148">
        <v>3.2200167783914009</v>
      </c>
      <c r="K59" s="43">
        <f t="shared" si="2"/>
        <v>2704814.0938487765</v>
      </c>
      <c r="L59" s="142">
        <f t="shared" si="3"/>
        <v>6.9900000000000517E-3</v>
      </c>
      <c r="M59" s="65">
        <f t="shared" si="4"/>
        <v>5871.6000000000431</v>
      </c>
      <c r="N59" s="17"/>
      <c r="O59" s="23">
        <f>+Purchasers!AC59</f>
        <v>342000</v>
      </c>
      <c r="P59" s="147">
        <v>3.3370067783914013</v>
      </c>
      <c r="Q59" s="43">
        <f t="shared" si="5"/>
        <v>1141256.3182098593</v>
      </c>
      <c r="R59" s="148">
        <v>3.3300167783914012</v>
      </c>
      <c r="S59" s="43">
        <f t="shared" si="6"/>
        <v>1138865.7382098592</v>
      </c>
      <c r="T59" s="149">
        <f t="shared" si="7"/>
        <v>6.9900000000000517E-3</v>
      </c>
      <c r="U59" s="65">
        <f t="shared" si="8"/>
        <v>2390.5800000000177</v>
      </c>
      <c r="V59" s="17"/>
      <c r="W59" s="23">
        <f t="shared" si="9"/>
        <v>1182000</v>
      </c>
      <c r="X59" s="90">
        <f t="shared" si="10"/>
        <v>3.2588341895589137</v>
      </c>
      <c r="Y59" s="25">
        <f t="shared" si="11"/>
        <v>3851942.0120586362</v>
      </c>
      <c r="Z59" s="90">
        <f t="shared" si="16"/>
        <v>3.2518441895589132</v>
      </c>
      <c r="AA59" s="25">
        <f t="shared" si="12"/>
        <v>3843679.8320586355</v>
      </c>
      <c r="AB59" s="64">
        <f t="shared" si="13"/>
        <v>6.9900000000004958E-3</v>
      </c>
      <c r="AC59" s="65">
        <f t="shared" si="14"/>
        <v>8262.180000000586</v>
      </c>
      <c r="AD59" s="19"/>
      <c r="AE59" s="19"/>
      <c r="AF59" s="19"/>
      <c r="AG59" s="88"/>
      <c r="AH59" s="19"/>
      <c r="AI59" s="88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</row>
    <row r="60" spans="1:46">
      <c r="A60" s="131">
        <v>38473</v>
      </c>
      <c r="B60" s="133">
        <v>38528</v>
      </c>
      <c r="C60" s="30">
        <f t="shared" si="0"/>
        <v>31</v>
      </c>
      <c r="D60" s="30"/>
      <c r="E60" s="111">
        <f t="shared" si="15"/>
        <v>3.2069932409117632</v>
      </c>
      <c r="F60" s="30"/>
      <c r="G60" s="23">
        <f>+Purchasers!P60</f>
        <v>868000</v>
      </c>
      <c r="H60" s="147">
        <v>3.2148283424346058</v>
      </c>
      <c r="I60" s="11">
        <f t="shared" si="1"/>
        <v>2790471.0012332378</v>
      </c>
      <c r="J60" s="148">
        <v>3.2078383424346057</v>
      </c>
      <c r="K60" s="43">
        <f t="shared" si="2"/>
        <v>2784403.681233238</v>
      </c>
      <c r="L60" s="142">
        <f t="shared" si="3"/>
        <v>6.9900000000000517E-3</v>
      </c>
      <c r="M60" s="65">
        <f t="shared" si="4"/>
        <v>6067.3200000000452</v>
      </c>
      <c r="N60" s="17"/>
      <c r="O60" s="23">
        <f>+Purchasers!AC60</f>
        <v>353400</v>
      </c>
      <c r="P60" s="147">
        <v>3.1998283424346057</v>
      </c>
      <c r="Q60" s="43">
        <f t="shared" si="5"/>
        <v>1130819.3362163897</v>
      </c>
      <c r="R60" s="148">
        <v>3.1928383424346056</v>
      </c>
      <c r="S60" s="43">
        <f t="shared" si="6"/>
        <v>1128349.0702163896</v>
      </c>
      <c r="T60" s="149">
        <f t="shared" si="7"/>
        <v>6.9900000000000517E-3</v>
      </c>
      <c r="U60" s="65">
        <f t="shared" si="8"/>
        <v>2470.2660000000183</v>
      </c>
      <c r="V60" s="17"/>
      <c r="W60" s="23">
        <f t="shared" si="9"/>
        <v>1221400</v>
      </c>
      <c r="X60" s="90">
        <f t="shared" si="10"/>
        <v>3.2104882409117632</v>
      </c>
      <c r="Y60" s="25">
        <f t="shared" si="11"/>
        <v>3921290.3374496275</v>
      </c>
      <c r="Z60" s="90">
        <f t="shared" si="16"/>
        <v>3.2034982409117636</v>
      </c>
      <c r="AA60" s="25">
        <f t="shared" si="12"/>
        <v>3912752.7514496278</v>
      </c>
      <c r="AB60" s="64">
        <f t="shared" si="13"/>
        <v>6.9899999999996076E-3</v>
      </c>
      <c r="AC60" s="65">
        <f t="shared" si="14"/>
        <v>8537.5859999995209</v>
      </c>
      <c r="AD60" s="19"/>
      <c r="AE60" s="19"/>
      <c r="AF60" s="19"/>
      <c r="AG60" s="88"/>
      <c r="AH60" s="19"/>
      <c r="AI60" s="88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</row>
    <row r="61" spans="1:46">
      <c r="A61" s="131">
        <v>38504</v>
      </c>
      <c r="B61" s="132">
        <v>38558</v>
      </c>
      <c r="C61" s="30">
        <f t="shared" si="0"/>
        <v>30</v>
      </c>
      <c r="D61" s="30"/>
      <c r="E61" s="111">
        <f t="shared" si="15"/>
        <v>3.2282213951790597</v>
      </c>
      <c r="F61" s="30"/>
      <c r="G61" s="23">
        <f>+Purchasers!P61</f>
        <v>840000</v>
      </c>
      <c r="H61" s="147">
        <v>3.2496554814734764</v>
      </c>
      <c r="I61" s="11">
        <f t="shared" si="1"/>
        <v>2729710.60443772</v>
      </c>
      <c r="J61" s="148">
        <v>3.2426654814734763</v>
      </c>
      <c r="K61" s="43">
        <f t="shared" si="2"/>
        <v>2723839.0044377199</v>
      </c>
      <c r="L61" s="142">
        <f t="shared" si="3"/>
        <v>6.9900000000000517E-3</v>
      </c>
      <c r="M61" s="65">
        <f t="shared" si="4"/>
        <v>5871.6000000000431</v>
      </c>
      <c r="N61" s="17"/>
      <c r="O61" s="23">
        <f>+Purchasers!AC61</f>
        <v>342000</v>
      </c>
      <c r="P61" s="147">
        <v>3.1876554814734765</v>
      </c>
      <c r="Q61" s="43">
        <f t="shared" si="5"/>
        <v>1090178.174663929</v>
      </c>
      <c r="R61" s="148">
        <v>3.1806654814734765</v>
      </c>
      <c r="S61" s="43">
        <f t="shared" si="6"/>
        <v>1087787.594663929</v>
      </c>
      <c r="T61" s="149">
        <f t="shared" si="7"/>
        <v>6.9900000000000517E-3</v>
      </c>
      <c r="U61" s="65">
        <f t="shared" si="8"/>
        <v>2390.5800000000177</v>
      </c>
      <c r="V61" s="17"/>
      <c r="W61" s="23">
        <f t="shared" si="9"/>
        <v>1182000</v>
      </c>
      <c r="X61" s="90">
        <f t="shared" si="10"/>
        <v>3.2317163951790602</v>
      </c>
      <c r="Y61" s="25">
        <f t="shared" si="11"/>
        <v>3819888.7791016493</v>
      </c>
      <c r="Z61" s="90">
        <f t="shared" si="16"/>
        <v>3.2247263951790597</v>
      </c>
      <c r="AA61" s="25">
        <f t="shared" si="12"/>
        <v>3811626.5991016487</v>
      </c>
      <c r="AB61" s="64">
        <f t="shared" si="13"/>
        <v>6.9900000000004958E-3</v>
      </c>
      <c r="AC61" s="65">
        <f t="shared" si="14"/>
        <v>8262.180000000586</v>
      </c>
      <c r="AD61" s="19"/>
      <c r="AE61" s="19"/>
      <c r="AF61" s="19"/>
      <c r="AG61" s="88"/>
      <c r="AH61" s="19"/>
      <c r="AI61" s="88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</row>
    <row r="62" spans="1:46">
      <c r="A62" s="131">
        <v>38534</v>
      </c>
      <c r="B62" s="133">
        <v>38589</v>
      </c>
      <c r="C62" s="30">
        <f t="shared" si="0"/>
        <v>31</v>
      </c>
      <c r="D62" s="30"/>
      <c r="E62" s="111">
        <f t="shared" si="15"/>
        <v>3.2488407788599409</v>
      </c>
      <c r="F62" s="30"/>
      <c r="G62" s="23">
        <f>+Purchasers!P62</f>
        <v>868000</v>
      </c>
      <c r="H62" s="147">
        <v>3.2644880631239004</v>
      </c>
      <c r="I62" s="11">
        <f t="shared" ref="I62:I125" si="17">+H62*G62</f>
        <v>2833575.6387915458</v>
      </c>
      <c r="J62" s="148">
        <v>3.2574980631239003</v>
      </c>
      <c r="K62" s="43">
        <f t="shared" ref="K62:K125" si="18">+J62*G62</f>
        <v>2827508.3187915455</v>
      </c>
      <c r="L62" s="142">
        <f t="shared" si="3"/>
        <v>6.9900000000000517E-3</v>
      </c>
      <c r="M62" s="65">
        <f t="shared" si="4"/>
        <v>6067.3200000000452</v>
      </c>
      <c r="N62" s="17"/>
      <c r="O62" s="23">
        <f>+Purchasers!AC62</f>
        <v>353400</v>
      </c>
      <c r="P62" s="147">
        <v>3.2224880631239006</v>
      </c>
      <c r="Q62" s="43">
        <f t="shared" ref="Q62:Q125" si="19">+P62*O62</f>
        <v>1138827.2815079864</v>
      </c>
      <c r="R62" s="148">
        <v>3.2154980631239005</v>
      </c>
      <c r="S62" s="43">
        <f t="shared" ref="S62:S125" si="20">+R62*O62</f>
        <v>1136357.0155079865</v>
      </c>
      <c r="T62" s="149">
        <f t="shared" si="7"/>
        <v>6.9900000000000517E-3</v>
      </c>
      <c r="U62" s="65">
        <f t="shared" si="8"/>
        <v>2470.2660000000183</v>
      </c>
      <c r="V62" s="17"/>
      <c r="W62" s="23">
        <f t="shared" ref="W62:W125" si="21">G62+O62</f>
        <v>1221400</v>
      </c>
      <c r="X62" s="90">
        <f t="shared" si="10"/>
        <v>3.252335778859941</v>
      </c>
      <c r="Y62" s="25">
        <f t="shared" ref="Y62:Y125" si="22">I62+Q62</f>
        <v>3972402.9202995319</v>
      </c>
      <c r="Z62" s="90">
        <f t="shared" si="16"/>
        <v>3.2453457788599409</v>
      </c>
      <c r="AA62" s="25">
        <f t="shared" ref="AA62:AA125" si="23">K62+S62</f>
        <v>3963865.3342995318</v>
      </c>
      <c r="AB62" s="64">
        <f t="shared" si="13"/>
        <v>6.9900000000000517E-3</v>
      </c>
      <c r="AC62" s="65">
        <f t="shared" si="14"/>
        <v>8537.586000000063</v>
      </c>
      <c r="AD62" s="19"/>
      <c r="AE62" s="19"/>
      <c r="AF62" s="19"/>
      <c r="AG62" s="88"/>
      <c r="AH62" s="19"/>
      <c r="AI62" s="88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</row>
    <row r="63" spans="1:46">
      <c r="A63" s="131">
        <v>38565</v>
      </c>
      <c r="B63" s="132">
        <v>38620</v>
      </c>
      <c r="C63" s="30">
        <f t="shared" si="0"/>
        <v>31</v>
      </c>
      <c r="D63" s="30"/>
      <c r="E63" s="111">
        <f t="shared" si="15"/>
        <v>3.2700746162031349</v>
      </c>
      <c r="F63" s="30"/>
      <c r="G63" s="23">
        <f>+Purchasers!P63</f>
        <v>868000</v>
      </c>
      <c r="H63" s="147">
        <v>3.2883259613807998</v>
      </c>
      <c r="I63" s="11">
        <f t="shared" si="17"/>
        <v>2854266.9344785344</v>
      </c>
      <c r="J63" s="148">
        <v>3.2813359613807997</v>
      </c>
      <c r="K63" s="43">
        <f t="shared" si="18"/>
        <v>2848199.6144785341</v>
      </c>
      <c r="L63" s="142">
        <f t="shared" si="3"/>
        <v>6.9900000000000517E-3</v>
      </c>
      <c r="M63" s="65">
        <f t="shared" si="4"/>
        <v>6067.3200000000452</v>
      </c>
      <c r="N63" s="17"/>
      <c r="O63" s="23">
        <f>+Purchasers!AC63</f>
        <v>353400</v>
      </c>
      <c r="P63" s="147">
        <v>3.2373259613808001</v>
      </c>
      <c r="Q63" s="43">
        <f t="shared" si="19"/>
        <v>1144070.9947519747</v>
      </c>
      <c r="R63" s="148">
        <v>3.2303359613808</v>
      </c>
      <c r="S63" s="43">
        <f t="shared" si="20"/>
        <v>1141600.7287519746</v>
      </c>
      <c r="T63" s="149">
        <f t="shared" si="7"/>
        <v>6.9900000000000517E-3</v>
      </c>
      <c r="U63" s="65">
        <f t="shared" si="8"/>
        <v>2470.2660000000183</v>
      </c>
      <c r="V63" s="17"/>
      <c r="W63" s="23">
        <f t="shared" si="21"/>
        <v>1221400</v>
      </c>
      <c r="X63" s="90">
        <f t="shared" si="10"/>
        <v>3.2735696162031354</v>
      </c>
      <c r="Y63" s="25">
        <f t="shared" si="22"/>
        <v>3998337.9292305093</v>
      </c>
      <c r="Z63" s="90">
        <f t="shared" si="16"/>
        <v>3.2665796162031349</v>
      </c>
      <c r="AA63" s="25">
        <f t="shared" si="23"/>
        <v>3989800.3432305087</v>
      </c>
      <c r="AB63" s="64">
        <f t="shared" si="13"/>
        <v>6.9900000000004958E-3</v>
      </c>
      <c r="AC63" s="65">
        <f t="shared" si="14"/>
        <v>8537.5860000006051</v>
      </c>
      <c r="AD63" s="19"/>
      <c r="AE63" s="19"/>
      <c r="AF63" s="19"/>
      <c r="AG63" s="88"/>
      <c r="AH63" s="19"/>
      <c r="AI63" s="88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</row>
    <row r="64" spans="1:46">
      <c r="A64" s="131">
        <v>38596</v>
      </c>
      <c r="B64" s="133">
        <v>38650</v>
      </c>
      <c r="C64" s="30">
        <f t="shared" ref="C64:C127" si="24">+A65-A64</f>
        <v>30</v>
      </c>
      <c r="D64" s="30"/>
      <c r="E64" s="111">
        <f t="shared" si="15"/>
        <v>3.3198567972791881</v>
      </c>
      <c r="F64" s="30"/>
      <c r="G64" s="23">
        <f>+Purchasers!P64</f>
        <v>840000</v>
      </c>
      <c r="H64" s="147">
        <v>3.3486690561624366</v>
      </c>
      <c r="I64" s="11">
        <f t="shared" si="17"/>
        <v>2812882.0071764467</v>
      </c>
      <c r="J64" s="148">
        <v>3.3416790561624365</v>
      </c>
      <c r="K64" s="43">
        <f t="shared" si="18"/>
        <v>2807010.4071764466</v>
      </c>
      <c r="L64" s="142">
        <f t="shared" ref="L64:L127" si="25">+H64-J64</f>
        <v>6.9900000000000517E-3</v>
      </c>
      <c r="M64" s="65">
        <f t="shared" ref="M64:M127" si="26">+L64*G64</f>
        <v>5871.6000000000431</v>
      </c>
      <c r="N64" s="17"/>
      <c r="O64" s="23">
        <f>+Purchasers!AC64</f>
        <v>342000</v>
      </c>
      <c r="P64" s="147">
        <v>3.2611690561624367</v>
      </c>
      <c r="Q64" s="43">
        <f t="shared" si="19"/>
        <v>1115319.8172075534</v>
      </c>
      <c r="R64" s="148">
        <v>3.2541790561624366</v>
      </c>
      <c r="S64" s="43">
        <f t="shared" si="20"/>
        <v>1112929.2372075533</v>
      </c>
      <c r="T64" s="149">
        <f t="shared" ref="T64:T127" si="27">+P64-R64</f>
        <v>6.9900000000000517E-3</v>
      </c>
      <c r="U64" s="65">
        <f t="shared" ref="U64:U127" si="28">+T64*O64</f>
        <v>2390.5800000000177</v>
      </c>
      <c r="V64" s="17"/>
      <c r="W64" s="23">
        <f t="shared" si="21"/>
        <v>1182000</v>
      </c>
      <c r="X64" s="90">
        <f t="shared" si="10"/>
        <v>3.3233517972791877</v>
      </c>
      <c r="Y64" s="25">
        <f t="shared" si="22"/>
        <v>3928201.8243840002</v>
      </c>
      <c r="Z64" s="90">
        <f t="shared" si="16"/>
        <v>3.3163617972791877</v>
      </c>
      <c r="AA64" s="25">
        <f t="shared" si="23"/>
        <v>3919939.644384</v>
      </c>
      <c r="AB64" s="64">
        <f t="shared" ref="AB64:AB127" si="29">+X64-Z64</f>
        <v>6.9900000000000517E-3</v>
      </c>
      <c r="AC64" s="65">
        <f t="shared" ref="AC64:AC127" si="30">+AB64*W64</f>
        <v>8262.1800000000603</v>
      </c>
      <c r="AD64" s="19"/>
      <c r="AE64" s="19"/>
      <c r="AF64" s="19"/>
      <c r="AG64" s="88"/>
      <c r="AH64" s="19"/>
      <c r="AI64" s="88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</row>
    <row r="65" spans="1:46">
      <c r="A65" s="131">
        <v>38626</v>
      </c>
      <c r="B65" s="132">
        <v>38681</v>
      </c>
      <c r="C65" s="30">
        <f t="shared" si="24"/>
        <v>31</v>
      </c>
      <c r="D65" s="30"/>
      <c r="E65" s="111">
        <f t="shared" si="15"/>
        <v>3.3535552278212135</v>
      </c>
      <c r="F65" s="30"/>
      <c r="G65" s="23">
        <f>+Purchasers!P65</f>
        <v>868000</v>
      </c>
      <c r="H65" s="147">
        <v>3.3715172328973559</v>
      </c>
      <c r="I65" s="11">
        <f t="shared" si="17"/>
        <v>2926476.9581549051</v>
      </c>
      <c r="J65" s="148">
        <v>3.3645272328973559</v>
      </c>
      <c r="K65" s="43">
        <f t="shared" si="18"/>
        <v>2920409.6381549048</v>
      </c>
      <c r="L65" s="142">
        <f t="shared" si="25"/>
        <v>6.9900000000000517E-3</v>
      </c>
      <c r="M65" s="65">
        <f t="shared" si="26"/>
        <v>6067.3200000000452</v>
      </c>
      <c r="N65" s="17"/>
      <c r="O65" s="23">
        <f>+Purchasers!AC65</f>
        <v>353400</v>
      </c>
      <c r="P65" s="147">
        <v>3.3215172328973561</v>
      </c>
      <c r="Q65" s="43">
        <f t="shared" si="19"/>
        <v>1173824.1901059255</v>
      </c>
      <c r="R65" s="148">
        <v>3.3145272328973561</v>
      </c>
      <c r="S65" s="43">
        <f t="shared" si="20"/>
        <v>1171353.9241059257</v>
      </c>
      <c r="T65" s="149">
        <f t="shared" si="27"/>
        <v>6.9900000000000517E-3</v>
      </c>
      <c r="U65" s="65">
        <f t="shared" si="28"/>
        <v>2470.2660000000183</v>
      </c>
      <c r="V65" s="17"/>
      <c r="W65" s="23">
        <f t="shared" si="21"/>
        <v>1221400</v>
      </c>
      <c r="X65" s="90">
        <f t="shared" si="10"/>
        <v>3.357050227821214</v>
      </c>
      <c r="Y65" s="25">
        <f t="shared" si="22"/>
        <v>4100301.1482608309</v>
      </c>
      <c r="Z65" s="90">
        <f t="shared" si="16"/>
        <v>3.3500602278212139</v>
      </c>
      <c r="AA65" s="25">
        <f t="shared" si="23"/>
        <v>4091763.5622608308</v>
      </c>
      <c r="AB65" s="64">
        <f t="shared" si="29"/>
        <v>6.9900000000000517E-3</v>
      </c>
      <c r="AC65" s="65">
        <f t="shared" si="30"/>
        <v>8537.586000000063</v>
      </c>
      <c r="AD65" s="19"/>
      <c r="AE65" s="19"/>
      <c r="AF65" s="19"/>
      <c r="AG65" s="88"/>
      <c r="AH65" s="19"/>
      <c r="AI65" s="88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</row>
    <row r="66" spans="1:46">
      <c r="A66" s="131">
        <v>38657</v>
      </c>
      <c r="B66" s="133">
        <v>38711</v>
      </c>
      <c r="C66" s="30">
        <f t="shared" si="24"/>
        <v>30</v>
      </c>
      <c r="D66" s="30"/>
      <c r="E66" s="111">
        <f t="shared" si="15"/>
        <v>3.4249218937769994</v>
      </c>
      <c r="F66" s="30"/>
      <c r="G66" s="23">
        <f>+Purchasers!P66</f>
        <v>936000</v>
      </c>
      <c r="H66" s="147">
        <v>3.4833703821490922</v>
      </c>
      <c r="I66" s="11">
        <f t="shared" si="17"/>
        <v>3260434.6776915505</v>
      </c>
      <c r="J66" s="148">
        <v>3.4763803821490922</v>
      </c>
      <c r="K66" s="43">
        <f t="shared" si="18"/>
        <v>3253892.0376915503</v>
      </c>
      <c r="L66" s="142">
        <f t="shared" si="25"/>
        <v>6.9900000000000517E-3</v>
      </c>
      <c r="M66" s="65">
        <f t="shared" si="26"/>
        <v>6542.6400000000485</v>
      </c>
      <c r="N66" s="17"/>
      <c r="O66" s="23">
        <f>+Purchasers!AC66</f>
        <v>612000</v>
      </c>
      <c r="P66" s="147">
        <v>3.3443703821490924</v>
      </c>
      <c r="Q66" s="43">
        <f t="shared" si="19"/>
        <v>2046754.6738752446</v>
      </c>
      <c r="R66" s="148">
        <v>3.3373803821490924</v>
      </c>
      <c r="S66" s="43">
        <f t="shared" si="20"/>
        <v>2042476.7938752444</v>
      </c>
      <c r="T66" s="149">
        <f t="shared" si="27"/>
        <v>6.9900000000000517E-3</v>
      </c>
      <c r="U66" s="65">
        <f t="shared" si="28"/>
        <v>4277.8800000000319</v>
      </c>
      <c r="V66" s="17"/>
      <c r="W66" s="23">
        <f t="shared" si="21"/>
        <v>1548000</v>
      </c>
      <c r="X66" s="90">
        <f t="shared" si="10"/>
        <v>3.4284168937769994</v>
      </c>
      <c r="Y66" s="25">
        <f t="shared" si="22"/>
        <v>5307189.3515667953</v>
      </c>
      <c r="Z66" s="90">
        <f t="shared" si="16"/>
        <v>3.4214268937769994</v>
      </c>
      <c r="AA66" s="25">
        <f t="shared" si="23"/>
        <v>5296368.8315667948</v>
      </c>
      <c r="AB66" s="64">
        <f t="shared" si="29"/>
        <v>6.9900000000000517E-3</v>
      </c>
      <c r="AC66" s="65">
        <f t="shared" si="30"/>
        <v>10820.52000000008</v>
      </c>
      <c r="AD66" s="19"/>
      <c r="AE66" s="19"/>
      <c r="AF66" s="19"/>
      <c r="AG66" s="88"/>
      <c r="AH66" s="19"/>
      <c r="AI66" s="88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</row>
    <row r="67" spans="1:46">
      <c r="A67" s="131">
        <v>38687</v>
      </c>
      <c r="B67" s="132">
        <v>38742</v>
      </c>
      <c r="C67" s="30">
        <f t="shared" si="24"/>
        <v>31</v>
      </c>
      <c r="D67" s="30"/>
      <c r="E67" s="111">
        <f t="shared" si="15"/>
        <v>3.5343613062511365</v>
      </c>
      <c r="F67" s="30"/>
      <c r="G67" s="23">
        <f>+Purchasers!P67</f>
        <v>967200</v>
      </c>
      <c r="H67" s="147">
        <v>3.5912283992743927</v>
      </c>
      <c r="I67" s="11">
        <f t="shared" si="17"/>
        <v>3473436.1077781925</v>
      </c>
      <c r="J67" s="148">
        <v>3.5842383992743927</v>
      </c>
      <c r="K67" s="43">
        <f t="shared" si="18"/>
        <v>3466675.3797781928</v>
      </c>
      <c r="L67" s="142">
        <f t="shared" si="25"/>
        <v>6.9900000000000517E-3</v>
      </c>
      <c r="M67" s="65">
        <f t="shared" si="26"/>
        <v>6760.7280000000501</v>
      </c>
      <c r="N67" s="17"/>
      <c r="O67" s="23">
        <f>+Purchasers!AC67</f>
        <v>632400</v>
      </c>
      <c r="P67" s="147">
        <v>3.456228399274393</v>
      </c>
      <c r="Q67" s="43">
        <f t="shared" si="19"/>
        <v>2185718.8397011263</v>
      </c>
      <c r="R67" s="148">
        <v>3.4492383992743929</v>
      </c>
      <c r="S67" s="43">
        <f t="shared" si="20"/>
        <v>2181298.3637011261</v>
      </c>
      <c r="T67" s="149">
        <f t="shared" si="27"/>
        <v>6.9900000000000517E-3</v>
      </c>
      <c r="U67" s="65">
        <f t="shared" si="28"/>
        <v>4420.4760000000324</v>
      </c>
      <c r="V67" s="17"/>
      <c r="W67" s="23">
        <f t="shared" si="21"/>
        <v>1599600</v>
      </c>
      <c r="X67" s="90">
        <f t="shared" si="10"/>
        <v>3.537856306251137</v>
      </c>
      <c r="Y67" s="25">
        <f t="shared" si="22"/>
        <v>5659154.9474793188</v>
      </c>
      <c r="Z67" s="90">
        <f t="shared" si="16"/>
        <v>3.530866306251137</v>
      </c>
      <c r="AA67" s="25">
        <f t="shared" si="23"/>
        <v>5647973.7434793189</v>
      </c>
      <c r="AB67" s="64">
        <f t="shared" si="29"/>
        <v>6.9900000000000517E-3</v>
      </c>
      <c r="AC67" s="65">
        <f t="shared" si="30"/>
        <v>11181.204000000083</v>
      </c>
      <c r="AD67" s="19"/>
      <c r="AE67" s="19"/>
      <c r="AF67" s="19"/>
      <c r="AG67" s="88"/>
      <c r="AH67" s="19"/>
      <c r="AI67" s="88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</row>
    <row r="68" spans="1:46">
      <c r="A68" s="131">
        <v>38718</v>
      </c>
      <c r="B68" s="133">
        <v>38773</v>
      </c>
      <c r="C68" s="30">
        <f t="shared" si="24"/>
        <v>31</v>
      </c>
      <c r="D68" s="30"/>
      <c r="E68" s="111">
        <f t="shared" si="15"/>
        <v>3.6382938585298934</v>
      </c>
      <c r="F68" s="30"/>
      <c r="G68" s="23">
        <f>+Purchasers!P68</f>
        <v>967200</v>
      </c>
      <c r="H68" s="147">
        <v>3.6925911841112891</v>
      </c>
      <c r="I68" s="11">
        <f t="shared" si="17"/>
        <v>3571474.1932724388</v>
      </c>
      <c r="J68" s="148">
        <v>3.685601184111289</v>
      </c>
      <c r="K68" s="43">
        <f t="shared" si="18"/>
        <v>3564713.4652724387</v>
      </c>
      <c r="L68" s="142">
        <f t="shared" si="25"/>
        <v>6.9900000000000517E-3</v>
      </c>
      <c r="M68" s="65">
        <f t="shared" si="26"/>
        <v>6760.7280000000501</v>
      </c>
      <c r="N68" s="17"/>
      <c r="O68" s="23">
        <f>+Purchasers!AC68</f>
        <v>632400</v>
      </c>
      <c r="P68" s="147">
        <v>3.5640911841112892</v>
      </c>
      <c r="Q68" s="43">
        <f t="shared" si="19"/>
        <v>2253931.2648319793</v>
      </c>
      <c r="R68" s="148">
        <v>3.5571011841112892</v>
      </c>
      <c r="S68" s="43">
        <f t="shared" si="20"/>
        <v>2249510.7888319795</v>
      </c>
      <c r="T68" s="149">
        <f t="shared" si="27"/>
        <v>6.9900000000000517E-3</v>
      </c>
      <c r="U68" s="65">
        <f t="shared" si="28"/>
        <v>4420.4760000000324</v>
      </c>
      <c r="V68" s="17"/>
      <c r="W68" s="23">
        <f t="shared" si="21"/>
        <v>1599600</v>
      </c>
      <c r="X68" s="90">
        <f t="shared" si="10"/>
        <v>3.6417888585298943</v>
      </c>
      <c r="Y68" s="25">
        <f t="shared" si="22"/>
        <v>5825405.4581044186</v>
      </c>
      <c r="Z68" s="90">
        <f t="shared" si="16"/>
        <v>3.6347988585298943</v>
      </c>
      <c r="AA68" s="25">
        <f t="shared" si="23"/>
        <v>5814224.2541044187</v>
      </c>
      <c r="AB68" s="64">
        <f t="shared" si="29"/>
        <v>6.9900000000000517E-3</v>
      </c>
      <c r="AC68" s="65">
        <f t="shared" si="30"/>
        <v>11181.204000000083</v>
      </c>
      <c r="AD68" s="19"/>
      <c r="AE68" s="19"/>
      <c r="AF68" s="19"/>
      <c r="AG68" s="88"/>
      <c r="AH68" s="19"/>
      <c r="AI68" s="88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</row>
    <row r="69" spans="1:46">
      <c r="A69" s="131">
        <v>38749</v>
      </c>
      <c r="B69" s="132">
        <v>38801</v>
      </c>
      <c r="C69" s="30">
        <f t="shared" si="24"/>
        <v>28</v>
      </c>
      <c r="D69" s="30"/>
      <c r="E69" s="111">
        <f t="shared" si="15"/>
        <v>3.601498524414751</v>
      </c>
      <c r="F69" s="30"/>
      <c r="G69" s="23">
        <f>+Purchasers!P69</f>
        <v>873600</v>
      </c>
      <c r="H69" s="147">
        <v>3.5654586406938207</v>
      </c>
      <c r="I69" s="11">
        <f t="shared" si="17"/>
        <v>3114784.6685101218</v>
      </c>
      <c r="J69" s="148">
        <v>3.5584686406938206</v>
      </c>
      <c r="K69" s="43">
        <f t="shared" si="18"/>
        <v>3108678.2045101216</v>
      </c>
      <c r="L69" s="142">
        <f t="shared" si="25"/>
        <v>6.9900000000000517E-3</v>
      </c>
      <c r="M69" s="65">
        <f t="shared" si="26"/>
        <v>6106.4640000000454</v>
      </c>
      <c r="N69" s="17"/>
      <c r="O69" s="23">
        <f>+Purchasers!AC69</f>
        <v>571200</v>
      </c>
      <c r="P69" s="147">
        <v>3.6654586406938212</v>
      </c>
      <c r="Q69" s="43">
        <f t="shared" si="19"/>
        <v>2093709.9755643108</v>
      </c>
      <c r="R69" s="148">
        <v>3.6584686406938212</v>
      </c>
      <c r="S69" s="43">
        <f t="shared" si="20"/>
        <v>2089717.2875643107</v>
      </c>
      <c r="T69" s="149">
        <f t="shared" si="27"/>
        <v>6.9900000000000517E-3</v>
      </c>
      <c r="U69" s="65">
        <f t="shared" si="28"/>
        <v>3992.6880000000297</v>
      </c>
      <c r="V69" s="17"/>
      <c r="W69" s="23">
        <f t="shared" si="21"/>
        <v>1444800</v>
      </c>
      <c r="X69" s="90">
        <f t="shared" si="10"/>
        <v>3.6049935244147511</v>
      </c>
      <c r="Y69" s="25">
        <f t="shared" si="22"/>
        <v>5208494.6440744326</v>
      </c>
      <c r="Z69" s="90">
        <f t="shared" si="16"/>
        <v>3.5980035244147506</v>
      </c>
      <c r="AA69" s="25">
        <f t="shared" si="23"/>
        <v>5198395.4920744319</v>
      </c>
      <c r="AB69" s="64">
        <f t="shared" si="29"/>
        <v>6.9900000000004958E-3</v>
      </c>
      <c r="AC69" s="65">
        <f t="shared" si="30"/>
        <v>10099.152000000717</v>
      </c>
      <c r="AD69" s="19"/>
      <c r="AE69" s="19"/>
      <c r="AF69" s="19"/>
      <c r="AG69" s="88"/>
      <c r="AH69" s="19"/>
      <c r="AI69" s="88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</row>
    <row r="70" spans="1:46">
      <c r="A70" s="131">
        <v>38777</v>
      </c>
      <c r="B70" s="133">
        <v>38832</v>
      </c>
      <c r="C70" s="30">
        <f t="shared" si="24"/>
        <v>31</v>
      </c>
      <c r="D70" s="30"/>
      <c r="E70" s="111">
        <f t="shared" si="15"/>
        <v>3.4683240490836318</v>
      </c>
      <c r="F70" s="30"/>
      <c r="G70" s="23">
        <f>+Purchasers!P70</f>
        <v>967200</v>
      </c>
      <c r="H70" s="147">
        <v>3.4283306769906088</v>
      </c>
      <c r="I70" s="11">
        <f t="shared" si="17"/>
        <v>3315881.430785317</v>
      </c>
      <c r="J70" s="148">
        <v>3.4213406769906087</v>
      </c>
      <c r="K70" s="43">
        <f t="shared" si="18"/>
        <v>3309120.7027853169</v>
      </c>
      <c r="L70" s="142">
        <f t="shared" si="25"/>
        <v>6.9900000000000517E-3</v>
      </c>
      <c r="M70" s="65">
        <f t="shared" si="26"/>
        <v>6760.7280000000501</v>
      </c>
      <c r="N70" s="17"/>
      <c r="O70" s="23">
        <f>+Purchasers!AC70</f>
        <v>632400</v>
      </c>
      <c r="P70" s="147">
        <v>3.5383306769906087</v>
      </c>
      <c r="Q70" s="43">
        <f t="shared" si="19"/>
        <v>2237640.3201288609</v>
      </c>
      <c r="R70" s="148">
        <v>3.5313406769906086</v>
      </c>
      <c r="S70" s="43">
        <f t="shared" si="20"/>
        <v>2233219.8441288611</v>
      </c>
      <c r="T70" s="149">
        <f t="shared" si="27"/>
        <v>6.9900000000000517E-3</v>
      </c>
      <c r="U70" s="65">
        <f t="shared" si="28"/>
        <v>4420.4760000000324</v>
      </c>
      <c r="V70" s="17"/>
      <c r="W70" s="23">
        <f t="shared" si="21"/>
        <v>1599600</v>
      </c>
      <c r="X70" s="90">
        <f t="shared" ref="X70:X130" si="31">+Y70/W70</f>
        <v>3.4718190490836323</v>
      </c>
      <c r="Y70" s="25">
        <f t="shared" si="22"/>
        <v>5553521.7509141779</v>
      </c>
      <c r="Z70" s="90">
        <f t="shared" si="16"/>
        <v>3.4648290490836322</v>
      </c>
      <c r="AA70" s="25">
        <f t="shared" si="23"/>
        <v>5542340.5469141779</v>
      </c>
      <c r="AB70" s="64">
        <f t="shared" si="29"/>
        <v>6.9900000000000517E-3</v>
      </c>
      <c r="AC70" s="65">
        <f t="shared" si="30"/>
        <v>11181.204000000083</v>
      </c>
      <c r="AD70" s="19"/>
      <c r="AE70" s="19"/>
      <c r="AF70" s="19"/>
      <c r="AG70" s="88"/>
      <c r="AH70" s="19"/>
      <c r="AI70" s="88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</row>
    <row r="71" spans="1:46">
      <c r="A71" s="131">
        <v>38808</v>
      </c>
      <c r="B71" s="132">
        <v>38862</v>
      </c>
      <c r="C71" s="30">
        <f t="shared" si="24"/>
        <v>30</v>
      </c>
      <c r="D71" s="30"/>
      <c r="E71" s="111">
        <f t="shared" si="15"/>
        <v>3.3195396158323422</v>
      </c>
      <c r="F71" s="30"/>
      <c r="G71" s="23">
        <f>+Purchasers!P71</f>
        <v>840000</v>
      </c>
      <c r="H71" s="147">
        <v>3.2912072046648291</v>
      </c>
      <c r="I71" s="11">
        <f t="shared" si="17"/>
        <v>2764614.0519184563</v>
      </c>
      <c r="J71" s="148">
        <v>3.284217204664829</v>
      </c>
      <c r="K71" s="43">
        <f t="shared" si="18"/>
        <v>2758742.4519184562</v>
      </c>
      <c r="L71" s="142">
        <f t="shared" si="25"/>
        <v>6.9900000000000517E-3</v>
      </c>
      <c r="M71" s="65">
        <f t="shared" si="26"/>
        <v>5871.6000000000431</v>
      </c>
      <c r="N71" s="17"/>
      <c r="O71" s="23">
        <f>+Purchasers!AC71</f>
        <v>342000</v>
      </c>
      <c r="P71" s="147">
        <v>3.4012072046648294</v>
      </c>
      <c r="Q71" s="43">
        <f t="shared" si="19"/>
        <v>1163212.8639953716</v>
      </c>
      <c r="R71" s="148">
        <v>3.3942172046648293</v>
      </c>
      <c r="S71" s="43">
        <f t="shared" si="20"/>
        <v>1160822.2839953715</v>
      </c>
      <c r="T71" s="149">
        <f t="shared" si="27"/>
        <v>6.9900000000000517E-3</v>
      </c>
      <c r="U71" s="65">
        <f t="shared" si="28"/>
        <v>2390.5800000000177</v>
      </c>
      <c r="V71" s="17"/>
      <c r="W71" s="23">
        <f t="shared" si="21"/>
        <v>1182000</v>
      </c>
      <c r="X71" s="90">
        <f t="shared" si="31"/>
        <v>3.3230346158323414</v>
      </c>
      <c r="Y71" s="25">
        <f t="shared" si="22"/>
        <v>3927826.9159138277</v>
      </c>
      <c r="Z71" s="90">
        <f t="shared" si="16"/>
        <v>3.3160446158323418</v>
      </c>
      <c r="AA71" s="25">
        <f t="shared" si="23"/>
        <v>3919564.735913828</v>
      </c>
      <c r="AB71" s="64">
        <f t="shared" si="29"/>
        <v>6.9899999999996076E-3</v>
      </c>
      <c r="AC71" s="65">
        <f t="shared" si="30"/>
        <v>8262.1799999995364</v>
      </c>
      <c r="AD71" s="19"/>
      <c r="AE71" s="19"/>
      <c r="AF71" s="19"/>
      <c r="AG71" s="88"/>
      <c r="AH71" s="19"/>
      <c r="AI71" s="88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</row>
    <row r="72" spans="1:46">
      <c r="A72" s="131">
        <v>38838</v>
      </c>
      <c r="B72" s="133">
        <v>38893</v>
      </c>
      <c r="C72" s="30">
        <f t="shared" si="24"/>
        <v>31</v>
      </c>
      <c r="D72" s="30"/>
      <c r="E72" s="111">
        <f t="shared" si="15"/>
        <v>3.2712530373305979</v>
      </c>
      <c r="F72" s="30"/>
      <c r="G72" s="23">
        <f>+Purchasers!P72</f>
        <v>868000</v>
      </c>
      <c r="H72" s="147">
        <v>3.2790881388534405</v>
      </c>
      <c r="I72" s="11">
        <f t="shared" si="17"/>
        <v>2846248.5045247865</v>
      </c>
      <c r="J72" s="148">
        <v>3.2720981388534405</v>
      </c>
      <c r="K72" s="43">
        <f t="shared" si="18"/>
        <v>2840181.1845247862</v>
      </c>
      <c r="L72" s="142">
        <f t="shared" si="25"/>
        <v>6.9900000000000517E-3</v>
      </c>
      <c r="M72" s="65">
        <f t="shared" si="26"/>
        <v>6067.3200000000452</v>
      </c>
      <c r="N72" s="17"/>
      <c r="O72" s="23">
        <f>+Purchasers!AC72</f>
        <v>353400</v>
      </c>
      <c r="P72" s="147">
        <v>3.2640881388534408</v>
      </c>
      <c r="Q72" s="43">
        <f t="shared" si="19"/>
        <v>1153528.7482708059</v>
      </c>
      <c r="R72" s="148">
        <v>3.2570981388534408</v>
      </c>
      <c r="S72" s="43">
        <f t="shared" si="20"/>
        <v>1151058.4822708059</v>
      </c>
      <c r="T72" s="149">
        <f t="shared" si="27"/>
        <v>6.9900000000000517E-3</v>
      </c>
      <c r="U72" s="65">
        <f t="shared" si="28"/>
        <v>2470.2660000000183</v>
      </c>
      <c r="V72" s="17"/>
      <c r="W72" s="23">
        <f t="shared" si="21"/>
        <v>1221400</v>
      </c>
      <c r="X72" s="90">
        <f t="shared" si="31"/>
        <v>3.2747480373305979</v>
      </c>
      <c r="Y72" s="25">
        <f t="shared" si="22"/>
        <v>3999777.2527955924</v>
      </c>
      <c r="Z72" s="90">
        <f t="shared" si="16"/>
        <v>3.2677580373305974</v>
      </c>
      <c r="AA72" s="25">
        <f t="shared" si="23"/>
        <v>3991239.6667955918</v>
      </c>
      <c r="AB72" s="64">
        <f t="shared" si="29"/>
        <v>6.9900000000004958E-3</v>
      </c>
      <c r="AC72" s="65">
        <f t="shared" si="30"/>
        <v>8537.5860000006051</v>
      </c>
      <c r="AD72" s="19"/>
      <c r="AE72" s="19"/>
      <c r="AF72" s="19"/>
      <c r="AG72" s="88"/>
      <c r="AH72" s="19"/>
      <c r="AI72" s="88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</row>
    <row r="73" spans="1:46">
      <c r="A73" s="131">
        <v>38869</v>
      </c>
      <c r="B73" s="132">
        <v>38923</v>
      </c>
      <c r="C73" s="30">
        <f t="shared" si="24"/>
        <v>30</v>
      </c>
      <c r="D73" s="30"/>
      <c r="E73" s="111">
        <f t="shared" si="15"/>
        <v>3.2925393116693398</v>
      </c>
      <c r="F73" s="30"/>
      <c r="G73" s="23">
        <f>+Purchasers!P73</f>
        <v>840000</v>
      </c>
      <c r="H73" s="147">
        <v>3.313973397963756</v>
      </c>
      <c r="I73" s="11">
        <f t="shared" si="17"/>
        <v>2783737.6542895553</v>
      </c>
      <c r="J73" s="148">
        <v>3.306983397963756</v>
      </c>
      <c r="K73" s="43">
        <f t="shared" si="18"/>
        <v>2777866.0542895552</v>
      </c>
      <c r="L73" s="142">
        <f t="shared" si="25"/>
        <v>6.9900000000000517E-3</v>
      </c>
      <c r="M73" s="65">
        <f t="shared" si="26"/>
        <v>5871.6000000000431</v>
      </c>
      <c r="N73" s="17"/>
      <c r="O73" s="23">
        <f>+Purchasers!AC73</f>
        <v>342000</v>
      </c>
      <c r="P73" s="147">
        <v>3.2519733979637562</v>
      </c>
      <c r="Q73" s="43">
        <f t="shared" si="19"/>
        <v>1112174.9021036045</v>
      </c>
      <c r="R73" s="148">
        <v>3.2449833979637561</v>
      </c>
      <c r="S73" s="43">
        <f t="shared" si="20"/>
        <v>1109784.3221036047</v>
      </c>
      <c r="T73" s="149">
        <f t="shared" si="27"/>
        <v>6.9900000000000517E-3</v>
      </c>
      <c r="U73" s="65">
        <f t="shared" si="28"/>
        <v>2390.5800000000177</v>
      </c>
      <c r="V73" s="17"/>
      <c r="W73" s="23">
        <f t="shared" si="21"/>
        <v>1182000</v>
      </c>
      <c r="X73" s="90">
        <f t="shared" si="31"/>
        <v>3.2960343116693398</v>
      </c>
      <c r="Y73" s="25">
        <f t="shared" si="22"/>
        <v>3895912.5563931596</v>
      </c>
      <c r="Z73" s="90">
        <f t="shared" si="16"/>
        <v>3.2890443116693402</v>
      </c>
      <c r="AA73" s="25">
        <f t="shared" si="23"/>
        <v>3887650.3763931599</v>
      </c>
      <c r="AB73" s="64">
        <f t="shared" si="29"/>
        <v>6.9899999999996076E-3</v>
      </c>
      <c r="AC73" s="65">
        <f t="shared" si="30"/>
        <v>8262.1799999995364</v>
      </c>
      <c r="AD73" s="19"/>
      <c r="AE73" s="19"/>
      <c r="AF73" s="19"/>
      <c r="AG73" s="88"/>
      <c r="AH73" s="19"/>
      <c r="AI73" s="88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</row>
    <row r="74" spans="1:46">
      <c r="A74" s="131">
        <v>38899</v>
      </c>
      <c r="B74" s="133">
        <v>38954</v>
      </c>
      <c r="C74" s="30">
        <f t="shared" si="24"/>
        <v>31</v>
      </c>
      <c r="D74" s="30"/>
      <c r="E74" s="111">
        <f t="shared" si="15"/>
        <v>3.3132156192217321</v>
      </c>
      <c r="F74" s="30"/>
      <c r="G74" s="23">
        <f>+Purchasers!P74</f>
        <v>868000</v>
      </c>
      <c r="H74" s="147">
        <v>3.3288629034856911</v>
      </c>
      <c r="I74" s="11">
        <f t="shared" si="17"/>
        <v>2889453.0002255798</v>
      </c>
      <c r="J74" s="148">
        <v>3.3218729034856911</v>
      </c>
      <c r="K74" s="43">
        <f t="shared" si="18"/>
        <v>2883385.68022558</v>
      </c>
      <c r="L74" s="142">
        <f t="shared" si="25"/>
        <v>6.9900000000000517E-3</v>
      </c>
      <c r="M74" s="65">
        <f t="shared" si="26"/>
        <v>6067.3200000000452</v>
      </c>
      <c r="N74" s="17"/>
      <c r="O74" s="23">
        <f>+Purchasers!AC74</f>
        <v>353400</v>
      </c>
      <c r="P74" s="147">
        <v>3.2868629034856913</v>
      </c>
      <c r="Q74" s="43">
        <f t="shared" si="19"/>
        <v>1161577.3500918434</v>
      </c>
      <c r="R74" s="148">
        <v>3.2798729034856913</v>
      </c>
      <c r="S74" s="43">
        <f t="shared" si="20"/>
        <v>1159107.0840918433</v>
      </c>
      <c r="T74" s="149">
        <f t="shared" si="27"/>
        <v>6.9900000000000517E-3</v>
      </c>
      <c r="U74" s="65">
        <f t="shared" si="28"/>
        <v>2470.2660000000183</v>
      </c>
      <c r="V74" s="17"/>
      <c r="W74" s="23">
        <f t="shared" si="21"/>
        <v>1221400</v>
      </c>
      <c r="X74" s="90">
        <f t="shared" si="31"/>
        <v>3.3167106192217317</v>
      </c>
      <c r="Y74" s="25">
        <f t="shared" si="22"/>
        <v>4051030.3503174232</v>
      </c>
      <c r="Z74" s="90">
        <f t="shared" si="16"/>
        <v>3.3097206192217317</v>
      </c>
      <c r="AA74" s="25">
        <f t="shared" si="23"/>
        <v>4042492.7643174231</v>
      </c>
      <c r="AB74" s="64">
        <f t="shared" si="29"/>
        <v>6.9900000000000517E-3</v>
      </c>
      <c r="AC74" s="65">
        <f t="shared" si="30"/>
        <v>8537.586000000063</v>
      </c>
      <c r="AD74" s="19"/>
      <c r="AE74" s="19"/>
      <c r="AF74" s="19"/>
      <c r="AG74" s="88"/>
      <c r="AH74" s="19"/>
      <c r="AI74" s="88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</row>
    <row r="75" spans="1:46">
      <c r="A75" s="131">
        <v>38930</v>
      </c>
      <c r="B75" s="132">
        <v>38985</v>
      </c>
      <c r="C75" s="30">
        <f t="shared" si="24"/>
        <v>31</v>
      </c>
      <c r="D75" s="30"/>
      <c r="E75" s="111">
        <f t="shared" si="15"/>
        <v>3.3345052346405328</v>
      </c>
      <c r="F75" s="30"/>
      <c r="G75" s="23">
        <f>+Purchasers!P75</f>
        <v>868000</v>
      </c>
      <c r="H75" s="147">
        <v>3.3527565798181977</v>
      </c>
      <c r="I75" s="11">
        <f t="shared" si="17"/>
        <v>2910192.7112821955</v>
      </c>
      <c r="J75" s="148">
        <v>3.3457665798181977</v>
      </c>
      <c r="K75" s="43">
        <f t="shared" si="18"/>
        <v>2904125.3912821957</v>
      </c>
      <c r="L75" s="142">
        <f t="shared" si="25"/>
        <v>6.9900000000000517E-3</v>
      </c>
      <c r="M75" s="65">
        <f t="shared" si="26"/>
        <v>6067.3200000000452</v>
      </c>
      <c r="N75" s="17"/>
      <c r="O75" s="23">
        <f>+Purchasers!AC75</f>
        <v>353400</v>
      </c>
      <c r="P75" s="147">
        <v>3.301756579818198</v>
      </c>
      <c r="Q75" s="43">
        <f t="shared" si="19"/>
        <v>1166840.7753077513</v>
      </c>
      <c r="R75" s="148">
        <v>3.294766579818198</v>
      </c>
      <c r="S75" s="43">
        <f t="shared" si="20"/>
        <v>1164370.5093077512</v>
      </c>
      <c r="T75" s="149">
        <f t="shared" si="27"/>
        <v>6.9900000000000517E-3</v>
      </c>
      <c r="U75" s="65">
        <f t="shared" si="28"/>
        <v>2470.2660000000183</v>
      </c>
      <c r="V75" s="17"/>
      <c r="W75" s="23">
        <f t="shared" si="21"/>
        <v>1221400</v>
      </c>
      <c r="X75" s="90">
        <f t="shared" si="31"/>
        <v>3.3380002346405329</v>
      </c>
      <c r="Y75" s="25">
        <f t="shared" si="22"/>
        <v>4077033.4865899468</v>
      </c>
      <c r="Z75" s="90">
        <f t="shared" si="16"/>
        <v>3.3310102346405328</v>
      </c>
      <c r="AA75" s="25">
        <f t="shared" si="23"/>
        <v>4068495.9005899467</v>
      </c>
      <c r="AB75" s="64">
        <f t="shared" si="29"/>
        <v>6.9900000000000517E-3</v>
      </c>
      <c r="AC75" s="65">
        <f t="shared" si="30"/>
        <v>8537.586000000063</v>
      </c>
      <c r="AD75" s="19"/>
      <c r="AE75" s="19"/>
      <c r="AF75" s="19"/>
      <c r="AG75" s="88"/>
      <c r="AH75" s="19"/>
      <c r="AI75" s="88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</row>
    <row r="76" spans="1:46">
      <c r="A76" s="131">
        <v>38961</v>
      </c>
      <c r="B76" s="133">
        <v>39015</v>
      </c>
      <c r="C76" s="30">
        <f t="shared" si="24"/>
        <v>30</v>
      </c>
      <c r="D76" s="30"/>
      <c r="E76" s="111">
        <f t="shared" ref="E76:E130" si="32">+((H76-(L76/2))*(G76/(G76+O76)))+((P76-(T76/2))*(O76/(G76+O76)))</f>
        <v>3.3843420952253145</v>
      </c>
      <c r="F76" s="30"/>
      <c r="G76" s="23">
        <f>+Purchasers!P76</f>
        <v>840000</v>
      </c>
      <c r="H76" s="147">
        <v>3.4131543541085634</v>
      </c>
      <c r="I76" s="11">
        <f t="shared" si="17"/>
        <v>2867049.6574511933</v>
      </c>
      <c r="J76" s="148">
        <v>3.4061643541085633</v>
      </c>
      <c r="K76" s="43">
        <f t="shared" si="18"/>
        <v>2861178.0574511932</v>
      </c>
      <c r="L76" s="142">
        <f t="shared" si="25"/>
        <v>6.9900000000000517E-3</v>
      </c>
      <c r="M76" s="65">
        <f t="shared" si="26"/>
        <v>5871.6000000000431</v>
      </c>
      <c r="N76" s="17"/>
      <c r="O76" s="23">
        <f>+Purchasers!AC76</f>
        <v>342000</v>
      </c>
      <c r="P76" s="147">
        <v>3.3256543541085635</v>
      </c>
      <c r="Q76" s="43">
        <f t="shared" si="19"/>
        <v>1137373.7891051287</v>
      </c>
      <c r="R76" s="148">
        <v>3.3186643541085634</v>
      </c>
      <c r="S76" s="43">
        <f t="shared" si="20"/>
        <v>1134983.2091051287</v>
      </c>
      <c r="T76" s="149">
        <f t="shared" si="27"/>
        <v>6.9900000000000517E-3</v>
      </c>
      <c r="U76" s="65">
        <f t="shared" si="28"/>
        <v>2390.5800000000177</v>
      </c>
      <c r="V76" s="17"/>
      <c r="W76" s="23">
        <f t="shared" si="21"/>
        <v>1182000</v>
      </c>
      <c r="X76" s="90">
        <f t="shared" si="31"/>
        <v>3.387837095225315</v>
      </c>
      <c r="Y76" s="25">
        <f t="shared" si="22"/>
        <v>4004423.4465563223</v>
      </c>
      <c r="Z76" s="90">
        <f t="shared" ref="Z76:Z130" si="33">+AA76/W76</f>
        <v>3.3808470952253145</v>
      </c>
      <c r="AA76" s="25">
        <f t="shared" si="23"/>
        <v>3996161.2665563216</v>
      </c>
      <c r="AB76" s="64">
        <f t="shared" si="29"/>
        <v>6.9900000000004958E-3</v>
      </c>
      <c r="AC76" s="65">
        <f t="shared" si="30"/>
        <v>8262.180000000586</v>
      </c>
      <c r="AD76" s="19"/>
      <c r="AE76" s="19"/>
      <c r="AF76" s="19"/>
      <c r="AG76" s="88"/>
      <c r="AH76" s="19"/>
      <c r="AI76" s="88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</row>
    <row r="77" spans="1:46">
      <c r="A77" s="131">
        <v>38991</v>
      </c>
      <c r="B77" s="132">
        <v>39046</v>
      </c>
      <c r="C77" s="30">
        <f t="shared" si="24"/>
        <v>31</v>
      </c>
      <c r="D77" s="30"/>
      <c r="E77" s="111">
        <f t="shared" si="32"/>
        <v>3.4180941510272618</v>
      </c>
      <c r="F77" s="30"/>
      <c r="G77" s="23">
        <f>+Purchasers!P77</f>
        <v>868000</v>
      </c>
      <c r="H77" s="147">
        <v>3.4360561561034042</v>
      </c>
      <c r="I77" s="11">
        <f t="shared" si="17"/>
        <v>2982496.7434977549</v>
      </c>
      <c r="J77" s="148">
        <v>3.4290661561034042</v>
      </c>
      <c r="K77" s="43">
        <f t="shared" si="18"/>
        <v>2976429.4234977546</v>
      </c>
      <c r="L77" s="142">
        <f t="shared" si="25"/>
        <v>6.9900000000000517E-3</v>
      </c>
      <c r="M77" s="65">
        <f t="shared" si="26"/>
        <v>6067.3200000000452</v>
      </c>
      <c r="N77" s="17"/>
      <c r="O77" s="23">
        <f>+Purchasers!AC77</f>
        <v>353400</v>
      </c>
      <c r="P77" s="147">
        <v>3.3860561561034044</v>
      </c>
      <c r="Q77" s="43">
        <f t="shared" si="19"/>
        <v>1196632.2455669432</v>
      </c>
      <c r="R77" s="148">
        <v>3.3790661561034043</v>
      </c>
      <c r="S77" s="43">
        <f t="shared" si="20"/>
        <v>1194161.9795669431</v>
      </c>
      <c r="T77" s="149">
        <f t="shared" si="27"/>
        <v>6.9900000000000517E-3</v>
      </c>
      <c r="U77" s="65">
        <f t="shared" si="28"/>
        <v>2470.2660000000183</v>
      </c>
      <c r="V77" s="17"/>
      <c r="W77" s="23">
        <f t="shared" si="21"/>
        <v>1221400</v>
      </c>
      <c r="X77" s="90">
        <f t="shared" si="31"/>
        <v>3.4215891510272622</v>
      </c>
      <c r="Y77" s="25">
        <f t="shared" si="22"/>
        <v>4179128.9890646981</v>
      </c>
      <c r="Z77" s="90">
        <f t="shared" si="33"/>
        <v>3.4145991510272622</v>
      </c>
      <c r="AA77" s="25">
        <f t="shared" si="23"/>
        <v>4170591.403064698</v>
      </c>
      <c r="AB77" s="64">
        <f t="shared" si="29"/>
        <v>6.9900000000000517E-3</v>
      </c>
      <c r="AC77" s="65">
        <f t="shared" si="30"/>
        <v>8537.586000000063</v>
      </c>
      <c r="AD77" s="19"/>
      <c r="AE77" s="19"/>
      <c r="AF77" s="19"/>
      <c r="AG77" s="88"/>
      <c r="AH77" s="19"/>
      <c r="AI77" s="88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</row>
    <row r="78" spans="1:46">
      <c r="A78" s="131">
        <v>39022</v>
      </c>
      <c r="B78" s="133">
        <v>39076</v>
      </c>
      <c r="C78" s="30">
        <f t="shared" si="24"/>
        <v>30</v>
      </c>
      <c r="D78" s="30"/>
      <c r="E78" s="111">
        <f t="shared" si="32"/>
        <v>3.48951342963821</v>
      </c>
      <c r="F78" s="30"/>
      <c r="G78" s="23">
        <f>+Purchasers!P78</f>
        <v>936000</v>
      </c>
      <c r="H78" s="147">
        <v>3.5479619180103033</v>
      </c>
      <c r="I78" s="11">
        <f t="shared" si="17"/>
        <v>3320892.3552576439</v>
      </c>
      <c r="J78" s="148">
        <v>3.5409719180103032</v>
      </c>
      <c r="K78" s="43">
        <f t="shared" si="18"/>
        <v>3314349.7152576437</v>
      </c>
      <c r="L78" s="142">
        <f t="shared" si="25"/>
        <v>6.9900000000000517E-3</v>
      </c>
      <c r="M78" s="65">
        <f t="shared" si="26"/>
        <v>6542.6400000000485</v>
      </c>
      <c r="N78" s="17"/>
      <c r="O78" s="23">
        <f>+Purchasers!AC78</f>
        <v>612000</v>
      </c>
      <c r="P78" s="147">
        <v>3.4089619180103035</v>
      </c>
      <c r="Q78" s="43">
        <f t="shared" si="19"/>
        <v>2086284.6938223056</v>
      </c>
      <c r="R78" s="148">
        <v>3.4019719180103034</v>
      </c>
      <c r="S78" s="43">
        <f t="shared" si="20"/>
        <v>2082006.8138223058</v>
      </c>
      <c r="T78" s="149">
        <f t="shared" si="27"/>
        <v>6.9900000000000517E-3</v>
      </c>
      <c r="U78" s="65">
        <f t="shared" si="28"/>
        <v>4277.8800000000319</v>
      </c>
      <c r="V78" s="17"/>
      <c r="W78" s="23">
        <f t="shared" si="21"/>
        <v>1548000</v>
      </c>
      <c r="X78" s="90">
        <f t="shared" si="31"/>
        <v>3.49300842963821</v>
      </c>
      <c r="Y78" s="25">
        <f t="shared" si="22"/>
        <v>5407177.049079949</v>
      </c>
      <c r="Z78" s="90">
        <f t="shared" si="33"/>
        <v>3.4860184296382104</v>
      </c>
      <c r="AA78" s="25">
        <f t="shared" si="23"/>
        <v>5396356.5290799495</v>
      </c>
      <c r="AB78" s="64">
        <f t="shared" si="29"/>
        <v>6.9899999999996076E-3</v>
      </c>
      <c r="AC78" s="65">
        <f t="shared" si="30"/>
        <v>10820.519999999393</v>
      </c>
      <c r="AD78" s="19"/>
      <c r="AE78" s="19"/>
      <c r="AF78" s="19"/>
      <c r="AG78" s="88"/>
      <c r="AH78" s="19"/>
      <c r="AI78" s="88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</row>
    <row r="79" spans="1:46">
      <c r="A79" s="131">
        <v>39052</v>
      </c>
      <c r="B79" s="132">
        <v>39107</v>
      </c>
      <c r="C79" s="30">
        <f t="shared" si="24"/>
        <v>31</v>
      </c>
      <c r="D79" s="30"/>
      <c r="E79" s="111">
        <f t="shared" si="32"/>
        <v>3.5990044813458946</v>
      </c>
      <c r="F79" s="30"/>
      <c r="G79" s="23">
        <f>+Purchasers!P79</f>
        <v>967200</v>
      </c>
      <c r="H79" s="147">
        <v>3.6558715743691508</v>
      </c>
      <c r="I79" s="11">
        <f t="shared" si="17"/>
        <v>3535958.9867298426</v>
      </c>
      <c r="J79" s="148">
        <v>3.6488815743691507</v>
      </c>
      <c r="K79" s="43">
        <f t="shared" si="18"/>
        <v>3529198.2587298425</v>
      </c>
      <c r="L79" s="142">
        <f t="shared" si="25"/>
        <v>6.9900000000000517E-3</v>
      </c>
      <c r="M79" s="65">
        <f t="shared" si="26"/>
        <v>6760.7280000000501</v>
      </c>
      <c r="N79" s="17"/>
      <c r="O79" s="23">
        <f>+Purchasers!AC79</f>
        <v>632400</v>
      </c>
      <c r="P79" s="147">
        <v>3.520871574369151</v>
      </c>
      <c r="Q79" s="43">
        <f t="shared" si="19"/>
        <v>2226599.1836310509</v>
      </c>
      <c r="R79" s="148">
        <v>3.5138815743691509</v>
      </c>
      <c r="S79" s="43">
        <f t="shared" si="20"/>
        <v>2222178.7076310511</v>
      </c>
      <c r="T79" s="149">
        <f t="shared" si="27"/>
        <v>6.9900000000000517E-3</v>
      </c>
      <c r="U79" s="65">
        <f t="shared" si="28"/>
        <v>4420.4760000000324</v>
      </c>
      <c r="V79" s="17"/>
      <c r="W79" s="23">
        <f t="shared" si="21"/>
        <v>1599600</v>
      </c>
      <c r="X79" s="90">
        <f t="shared" si="31"/>
        <v>3.6024994813458946</v>
      </c>
      <c r="Y79" s="25">
        <f t="shared" si="22"/>
        <v>5762558.170360893</v>
      </c>
      <c r="Z79" s="90">
        <f t="shared" si="33"/>
        <v>3.5955094813458945</v>
      </c>
      <c r="AA79" s="25">
        <f t="shared" si="23"/>
        <v>5751376.9663608931</v>
      </c>
      <c r="AB79" s="64">
        <f t="shared" si="29"/>
        <v>6.9900000000000517E-3</v>
      </c>
      <c r="AC79" s="65">
        <f t="shared" si="30"/>
        <v>11181.204000000083</v>
      </c>
      <c r="AD79" s="19"/>
      <c r="AE79" s="19"/>
      <c r="AF79" s="19"/>
      <c r="AG79" s="88"/>
      <c r="AH79" s="19"/>
      <c r="AI79" s="88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</row>
    <row r="80" spans="1:46">
      <c r="A80" s="131">
        <v>39083</v>
      </c>
      <c r="B80" s="133">
        <v>39138</v>
      </c>
      <c r="C80" s="30">
        <f t="shared" si="24"/>
        <v>31</v>
      </c>
      <c r="D80" s="30"/>
      <c r="E80" s="111">
        <f t="shared" si="32"/>
        <v>3.7075226200718943</v>
      </c>
      <c r="F80" s="30"/>
      <c r="G80" s="23">
        <f>+Purchasers!P80</f>
        <v>967200</v>
      </c>
      <c r="H80" s="147">
        <v>3.76478506193236</v>
      </c>
      <c r="I80" s="11">
        <f t="shared" si="17"/>
        <v>3641300.1119009787</v>
      </c>
      <c r="J80" s="148">
        <v>3.7577950619323599</v>
      </c>
      <c r="K80" s="43">
        <f t="shared" si="18"/>
        <v>3634539.3839009786</v>
      </c>
      <c r="L80" s="142">
        <f t="shared" si="25"/>
        <v>6.9900000000000517E-3</v>
      </c>
      <c r="M80" s="65">
        <f t="shared" si="26"/>
        <v>6760.7280000000501</v>
      </c>
      <c r="N80" s="17"/>
      <c r="O80" s="23">
        <f>+Purchasers!AC80</f>
        <v>632400</v>
      </c>
      <c r="P80" s="147">
        <v>3.6287850619323603</v>
      </c>
      <c r="Q80" s="43">
        <f t="shared" si="19"/>
        <v>2294843.6731660245</v>
      </c>
      <c r="R80" s="148">
        <v>3.6217950619323602</v>
      </c>
      <c r="S80" s="43">
        <f t="shared" si="20"/>
        <v>2290423.1971660247</v>
      </c>
      <c r="T80" s="149">
        <f t="shared" si="27"/>
        <v>6.9900000000000517E-3</v>
      </c>
      <c r="U80" s="65">
        <f t="shared" si="28"/>
        <v>4420.4760000000324</v>
      </c>
      <c r="V80" s="17"/>
      <c r="W80" s="23">
        <f t="shared" si="21"/>
        <v>1599600</v>
      </c>
      <c r="X80" s="90">
        <f t="shared" si="31"/>
        <v>3.7110176200718952</v>
      </c>
      <c r="Y80" s="25">
        <f t="shared" si="22"/>
        <v>5936143.7850670032</v>
      </c>
      <c r="Z80" s="90">
        <f t="shared" si="33"/>
        <v>3.7040276200718951</v>
      </c>
      <c r="AA80" s="25">
        <f t="shared" si="23"/>
        <v>5924962.5810670033</v>
      </c>
      <c r="AB80" s="64">
        <f t="shared" si="29"/>
        <v>6.9900000000000517E-3</v>
      </c>
      <c r="AC80" s="65">
        <f t="shared" si="30"/>
        <v>11181.204000000083</v>
      </c>
      <c r="AD80" s="19"/>
      <c r="AE80" s="19"/>
      <c r="AF80" s="19"/>
      <c r="AG80" s="88"/>
      <c r="AH80" s="19"/>
      <c r="AI80" s="88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</row>
    <row r="81" spans="1:46">
      <c r="A81" s="131">
        <v>39114</v>
      </c>
      <c r="B81" s="132">
        <v>39166</v>
      </c>
      <c r="C81" s="30">
        <f t="shared" si="24"/>
        <v>28</v>
      </c>
      <c r="D81" s="30"/>
      <c r="E81" s="111">
        <f t="shared" si="32"/>
        <v>3.6737422032741174</v>
      </c>
      <c r="F81" s="30"/>
      <c r="G81" s="23">
        <f>+Purchasers!P81</f>
        <v>873600</v>
      </c>
      <c r="H81" s="147">
        <v>3.6377023195531875</v>
      </c>
      <c r="I81" s="11">
        <f t="shared" si="17"/>
        <v>3177896.7463616645</v>
      </c>
      <c r="J81" s="148">
        <v>3.6307123195531874</v>
      </c>
      <c r="K81" s="43">
        <f t="shared" si="18"/>
        <v>3171790.2823616643</v>
      </c>
      <c r="L81" s="142">
        <f t="shared" si="25"/>
        <v>6.9900000000000517E-3</v>
      </c>
      <c r="M81" s="65">
        <f t="shared" si="26"/>
        <v>6106.4640000000454</v>
      </c>
      <c r="N81" s="17"/>
      <c r="O81" s="23">
        <f>+Purchasers!AC81</f>
        <v>571200</v>
      </c>
      <c r="P81" s="147">
        <v>3.7377023195531875</v>
      </c>
      <c r="Q81" s="43">
        <f t="shared" si="19"/>
        <v>2134975.5649287808</v>
      </c>
      <c r="R81" s="148">
        <v>3.7307123195531875</v>
      </c>
      <c r="S81" s="43">
        <f t="shared" si="20"/>
        <v>2130982.8769287807</v>
      </c>
      <c r="T81" s="149">
        <f t="shared" si="27"/>
        <v>6.9900000000000517E-3</v>
      </c>
      <c r="U81" s="65">
        <f t="shared" si="28"/>
        <v>3992.6880000000297</v>
      </c>
      <c r="V81" s="17"/>
      <c r="W81" s="23">
        <f t="shared" si="21"/>
        <v>1444800</v>
      </c>
      <c r="X81" s="90">
        <f t="shared" si="31"/>
        <v>3.6772372032741174</v>
      </c>
      <c r="Y81" s="25">
        <f t="shared" si="22"/>
        <v>5312872.3112904448</v>
      </c>
      <c r="Z81" s="90">
        <f t="shared" si="33"/>
        <v>3.6702472032741174</v>
      </c>
      <c r="AA81" s="25">
        <f t="shared" si="23"/>
        <v>5302773.159290445</v>
      </c>
      <c r="AB81" s="64">
        <f t="shared" si="29"/>
        <v>6.9900000000000517E-3</v>
      </c>
      <c r="AC81" s="65">
        <f t="shared" si="30"/>
        <v>10099.152000000075</v>
      </c>
      <c r="AD81" s="19"/>
      <c r="AE81" s="19"/>
      <c r="AF81" s="19"/>
      <c r="AG81" s="88"/>
      <c r="AH81" s="19"/>
      <c r="AI81" s="88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</row>
    <row r="82" spans="1:46">
      <c r="A82" s="131">
        <v>39142</v>
      </c>
      <c r="B82" s="133">
        <v>39197</v>
      </c>
      <c r="C82" s="30">
        <f t="shared" si="24"/>
        <v>31</v>
      </c>
      <c r="D82" s="30"/>
      <c r="E82" s="111">
        <f t="shared" si="32"/>
        <v>3.5406166601745204</v>
      </c>
      <c r="F82" s="30"/>
      <c r="G82" s="23">
        <f>+Purchasers!P82</f>
        <v>967200</v>
      </c>
      <c r="H82" s="147">
        <v>3.5006232880814974</v>
      </c>
      <c r="I82" s="11">
        <f t="shared" si="17"/>
        <v>3385802.8442324242</v>
      </c>
      <c r="J82" s="148">
        <v>3.4936332880814973</v>
      </c>
      <c r="K82" s="43">
        <f t="shared" si="18"/>
        <v>3379042.116232424</v>
      </c>
      <c r="L82" s="142">
        <f t="shared" si="25"/>
        <v>6.9900000000000517E-3</v>
      </c>
      <c r="M82" s="65">
        <f t="shared" si="26"/>
        <v>6760.7280000000501</v>
      </c>
      <c r="N82" s="17"/>
      <c r="O82" s="23">
        <f>+Purchasers!AC82</f>
        <v>632400</v>
      </c>
      <c r="P82" s="147">
        <v>3.6106232880814977</v>
      </c>
      <c r="Q82" s="43">
        <f t="shared" si="19"/>
        <v>2283358.167382739</v>
      </c>
      <c r="R82" s="148">
        <v>3.6036332880814976</v>
      </c>
      <c r="S82" s="43">
        <f t="shared" si="20"/>
        <v>2278937.6913827392</v>
      </c>
      <c r="T82" s="149">
        <f t="shared" si="27"/>
        <v>6.9900000000000517E-3</v>
      </c>
      <c r="U82" s="65">
        <f t="shared" si="28"/>
        <v>4420.4760000000324</v>
      </c>
      <c r="V82" s="17"/>
      <c r="W82" s="23">
        <f t="shared" si="21"/>
        <v>1599600</v>
      </c>
      <c r="X82" s="90">
        <f t="shared" si="31"/>
        <v>3.5441116601745204</v>
      </c>
      <c r="Y82" s="25">
        <f t="shared" si="22"/>
        <v>5669161.0116151627</v>
      </c>
      <c r="Z82" s="90">
        <f t="shared" si="33"/>
        <v>3.5371216601745203</v>
      </c>
      <c r="AA82" s="25">
        <f t="shared" si="23"/>
        <v>5657979.8076151628</v>
      </c>
      <c r="AB82" s="64">
        <f t="shared" si="29"/>
        <v>6.9900000000000517E-3</v>
      </c>
      <c r="AC82" s="65">
        <f t="shared" si="30"/>
        <v>11181.204000000083</v>
      </c>
      <c r="AD82" s="19"/>
      <c r="AE82" s="19"/>
      <c r="AF82" s="19"/>
      <c r="AG82" s="88"/>
      <c r="AH82" s="19"/>
      <c r="AI82" s="88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</row>
    <row r="83" spans="1:46">
      <c r="A83" s="131">
        <v>39173</v>
      </c>
      <c r="B83" s="132">
        <v>39227</v>
      </c>
      <c r="C83" s="30">
        <f t="shared" si="24"/>
        <v>30</v>
      </c>
      <c r="D83" s="30"/>
      <c r="E83" s="111">
        <f t="shared" si="32"/>
        <v>3.3918803214338582</v>
      </c>
      <c r="F83" s="30"/>
      <c r="G83" s="23">
        <f>+Purchasers!P83</f>
        <v>840000</v>
      </c>
      <c r="H83" s="147">
        <v>3.3635479102663455</v>
      </c>
      <c r="I83" s="11">
        <f t="shared" si="17"/>
        <v>2825380.2446237304</v>
      </c>
      <c r="J83" s="148">
        <v>3.3565579102663454</v>
      </c>
      <c r="K83" s="43">
        <f t="shared" si="18"/>
        <v>2819508.6446237303</v>
      </c>
      <c r="L83" s="142">
        <f t="shared" si="25"/>
        <v>6.9900000000000517E-3</v>
      </c>
      <c r="M83" s="65">
        <f t="shared" si="26"/>
        <v>5871.6000000000431</v>
      </c>
      <c r="N83" s="17"/>
      <c r="O83" s="23">
        <f>+Purchasers!AC83</f>
        <v>342000</v>
      </c>
      <c r="P83" s="147">
        <v>3.4735479102663454</v>
      </c>
      <c r="Q83" s="43">
        <f t="shared" si="19"/>
        <v>1187953.3853110902</v>
      </c>
      <c r="R83" s="148">
        <v>3.4665579102663453</v>
      </c>
      <c r="S83" s="43">
        <f t="shared" si="20"/>
        <v>1185562.8053110901</v>
      </c>
      <c r="T83" s="149">
        <f t="shared" si="27"/>
        <v>6.9900000000000517E-3</v>
      </c>
      <c r="U83" s="65">
        <f t="shared" si="28"/>
        <v>2390.5800000000177</v>
      </c>
      <c r="V83" s="17"/>
      <c r="W83" s="23">
        <f t="shared" si="21"/>
        <v>1182000</v>
      </c>
      <c r="X83" s="90">
        <f t="shared" si="31"/>
        <v>3.3953753214338582</v>
      </c>
      <c r="Y83" s="25">
        <f t="shared" si="22"/>
        <v>4013333.6299348203</v>
      </c>
      <c r="Z83" s="90">
        <f t="shared" si="33"/>
        <v>3.3883853214338586</v>
      </c>
      <c r="AA83" s="25">
        <f t="shared" si="23"/>
        <v>4005071.4499348206</v>
      </c>
      <c r="AB83" s="64">
        <f t="shared" si="29"/>
        <v>6.9899999999996076E-3</v>
      </c>
      <c r="AC83" s="65">
        <f t="shared" si="30"/>
        <v>8262.1799999995364</v>
      </c>
      <c r="AD83" s="19"/>
      <c r="AE83" s="19"/>
      <c r="AF83" s="19"/>
      <c r="AG83" s="88"/>
      <c r="AH83" s="19"/>
      <c r="AI83" s="88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</row>
    <row r="84" spans="1:46">
      <c r="A84" s="131">
        <v>39203</v>
      </c>
      <c r="B84" s="133">
        <v>39258</v>
      </c>
      <c r="C84" s="30">
        <f t="shared" si="24"/>
        <v>31</v>
      </c>
      <c r="D84" s="30"/>
      <c r="E84" s="111">
        <f t="shared" si="32"/>
        <v>3.3436410291419949</v>
      </c>
      <c r="F84" s="30"/>
      <c r="G84" s="23">
        <f>+Purchasers!P84</f>
        <v>868000</v>
      </c>
      <c r="H84" s="147">
        <v>3.3514761306648375</v>
      </c>
      <c r="I84" s="11">
        <f t="shared" si="17"/>
        <v>2909081.2814170788</v>
      </c>
      <c r="J84" s="148">
        <v>3.3444861306648375</v>
      </c>
      <c r="K84" s="43">
        <f t="shared" si="18"/>
        <v>2903013.961417079</v>
      </c>
      <c r="L84" s="142">
        <f t="shared" si="25"/>
        <v>6.9900000000000517E-3</v>
      </c>
      <c r="M84" s="65">
        <f t="shared" si="26"/>
        <v>6067.3200000000452</v>
      </c>
      <c r="N84" s="17"/>
      <c r="O84" s="23">
        <f>+Purchasers!AC84</f>
        <v>353400</v>
      </c>
      <c r="P84" s="147">
        <v>3.3364761306648378</v>
      </c>
      <c r="Q84" s="43">
        <f t="shared" si="19"/>
        <v>1179110.6645769537</v>
      </c>
      <c r="R84" s="148">
        <v>3.3294861306648378</v>
      </c>
      <c r="S84" s="43">
        <f t="shared" si="20"/>
        <v>1176640.3985769537</v>
      </c>
      <c r="T84" s="149">
        <f t="shared" si="27"/>
        <v>6.9900000000000517E-3</v>
      </c>
      <c r="U84" s="65">
        <f t="shared" si="28"/>
        <v>2470.2660000000183</v>
      </c>
      <c r="V84" s="17"/>
      <c r="W84" s="23">
        <f t="shared" si="21"/>
        <v>1221400</v>
      </c>
      <c r="X84" s="90">
        <f t="shared" si="31"/>
        <v>3.3471360291419949</v>
      </c>
      <c r="Y84" s="25">
        <f t="shared" si="22"/>
        <v>4088191.9459940325</v>
      </c>
      <c r="Z84" s="90">
        <f t="shared" si="33"/>
        <v>3.3401460291419949</v>
      </c>
      <c r="AA84" s="25">
        <f t="shared" si="23"/>
        <v>4079654.3599940324</v>
      </c>
      <c r="AB84" s="64">
        <f t="shared" si="29"/>
        <v>6.9900000000000517E-3</v>
      </c>
      <c r="AC84" s="65">
        <f t="shared" si="30"/>
        <v>8537.586000000063</v>
      </c>
      <c r="AD84" s="19"/>
      <c r="AE84" s="19"/>
      <c r="AF84" s="19"/>
      <c r="AG84" s="88"/>
      <c r="AH84" s="19"/>
      <c r="AI84" s="88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</row>
    <row r="85" spans="1:46">
      <c r="A85" s="131">
        <v>39234</v>
      </c>
      <c r="B85" s="132">
        <v>39288</v>
      </c>
      <c r="C85" s="30">
        <f t="shared" si="24"/>
        <v>30</v>
      </c>
      <c r="D85" s="30"/>
      <c r="E85" s="111">
        <f t="shared" si="32"/>
        <v>3.3649738092623496</v>
      </c>
      <c r="F85" s="30"/>
      <c r="G85" s="23">
        <f>+Purchasers!P85</f>
        <v>840000</v>
      </c>
      <c r="H85" s="147">
        <v>3.3864078955567658</v>
      </c>
      <c r="I85" s="11">
        <f t="shared" si="17"/>
        <v>2844582.6322676833</v>
      </c>
      <c r="J85" s="148">
        <v>3.3794178955567657</v>
      </c>
      <c r="K85" s="43">
        <f t="shared" si="18"/>
        <v>2838711.0322676832</v>
      </c>
      <c r="L85" s="142">
        <f t="shared" si="25"/>
        <v>6.9900000000000517E-3</v>
      </c>
      <c r="M85" s="65">
        <f t="shared" si="26"/>
        <v>5871.6000000000431</v>
      </c>
      <c r="N85" s="17"/>
      <c r="O85" s="23">
        <f>+Purchasers!AC85</f>
        <v>342000</v>
      </c>
      <c r="P85" s="147">
        <v>3.324407895556766</v>
      </c>
      <c r="Q85" s="43">
        <f t="shared" si="19"/>
        <v>1136947.500280414</v>
      </c>
      <c r="R85" s="148">
        <v>3.3174178955567659</v>
      </c>
      <c r="S85" s="43">
        <f t="shared" si="20"/>
        <v>1134556.9202804139</v>
      </c>
      <c r="T85" s="149">
        <f t="shared" si="27"/>
        <v>6.9900000000000517E-3</v>
      </c>
      <c r="U85" s="65">
        <f t="shared" si="28"/>
        <v>2390.5800000000177</v>
      </c>
      <c r="V85" s="17"/>
      <c r="W85" s="23">
        <f t="shared" si="21"/>
        <v>1182000</v>
      </c>
      <c r="X85" s="90">
        <f t="shared" si="31"/>
        <v>3.36846880926235</v>
      </c>
      <c r="Y85" s="25">
        <f t="shared" si="22"/>
        <v>3981530.1325480975</v>
      </c>
      <c r="Z85" s="90">
        <f t="shared" si="33"/>
        <v>3.3614788092623491</v>
      </c>
      <c r="AA85" s="25">
        <f t="shared" si="23"/>
        <v>3973267.9525480969</v>
      </c>
      <c r="AB85" s="64">
        <f t="shared" si="29"/>
        <v>6.9900000000009399E-3</v>
      </c>
      <c r="AC85" s="65">
        <f t="shared" si="30"/>
        <v>8262.1800000011117</v>
      </c>
      <c r="AD85" s="19"/>
      <c r="AE85" s="19"/>
      <c r="AF85" s="19"/>
      <c r="AG85" s="88"/>
      <c r="AH85" s="19"/>
      <c r="AI85" s="88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</row>
    <row r="86" spans="1:46">
      <c r="A86" s="131">
        <v>39264</v>
      </c>
      <c r="B86" s="133">
        <v>39319</v>
      </c>
      <c r="C86" s="30">
        <f t="shared" si="24"/>
        <v>31</v>
      </c>
      <c r="D86" s="30"/>
      <c r="E86" s="111">
        <f t="shared" si="32"/>
        <v>3.3856958686006031</v>
      </c>
      <c r="F86" s="30"/>
      <c r="G86" s="23">
        <f>+Purchasers!P86</f>
        <v>868000</v>
      </c>
      <c r="H86" s="147">
        <v>3.4013431528645626</v>
      </c>
      <c r="I86" s="11">
        <f t="shared" si="17"/>
        <v>2952365.8566864403</v>
      </c>
      <c r="J86" s="148">
        <v>3.3943531528645625</v>
      </c>
      <c r="K86" s="43">
        <f t="shared" si="18"/>
        <v>2946298.5366864405</v>
      </c>
      <c r="L86" s="142">
        <f t="shared" si="25"/>
        <v>6.9900000000000517E-3</v>
      </c>
      <c r="M86" s="65">
        <f t="shared" si="26"/>
        <v>6067.3200000000452</v>
      </c>
      <c r="N86" s="17"/>
      <c r="O86" s="23">
        <f>+Purchasers!AC86</f>
        <v>353400</v>
      </c>
      <c r="P86" s="147">
        <v>3.3593431528645628</v>
      </c>
      <c r="Q86" s="43">
        <f t="shared" si="19"/>
        <v>1187191.8702223364</v>
      </c>
      <c r="R86" s="148">
        <v>3.3523531528645627</v>
      </c>
      <c r="S86" s="43">
        <f t="shared" si="20"/>
        <v>1184721.6042223366</v>
      </c>
      <c r="T86" s="149">
        <f t="shared" si="27"/>
        <v>6.9900000000000517E-3</v>
      </c>
      <c r="U86" s="65">
        <f t="shared" si="28"/>
        <v>2470.2660000000183</v>
      </c>
      <c r="V86" s="17"/>
      <c r="W86" s="23">
        <f t="shared" si="21"/>
        <v>1221400</v>
      </c>
      <c r="X86" s="90">
        <f t="shared" si="31"/>
        <v>3.3891908686006031</v>
      </c>
      <c r="Y86" s="25">
        <f t="shared" si="22"/>
        <v>4139557.7269087769</v>
      </c>
      <c r="Z86" s="90">
        <f t="shared" si="33"/>
        <v>3.3822008686006031</v>
      </c>
      <c r="AA86" s="25">
        <f t="shared" si="23"/>
        <v>4131020.1409087768</v>
      </c>
      <c r="AB86" s="64">
        <f t="shared" si="29"/>
        <v>6.9900000000000517E-3</v>
      </c>
      <c r="AC86" s="65">
        <f t="shared" si="30"/>
        <v>8537.586000000063</v>
      </c>
      <c r="AD86" s="19"/>
      <c r="AE86" s="19"/>
      <c r="AF86" s="19"/>
      <c r="AG86" s="88"/>
      <c r="AH86" s="19"/>
      <c r="AI86" s="88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</row>
    <row r="87" spans="1:46">
      <c r="A87" s="131">
        <v>39295</v>
      </c>
      <c r="B87" s="132">
        <v>39350</v>
      </c>
      <c r="C87" s="30">
        <f t="shared" si="24"/>
        <v>31</v>
      </c>
      <c r="D87" s="30"/>
      <c r="E87" s="111">
        <f t="shared" si="32"/>
        <v>3.4070305069005071</v>
      </c>
      <c r="F87" s="30"/>
      <c r="G87" s="23">
        <f>+Purchasers!P87</f>
        <v>868000</v>
      </c>
      <c r="H87" s="147">
        <v>3.425281852078172</v>
      </c>
      <c r="I87" s="11">
        <f t="shared" si="17"/>
        <v>2973144.6476038531</v>
      </c>
      <c r="J87" s="148">
        <v>3.418291852078172</v>
      </c>
      <c r="K87" s="43">
        <f t="shared" si="18"/>
        <v>2967077.3276038533</v>
      </c>
      <c r="L87" s="142">
        <f t="shared" si="25"/>
        <v>6.9900000000000517E-3</v>
      </c>
      <c r="M87" s="65">
        <f t="shared" si="26"/>
        <v>6067.3200000000452</v>
      </c>
      <c r="N87" s="17"/>
      <c r="O87" s="23">
        <f>+Purchasers!AC87</f>
        <v>353400</v>
      </c>
      <c r="P87" s="147">
        <v>3.3742818520781723</v>
      </c>
      <c r="Q87" s="43">
        <f t="shared" si="19"/>
        <v>1192471.2065244261</v>
      </c>
      <c r="R87" s="148">
        <v>3.3672918520781723</v>
      </c>
      <c r="S87" s="43">
        <f t="shared" si="20"/>
        <v>1190000.9405244261</v>
      </c>
      <c r="T87" s="149">
        <f t="shared" si="27"/>
        <v>6.9900000000000517E-3</v>
      </c>
      <c r="U87" s="65">
        <f t="shared" si="28"/>
        <v>2470.2660000000183</v>
      </c>
      <c r="V87" s="17"/>
      <c r="W87" s="23">
        <f t="shared" si="21"/>
        <v>1221400</v>
      </c>
      <c r="X87" s="90">
        <f t="shared" si="31"/>
        <v>3.4105255069005072</v>
      </c>
      <c r="Y87" s="25">
        <f t="shared" si="22"/>
        <v>4165615.8541282793</v>
      </c>
      <c r="Z87" s="90">
        <f t="shared" si="33"/>
        <v>3.4035355069005071</v>
      </c>
      <c r="AA87" s="25">
        <f t="shared" si="23"/>
        <v>4157078.2681282796</v>
      </c>
      <c r="AB87" s="64">
        <f t="shared" si="29"/>
        <v>6.9900000000000517E-3</v>
      </c>
      <c r="AC87" s="65">
        <f t="shared" si="30"/>
        <v>8537.586000000063</v>
      </c>
      <c r="AD87" s="19"/>
      <c r="AE87" s="19"/>
      <c r="AF87" s="19"/>
      <c r="AG87" s="88"/>
      <c r="AH87" s="19"/>
      <c r="AI87" s="88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</row>
    <row r="88" spans="1:46">
      <c r="A88" s="131">
        <v>39326</v>
      </c>
      <c r="B88" s="133">
        <v>39380</v>
      </c>
      <c r="C88" s="30">
        <f t="shared" si="24"/>
        <v>30</v>
      </c>
      <c r="D88" s="30"/>
      <c r="E88" s="111">
        <f t="shared" si="32"/>
        <v>3.456911685301209</v>
      </c>
      <c r="F88" s="30"/>
      <c r="G88" s="23">
        <f>+Purchasers!P88</f>
        <v>840000</v>
      </c>
      <c r="H88" s="147">
        <v>3.4857239441844579</v>
      </c>
      <c r="I88" s="11">
        <f t="shared" si="17"/>
        <v>2928008.1131149447</v>
      </c>
      <c r="J88" s="148">
        <v>3.4787339441844578</v>
      </c>
      <c r="K88" s="43">
        <f t="shared" si="18"/>
        <v>2922136.5131149446</v>
      </c>
      <c r="L88" s="142">
        <f t="shared" si="25"/>
        <v>6.9900000000000517E-3</v>
      </c>
      <c r="M88" s="65">
        <f t="shared" si="26"/>
        <v>5871.6000000000431</v>
      </c>
      <c r="N88" s="17"/>
      <c r="O88" s="23">
        <f>+Purchasers!AC88</f>
        <v>342000</v>
      </c>
      <c r="P88" s="147">
        <v>3.3982239441844579</v>
      </c>
      <c r="Q88" s="43">
        <f t="shared" si="19"/>
        <v>1162192.5889110847</v>
      </c>
      <c r="R88" s="148">
        <v>3.3912339441844579</v>
      </c>
      <c r="S88" s="43">
        <f t="shared" si="20"/>
        <v>1159802.0089110846</v>
      </c>
      <c r="T88" s="149">
        <f t="shared" si="27"/>
        <v>6.9900000000000517E-3</v>
      </c>
      <c r="U88" s="65">
        <f t="shared" si="28"/>
        <v>2390.5800000000177</v>
      </c>
      <c r="V88" s="17"/>
      <c r="W88" s="23">
        <f t="shared" si="21"/>
        <v>1182000</v>
      </c>
      <c r="X88" s="90">
        <f t="shared" si="31"/>
        <v>3.460406685301209</v>
      </c>
      <c r="Y88" s="25">
        <f t="shared" si="22"/>
        <v>4090200.7020260291</v>
      </c>
      <c r="Z88" s="90">
        <f t="shared" si="33"/>
        <v>3.4534166853012094</v>
      </c>
      <c r="AA88" s="25">
        <f t="shared" si="23"/>
        <v>4081938.5220260294</v>
      </c>
      <c r="AB88" s="64">
        <f t="shared" si="29"/>
        <v>6.9899999999996076E-3</v>
      </c>
      <c r="AC88" s="65">
        <f t="shared" si="30"/>
        <v>8262.1799999995364</v>
      </c>
      <c r="AD88" s="19"/>
      <c r="AE88" s="19"/>
      <c r="AF88" s="19"/>
      <c r="AG88" s="88"/>
      <c r="AH88" s="19"/>
      <c r="AI88" s="88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</row>
    <row r="89" spans="1:46">
      <c r="A89" s="131">
        <v>39356</v>
      </c>
      <c r="B89" s="132">
        <v>39411</v>
      </c>
      <c r="C89" s="30">
        <f t="shared" si="24"/>
        <v>31</v>
      </c>
      <c r="D89" s="30"/>
      <c r="E89" s="111">
        <f t="shared" si="32"/>
        <v>3.4907073765246732</v>
      </c>
      <c r="F89" s="30"/>
      <c r="G89" s="23">
        <f>+Purchasers!P89</f>
        <v>868000</v>
      </c>
      <c r="H89" s="147">
        <v>3.5086693816008152</v>
      </c>
      <c r="I89" s="11">
        <f t="shared" si="17"/>
        <v>3045525.0232295077</v>
      </c>
      <c r="J89" s="148">
        <v>3.5016793816008152</v>
      </c>
      <c r="K89" s="43">
        <f t="shared" si="18"/>
        <v>3039457.7032295074</v>
      </c>
      <c r="L89" s="142">
        <f t="shared" si="25"/>
        <v>6.9900000000000517E-3</v>
      </c>
      <c r="M89" s="65">
        <f t="shared" si="26"/>
        <v>6067.3200000000452</v>
      </c>
      <c r="N89" s="17"/>
      <c r="O89" s="23">
        <f>+Purchasers!AC89</f>
        <v>353400</v>
      </c>
      <c r="P89" s="147">
        <v>3.4586693816008154</v>
      </c>
      <c r="Q89" s="43">
        <f t="shared" si="19"/>
        <v>1222293.7594577281</v>
      </c>
      <c r="R89" s="148">
        <v>3.4516793816008153</v>
      </c>
      <c r="S89" s="43">
        <f t="shared" si="20"/>
        <v>1219823.4934577281</v>
      </c>
      <c r="T89" s="149">
        <f t="shared" si="27"/>
        <v>6.9900000000000517E-3</v>
      </c>
      <c r="U89" s="65">
        <f t="shared" si="28"/>
        <v>2470.2660000000183</v>
      </c>
      <c r="V89" s="17"/>
      <c r="W89" s="23">
        <f t="shared" si="21"/>
        <v>1221400</v>
      </c>
      <c r="X89" s="90">
        <f t="shared" si="31"/>
        <v>3.4942023765246728</v>
      </c>
      <c r="Y89" s="25">
        <f t="shared" si="22"/>
        <v>4267818.7826872356</v>
      </c>
      <c r="Z89" s="90">
        <f t="shared" si="33"/>
        <v>3.4872123765246728</v>
      </c>
      <c r="AA89" s="25">
        <f t="shared" si="23"/>
        <v>4259281.1966872355</v>
      </c>
      <c r="AB89" s="64">
        <f t="shared" si="29"/>
        <v>6.9900000000000517E-3</v>
      </c>
      <c r="AC89" s="65">
        <f t="shared" si="30"/>
        <v>8537.586000000063</v>
      </c>
      <c r="AD89" s="19"/>
      <c r="AE89" s="19"/>
      <c r="AF89" s="19"/>
      <c r="AG89" s="88"/>
      <c r="AH89" s="19"/>
      <c r="AI89" s="88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</row>
    <row r="90" spans="1:46">
      <c r="A90" s="131">
        <v>39387</v>
      </c>
      <c r="B90" s="133">
        <v>39441</v>
      </c>
      <c r="C90" s="30">
        <f t="shared" si="24"/>
        <v>30</v>
      </c>
      <c r="D90" s="30"/>
      <c r="E90" s="111">
        <f t="shared" si="32"/>
        <v>3.5637219881691711</v>
      </c>
      <c r="F90" s="30"/>
      <c r="G90" s="23">
        <f>+Purchasers!P90</f>
        <v>981000</v>
      </c>
      <c r="H90" s="147">
        <v>3.6206181181126738</v>
      </c>
      <c r="I90" s="11">
        <f t="shared" si="17"/>
        <v>3551826.3738685329</v>
      </c>
      <c r="J90" s="148">
        <v>3.6136281181126737</v>
      </c>
      <c r="K90" s="43">
        <f t="shared" si="18"/>
        <v>3544969.183868533</v>
      </c>
      <c r="L90" s="142">
        <f t="shared" si="25"/>
        <v>6.9900000000000517E-3</v>
      </c>
      <c r="M90" s="65">
        <f t="shared" si="26"/>
        <v>6857.1900000000505</v>
      </c>
      <c r="N90" s="17"/>
      <c r="O90" s="23">
        <f>+Purchasers!AC90</f>
        <v>612000</v>
      </c>
      <c r="P90" s="147">
        <v>3.481618118112674</v>
      </c>
      <c r="Q90" s="43">
        <f t="shared" si="19"/>
        <v>2130750.2882849565</v>
      </c>
      <c r="R90" s="148">
        <v>3.4746281181126739</v>
      </c>
      <c r="S90" s="43">
        <f t="shared" si="20"/>
        <v>2126472.4082849566</v>
      </c>
      <c r="T90" s="149">
        <f t="shared" si="27"/>
        <v>6.9900000000000517E-3</v>
      </c>
      <c r="U90" s="65">
        <f t="shared" si="28"/>
        <v>4277.8800000000319</v>
      </c>
      <c r="V90" s="17"/>
      <c r="W90" s="23">
        <f t="shared" si="21"/>
        <v>1593000</v>
      </c>
      <c r="X90" s="90">
        <f t="shared" si="31"/>
        <v>3.5672169881691711</v>
      </c>
      <c r="Y90" s="25">
        <f t="shared" si="22"/>
        <v>5682576.6621534899</v>
      </c>
      <c r="Z90" s="90">
        <f t="shared" si="33"/>
        <v>3.560226988169171</v>
      </c>
      <c r="AA90" s="25">
        <f t="shared" si="23"/>
        <v>5671441.5921534896</v>
      </c>
      <c r="AB90" s="64">
        <f t="shared" si="29"/>
        <v>6.9900000000000517E-3</v>
      </c>
      <c r="AC90" s="65">
        <f t="shared" si="30"/>
        <v>11135.070000000082</v>
      </c>
      <c r="AD90" s="19"/>
      <c r="AE90" s="19"/>
      <c r="AF90" s="19"/>
      <c r="AG90" s="88"/>
      <c r="AH90" s="19"/>
      <c r="AI90" s="88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</row>
    <row r="91" spans="1:46">
      <c r="A91" s="131">
        <v>39417</v>
      </c>
      <c r="B91" s="132">
        <v>39472</v>
      </c>
      <c r="C91" s="30">
        <f t="shared" si="24"/>
        <v>31</v>
      </c>
      <c r="D91" s="30"/>
      <c r="E91" s="111">
        <f t="shared" si="32"/>
        <v>3.6732107020349498</v>
      </c>
      <c r="F91" s="30"/>
      <c r="G91" s="23">
        <f>+Purchasers!P91</f>
        <v>1013700</v>
      </c>
      <c r="H91" s="147">
        <v>3.7285701088146106</v>
      </c>
      <c r="I91" s="11">
        <f t="shared" si="17"/>
        <v>3779651.5193053707</v>
      </c>
      <c r="J91" s="148">
        <v>3.7215801088146105</v>
      </c>
      <c r="K91" s="43">
        <f t="shared" si="18"/>
        <v>3772565.7563053705</v>
      </c>
      <c r="L91" s="142">
        <f t="shared" si="25"/>
        <v>6.9900000000000517E-3</v>
      </c>
      <c r="M91" s="65">
        <f t="shared" si="26"/>
        <v>7085.7630000000527</v>
      </c>
      <c r="N91" s="17"/>
      <c r="O91" s="23">
        <f>+Purchasers!AC91</f>
        <v>632400</v>
      </c>
      <c r="P91" s="147">
        <v>3.5935701088146108</v>
      </c>
      <c r="Q91" s="43">
        <f t="shared" si="19"/>
        <v>2272573.7368143597</v>
      </c>
      <c r="R91" s="148">
        <v>3.5865801088146108</v>
      </c>
      <c r="S91" s="43">
        <f t="shared" si="20"/>
        <v>2268153.2608143599</v>
      </c>
      <c r="T91" s="149">
        <f t="shared" si="27"/>
        <v>6.9900000000000517E-3</v>
      </c>
      <c r="U91" s="65">
        <f t="shared" si="28"/>
        <v>4420.4760000000324</v>
      </c>
      <c r="V91" s="17"/>
      <c r="W91" s="23">
        <f t="shared" si="21"/>
        <v>1646100</v>
      </c>
      <c r="X91" s="90">
        <f t="shared" si="31"/>
        <v>3.6767057020349494</v>
      </c>
      <c r="Y91" s="25">
        <f t="shared" si="22"/>
        <v>6052225.25611973</v>
      </c>
      <c r="Z91" s="90">
        <f t="shared" si="33"/>
        <v>3.6697157020349493</v>
      </c>
      <c r="AA91" s="25">
        <f t="shared" si="23"/>
        <v>6040719.0171197299</v>
      </c>
      <c r="AB91" s="64">
        <f t="shared" si="29"/>
        <v>6.9900000000000517E-3</v>
      </c>
      <c r="AC91" s="65">
        <f t="shared" si="30"/>
        <v>11506.239000000085</v>
      </c>
      <c r="AD91" s="19"/>
      <c r="AE91" s="19"/>
      <c r="AF91" s="19"/>
      <c r="AG91" s="88"/>
      <c r="AH91" s="19"/>
      <c r="AI91" s="88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</row>
    <row r="92" spans="1:46">
      <c r="A92" s="131">
        <v>39448</v>
      </c>
      <c r="B92" s="133">
        <v>39503</v>
      </c>
      <c r="C92" s="30">
        <f t="shared" si="24"/>
        <v>31</v>
      </c>
      <c r="D92" s="30"/>
      <c r="E92" s="111">
        <f t="shared" si="32"/>
        <v>3.7833212705067929</v>
      </c>
      <c r="F92" s="30"/>
      <c r="G92" s="23">
        <f>+Purchasers!P92</f>
        <v>1013700</v>
      </c>
      <c r="H92" s="147">
        <v>3.8400253100548154</v>
      </c>
      <c r="I92" s="11">
        <f t="shared" si="17"/>
        <v>3892633.6568025663</v>
      </c>
      <c r="J92" s="148">
        <v>3.8330353100548153</v>
      </c>
      <c r="K92" s="43">
        <f t="shared" si="18"/>
        <v>3885547.8938025665</v>
      </c>
      <c r="L92" s="142">
        <f t="shared" si="25"/>
        <v>6.9900000000000517E-3</v>
      </c>
      <c r="M92" s="65">
        <f t="shared" si="26"/>
        <v>7085.7630000000527</v>
      </c>
      <c r="N92" s="17"/>
      <c r="O92" s="23">
        <f>+Purchasers!AC92</f>
        <v>632400</v>
      </c>
      <c r="P92" s="147">
        <v>3.7015253100548158</v>
      </c>
      <c r="Q92" s="43">
        <f t="shared" si="19"/>
        <v>2340844.6060786657</v>
      </c>
      <c r="R92" s="148">
        <v>3.6945353100548157</v>
      </c>
      <c r="S92" s="43">
        <f t="shared" si="20"/>
        <v>2336424.1300786654</v>
      </c>
      <c r="T92" s="149">
        <f t="shared" si="27"/>
        <v>6.9900000000000517E-3</v>
      </c>
      <c r="U92" s="65">
        <f t="shared" si="28"/>
        <v>4420.4760000000324</v>
      </c>
      <c r="V92" s="17"/>
      <c r="W92" s="23">
        <f t="shared" si="21"/>
        <v>1646100</v>
      </c>
      <c r="X92" s="90">
        <f t="shared" si="31"/>
        <v>3.7868162705067934</v>
      </c>
      <c r="Y92" s="25">
        <f t="shared" si="22"/>
        <v>6233478.2628812324</v>
      </c>
      <c r="Z92" s="90">
        <f t="shared" si="33"/>
        <v>3.7798262705067933</v>
      </c>
      <c r="AA92" s="25">
        <f t="shared" si="23"/>
        <v>6221972.0238812324</v>
      </c>
      <c r="AB92" s="64">
        <f t="shared" si="29"/>
        <v>6.9900000000000517E-3</v>
      </c>
      <c r="AC92" s="65">
        <f t="shared" si="30"/>
        <v>11506.239000000085</v>
      </c>
      <c r="AD92" s="19"/>
      <c r="AE92" s="19"/>
      <c r="AF92" s="19"/>
      <c r="AG92" s="88"/>
      <c r="AH92" s="19"/>
      <c r="AI92" s="88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</row>
    <row r="93" spans="1:46">
      <c r="A93" s="131">
        <v>39479</v>
      </c>
      <c r="B93" s="132">
        <v>39532</v>
      </c>
      <c r="C93" s="30">
        <f t="shared" si="24"/>
        <v>29</v>
      </c>
      <c r="D93" s="30"/>
      <c r="E93" s="111">
        <f t="shared" si="32"/>
        <v>3.7479067584787167</v>
      </c>
      <c r="F93" s="30"/>
      <c r="G93" s="23">
        <f>+Purchasers!P93</f>
        <v>948300</v>
      </c>
      <c r="H93" s="147">
        <v>3.7129836793826718</v>
      </c>
      <c r="I93" s="11">
        <f t="shared" si="17"/>
        <v>3521022.4231585879</v>
      </c>
      <c r="J93" s="148">
        <v>3.7059936793826718</v>
      </c>
      <c r="K93" s="43">
        <f t="shared" si="18"/>
        <v>3514393.8061585878</v>
      </c>
      <c r="L93" s="142">
        <f t="shared" si="25"/>
        <v>6.9900000000000517E-3</v>
      </c>
      <c r="M93" s="65">
        <f t="shared" si="26"/>
        <v>6628.6170000000493</v>
      </c>
      <c r="N93" s="17"/>
      <c r="O93" s="23">
        <f>+Purchasers!AC93</f>
        <v>591600</v>
      </c>
      <c r="P93" s="147">
        <v>3.8129836793826719</v>
      </c>
      <c r="Q93" s="43">
        <f t="shared" si="19"/>
        <v>2255761.1447227886</v>
      </c>
      <c r="R93" s="148">
        <v>3.8059936793826719</v>
      </c>
      <c r="S93" s="43">
        <f t="shared" si="20"/>
        <v>2251625.8607227886</v>
      </c>
      <c r="T93" s="149">
        <f t="shared" si="27"/>
        <v>6.9900000000000517E-3</v>
      </c>
      <c r="U93" s="65">
        <f t="shared" si="28"/>
        <v>4135.2840000000306</v>
      </c>
      <c r="V93" s="17"/>
      <c r="W93" s="23">
        <f t="shared" si="21"/>
        <v>1539900</v>
      </c>
      <c r="X93" s="90">
        <f t="shared" si="31"/>
        <v>3.7514017584787172</v>
      </c>
      <c r="Y93" s="25">
        <f t="shared" si="22"/>
        <v>5776783.5678813765</v>
      </c>
      <c r="Z93" s="90">
        <f t="shared" si="33"/>
        <v>3.7444117584787175</v>
      </c>
      <c r="AA93" s="25">
        <f t="shared" si="23"/>
        <v>5766019.6668813769</v>
      </c>
      <c r="AB93" s="64">
        <f t="shared" si="29"/>
        <v>6.9899999999996076E-3</v>
      </c>
      <c r="AC93" s="65">
        <f t="shared" si="30"/>
        <v>10763.900999999396</v>
      </c>
      <c r="AD93" s="19"/>
      <c r="AE93" s="19"/>
      <c r="AF93" s="19"/>
      <c r="AG93" s="88"/>
      <c r="AH93" s="19"/>
      <c r="AI93" s="88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</row>
    <row r="94" spans="1:46">
      <c r="A94" s="131">
        <v>39508</v>
      </c>
      <c r="B94" s="133">
        <v>39563</v>
      </c>
      <c r="C94" s="30">
        <f t="shared" si="24"/>
        <v>31</v>
      </c>
      <c r="D94" s="30"/>
      <c r="E94" s="111">
        <f t="shared" si="32"/>
        <v>3.6147100625048889</v>
      </c>
      <c r="F94" s="30"/>
      <c r="G94" s="23">
        <f>+Purchasers!P94</f>
        <v>1013700</v>
      </c>
      <c r="H94" s="147">
        <v>3.5759451754992391</v>
      </c>
      <c r="I94" s="11">
        <f t="shared" si="17"/>
        <v>3624935.6244035787</v>
      </c>
      <c r="J94" s="148">
        <v>3.568955175499239</v>
      </c>
      <c r="K94" s="43">
        <f t="shared" si="18"/>
        <v>3617849.8614035784</v>
      </c>
      <c r="L94" s="142">
        <f t="shared" si="25"/>
        <v>6.9900000000000517E-3</v>
      </c>
      <c r="M94" s="65">
        <f t="shared" si="26"/>
        <v>7085.7630000000527</v>
      </c>
      <c r="N94" s="17"/>
      <c r="O94" s="23">
        <f>+Purchasers!AC94</f>
        <v>632400</v>
      </c>
      <c r="P94" s="147">
        <v>3.6859451754992394</v>
      </c>
      <c r="Q94" s="43">
        <f t="shared" si="19"/>
        <v>2330991.7289857189</v>
      </c>
      <c r="R94" s="148">
        <v>3.6789551754992393</v>
      </c>
      <c r="S94" s="43">
        <f t="shared" si="20"/>
        <v>2326571.2529857191</v>
      </c>
      <c r="T94" s="149">
        <f t="shared" si="27"/>
        <v>6.9900000000000517E-3</v>
      </c>
      <c r="U94" s="65">
        <f t="shared" si="28"/>
        <v>4420.4760000000324</v>
      </c>
      <c r="V94" s="17"/>
      <c r="W94" s="23">
        <f t="shared" si="21"/>
        <v>1646100</v>
      </c>
      <c r="X94" s="90">
        <f t="shared" si="31"/>
        <v>3.6182050625048889</v>
      </c>
      <c r="Y94" s="25">
        <f t="shared" si="22"/>
        <v>5955927.3533892976</v>
      </c>
      <c r="Z94" s="90">
        <f t="shared" si="33"/>
        <v>3.6112150625048889</v>
      </c>
      <c r="AA94" s="25">
        <f t="shared" si="23"/>
        <v>5944421.1143892976</v>
      </c>
      <c r="AB94" s="64">
        <f t="shared" si="29"/>
        <v>6.9900000000000517E-3</v>
      </c>
      <c r="AC94" s="65">
        <f t="shared" si="30"/>
        <v>11506.239000000085</v>
      </c>
      <c r="AD94" s="19"/>
      <c r="AE94" s="19"/>
      <c r="AF94" s="19"/>
      <c r="AG94" s="88"/>
      <c r="AH94" s="19"/>
      <c r="AI94" s="88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</row>
    <row r="95" spans="1:46">
      <c r="A95" s="131">
        <v>39539</v>
      </c>
      <c r="B95" s="132">
        <v>39593</v>
      </c>
      <c r="C95" s="30">
        <f t="shared" si="24"/>
        <v>30</v>
      </c>
      <c r="D95" s="30"/>
      <c r="E95" s="111">
        <f t="shared" si="32"/>
        <v>3.4672421693779474</v>
      </c>
      <c r="F95" s="30"/>
      <c r="G95" s="23">
        <f>+Purchasers!P95</f>
        <v>840000</v>
      </c>
      <c r="H95" s="147">
        <v>3.4389097582104347</v>
      </c>
      <c r="I95" s="11">
        <f t="shared" si="17"/>
        <v>2888684.1968967649</v>
      </c>
      <c r="J95" s="148">
        <v>3.4319197582104346</v>
      </c>
      <c r="K95" s="43">
        <f t="shared" si="18"/>
        <v>2882812.5968967653</v>
      </c>
      <c r="L95" s="142">
        <f t="shared" si="25"/>
        <v>6.9900000000000517E-3</v>
      </c>
      <c r="M95" s="65">
        <f t="shared" si="26"/>
        <v>5871.6000000000431</v>
      </c>
      <c r="N95" s="17"/>
      <c r="O95" s="23">
        <f>+Purchasers!AC95</f>
        <v>342000</v>
      </c>
      <c r="P95" s="147">
        <v>3.5489097582104341</v>
      </c>
      <c r="Q95" s="43">
        <f t="shared" si="19"/>
        <v>1213727.1373079685</v>
      </c>
      <c r="R95" s="148">
        <v>3.541919758210434</v>
      </c>
      <c r="S95" s="43">
        <f t="shared" si="20"/>
        <v>1211336.5573079684</v>
      </c>
      <c r="T95" s="149">
        <f t="shared" si="27"/>
        <v>6.9900000000000517E-3</v>
      </c>
      <c r="U95" s="65">
        <f t="shared" si="28"/>
        <v>2390.5800000000177</v>
      </c>
      <c r="V95" s="17"/>
      <c r="W95" s="23">
        <f t="shared" si="21"/>
        <v>1182000</v>
      </c>
      <c r="X95" s="90">
        <f t="shared" si="31"/>
        <v>3.470737169377947</v>
      </c>
      <c r="Y95" s="25">
        <f t="shared" si="22"/>
        <v>4102411.3342047334</v>
      </c>
      <c r="Z95" s="90">
        <f t="shared" si="33"/>
        <v>3.4637471693779474</v>
      </c>
      <c r="AA95" s="25">
        <f t="shared" si="23"/>
        <v>4094149.1542047337</v>
      </c>
      <c r="AB95" s="64">
        <f t="shared" si="29"/>
        <v>6.9899999999996076E-3</v>
      </c>
      <c r="AC95" s="65">
        <f t="shared" si="30"/>
        <v>8262.1799999995364</v>
      </c>
      <c r="AD95" s="19"/>
      <c r="AE95" s="19"/>
      <c r="AF95" s="19"/>
      <c r="AG95" s="88"/>
      <c r="AH95" s="19"/>
      <c r="AI95" s="88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</row>
    <row r="96" spans="1:46">
      <c r="A96" s="131">
        <v>39569</v>
      </c>
      <c r="B96" s="133">
        <v>39624</v>
      </c>
      <c r="C96" s="30">
        <f t="shared" si="24"/>
        <v>31</v>
      </c>
      <c r="D96" s="30"/>
      <c r="E96" s="111">
        <f t="shared" si="32"/>
        <v>3.4190422868598911</v>
      </c>
      <c r="F96" s="30"/>
      <c r="G96" s="23">
        <f>+Purchasers!P96</f>
        <v>868000</v>
      </c>
      <c r="H96" s="147">
        <v>3.4268773883827337</v>
      </c>
      <c r="I96" s="11">
        <f t="shared" si="17"/>
        <v>2974529.5731162131</v>
      </c>
      <c r="J96" s="148">
        <v>3.4198873883827337</v>
      </c>
      <c r="K96" s="43">
        <f t="shared" si="18"/>
        <v>2968462.2531162128</v>
      </c>
      <c r="L96" s="142">
        <f t="shared" si="25"/>
        <v>6.9900000000000517E-3</v>
      </c>
      <c r="M96" s="65">
        <f t="shared" si="26"/>
        <v>6067.3200000000452</v>
      </c>
      <c r="N96" s="17"/>
      <c r="O96" s="23">
        <f>+Purchasers!AC96</f>
        <v>353400</v>
      </c>
      <c r="P96" s="147">
        <v>3.411877388382734</v>
      </c>
      <c r="Q96" s="43">
        <f t="shared" si="19"/>
        <v>1205757.4690544582</v>
      </c>
      <c r="R96" s="148">
        <v>3.404887388382734</v>
      </c>
      <c r="S96" s="43">
        <f t="shared" si="20"/>
        <v>1203287.2030544581</v>
      </c>
      <c r="T96" s="149">
        <f t="shared" si="27"/>
        <v>6.9900000000000517E-3</v>
      </c>
      <c r="U96" s="65">
        <f t="shared" si="28"/>
        <v>2470.2660000000183</v>
      </c>
      <c r="V96" s="17"/>
      <c r="W96" s="23">
        <f t="shared" si="21"/>
        <v>1221400</v>
      </c>
      <c r="X96" s="90">
        <f t="shared" si="31"/>
        <v>3.4225372868598916</v>
      </c>
      <c r="Y96" s="25">
        <f t="shared" si="22"/>
        <v>4180287.0421706713</v>
      </c>
      <c r="Z96" s="90">
        <f t="shared" si="33"/>
        <v>3.4155472868598911</v>
      </c>
      <c r="AA96" s="25">
        <f t="shared" si="23"/>
        <v>4171749.4561706707</v>
      </c>
      <c r="AB96" s="64">
        <f t="shared" si="29"/>
        <v>6.9900000000004958E-3</v>
      </c>
      <c r="AC96" s="65">
        <f t="shared" si="30"/>
        <v>8537.5860000006051</v>
      </c>
      <c r="AD96" s="19"/>
      <c r="AE96" s="19"/>
      <c r="AF96" s="19"/>
      <c r="AG96" s="88"/>
      <c r="AH96" s="19"/>
      <c r="AI96" s="88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</row>
    <row r="97" spans="1:46">
      <c r="A97" s="131">
        <v>39600</v>
      </c>
      <c r="B97" s="132">
        <v>39654</v>
      </c>
      <c r="C97" s="30">
        <f t="shared" si="24"/>
        <v>30</v>
      </c>
      <c r="D97" s="30"/>
      <c r="E97" s="111">
        <f t="shared" si="32"/>
        <v>3.4404139416068098</v>
      </c>
      <c r="F97" s="30"/>
      <c r="G97" s="23">
        <f>+Purchasers!P97</f>
        <v>840000</v>
      </c>
      <c r="H97" s="147">
        <v>3.461848027901226</v>
      </c>
      <c r="I97" s="11">
        <f t="shared" si="17"/>
        <v>2907952.34343703</v>
      </c>
      <c r="J97" s="148">
        <v>3.454858027901226</v>
      </c>
      <c r="K97" s="43">
        <f t="shared" si="18"/>
        <v>2902080.7434370299</v>
      </c>
      <c r="L97" s="142">
        <f t="shared" si="25"/>
        <v>6.9900000000000517E-3</v>
      </c>
      <c r="M97" s="65">
        <f t="shared" si="26"/>
        <v>5871.6000000000431</v>
      </c>
      <c r="N97" s="17"/>
      <c r="O97" s="23">
        <f>+Purchasers!AC97</f>
        <v>342000</v>
      </c>
      <c r="P97" s="147">
        <v>3.3998480279012262</v>
      </c>
      <c r="Q97" s="43">
        <f t="shared" si="19"/>
        <v>1162748.0255422194</v>
      </c>
      <c r="R97" s="148">
        <v>3.3928580279012261</v>
      </c>
      <c r="S97" s="43">
        <f t="shared" si="20"/>
        <v>1160357.4455422193</v>
      </c>
      <c r="T97" s="149">
        <f t="shared" si="27"/>
        <v>6.9900000000000517E-3</v>
      </c>
      <c r="U97" s="65">
        <f t="shared" si="28"/>
        <v>2390.5800000000177</v>
      </c>
      <c r="V97" s="17"/>
      <c r="W97" s="23">
        <f t="shared" si="21"/>
        <v>1182000</v>
      </c>
      <c r="X97" s="90">
        <f t="shared" si="31"/>
        <v>3.4439089416068098</v>
      </c>
      <c r="Y97" s="25">
        <f t="shared" si="22"/>
        <v>4070700.3689792491</v>
      </c>
      <c r="Z97" s="90">
        <f t="shared" si="33"/>
        <v>3.4369189416068102</v>
      </c>
      <c r="AA97" s="25">
        <f t="shared" si="23"/>
        <v>4062438.1889792494</v>
      </c>
      <c r="AB97" s="64">
        <f t="shared" si="29"/>
        <v>6.9899999999996076E-3</v>
      </c>
      <c r="AC97" s="65">
        <f t="shared" si="30"/>
        <v>8262.1799999995364</v>
      </c>
      <c r="AD97" s="19"/>
      <c r="AE97" s="19"/>
      <c r="AF97" s="19"/>
      <c r="AG97" s="88"/>
      <c r="AH97" s="19"/>
      <c r="AI97" s="88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</row>
    <row r="98" spans="1:46">
      <c r="A98" s="131">
        <v>39630</v>
      </c>
      <c r="B98" s="133">
        <v>39685</v>
      </c>
      <c r="C98" s="30">
        <f t="shared" si="24"/>
        <v>31</v>
      </c>
      <c r="D98" s="30"/>
      <c r="E98" s="111">
        <f t="shared" si="32"/>
        <v>3.4611743553659009</v>
      </c>
      <c r="F98" s="30"/>
      <c r="G98" s="23">
        <f>+Purchasers!P98</f>
        <v>868000</v>
      </c>
      <c r="H98" s="147">
        <v>3.4768216396298603</v>
      </c>
      <c r="I98" s="11">
        <f t="shared" si="17"/>
        <v>3017881.1831987188</v>
      </c>
      <c r="J98" s="148">
        <v>3.4698316396298603</v>
      </c>
      <c r="K98" s="43">
        <f t="shared" si="18"/>
        <v>3011813.8631987185</v>
      </c>
      <c r="L98" s="142">
        <f t="shared" si="25"/>
        <v>6.9900000000000517E-3</v>
      </c>
      <c r="M98" s="65">
        <f t="shared" si="26"/>
        <v>6067.3200000000452</v>
      </c>
      <c r="N98" s="17"/>
      <c r="O98" s="23">
        <f>+Purchasers!AC98</f>
        <v>353400</v>
      </c>
      <c r="P98" s="147">
        <v>3.4348216396298605</v>
      </c>
      <c r="Q98" s="43">
        <f t="shared" si="19"/>
        <v>1213865.9674451926</v>
      </c>
      <c r="R98" s="148">
        <v>3.4278316396298605</v>
      </c>
      <c r="S98" s="43">
        <f t="shared" si="20"/>
        <v>1211395.7014451928</v>
      </c>
      <c r="T98" s="149">
        <f t="shared" si="27"/>
        <v>6.9900000000000517E-3</v>
      </c>
      <c r="U98" s="65">
        <f t="shared" si="28"/>
        <v>2470.2660000000183</v>
      </c>
      <c r="V98" s="17"/>
      <c r="W98" s="23">
        <f t="shared" si="21"/>
        <v>1221400</v>
      </c>
      <c r="X98" s="90">
        <f t="shared" si="31"/>
        <v>3.4646693553659009</v>
      </c>
      <c r="Y98" s="25">
        <f t="shared" si="22"/>
        <v>4231747.1506439112</v>
      </c>
      <c r="Z98" s="90">
        <f t="shared" si="33"/>
        <v>3.4576793553659009</v>
      </c>
      <c r="AA98" s="25">
        <f t="shared" si="23"/>
        <v>4223209.5646439111</v>
      </c>
      <c r="AB98" s="64">
        <f t="shared" si="29"/>
        <v>6.9900000000000517E-3</v>
      </c>
      <c r="AC98" s="65">
        <f t="shared" si="30"/>
        <v>8537.586000000063</v>
      </c>
      <c r="AD98" s="19"/>
      <c r="AE98" s="19"/>
      <c r="AF98" s="19"/>
      <c r="AG98" s="88"/>
      <c r="AH98" s="19"/>
      <c r="AI98" s="88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</row>
    <row r="99" spans="1:46">
      <c r="A99" s="131">
        <v>39661</v>
      </c>
      <c r="B99" s="132">
        <v>39716</v>
      </c>
      <c r="C99" s="30">
        <f t="shared" si="24"/>
        <v>31</v>
      </c>
      <c r="D99" s="30"/>
      <c r="E99" s="111">
        <f t="shared" si="32"/>
        <v>3.4825468421960868</v>
      </c>
      <c r="F99" s="30"/>
      <c r="G99" s="23">
        <f>+Purchasers!P99</f>
        <v>868000</v>
      </c>
      <c r="H99" s="147">
        <v>3.5007981873737517</v>
      </c>
      <c r="I99" s="11">
        <f t="shared" si="17"/>
        <v>3038692.8266404164</v>
      </c>
      <c r="J99" s="148">
        <v>3.4938081873737517</v>
      </c>
      <c r="K99" s="43">
        <f t="shared" si="18"/>
        <v>3032625.5066404166</v>
      </c>
      <c r="L99" s="142">
        <f t="shared" si="25"/>
        <v>6.9900000000000517E-3</v>
      </c>
      <c r="M99" s="65">
        <f t="shared" si="26"/>
        <v>6067.3200000000452</v>
      </c>
      <c r="N99" s="17"/>
      <c r="O99" s="23">
        <f>+Purchasers!AC99</f>
        <v>353400</v>
      </c>
      <c r="P99" s="147">
        <v>3.449798187373752</v>
      </c>
      <c r="Q99" s="43">
        <f t="shared" si="19"/>
        <v>1219158.679417884</v>
      </c>
      <c r="R99" s="148">
        <v>3.4428081873737519</v>
      </c>
      <c r="S99" s="43">
        <f t="shared" si="20"/>
        <v>1216688.4134178839</v>
      </c>
      <c r="T99" s="149">
        <f t="shared" si="27"/>
        <v>6.9900000000000517E-3</v>
      </c>
      <c r="U99" s="65">
        <f t="shared" si="28"/>
        <v>2470.2660000000183</v>
      </c>
      <c r="V99" s="17"/>
      <c r="W99" s="23">
        <f t="shared" si="21"/>
        <v>1221400</v>
      </c>
      <c r="X99" s="90">
        <f t="shared" si="31"/>
        <v>3.4860418421960864</v>
      </c>
      <c r="Y99" s="25">
        <f t="shared" si="22"/>
        <v>4257851.5060582999</v>
      </c>
      <c r="Z99" s="90">
        <f t="shared" si="33"/>
        <v>3.4790518421960872</v>
      </c>
      <c r="AA99" s="25">
        <f t="shared" si="23"/>
        <v>4249313.9200583007</v>
      </c>
      <c r="AB99" s="64">
        <f t="shared" si="29"/>
        <v>6.9899999999991635E-3</v>
      </c>
      <c r="AC99" s="65">
        <f t="shared" si="30"/>
        <v>8537.5859999989789</v>
      </c>
      <c r="AD99" s="19"/>
      <c r="AE99" s="19"/>
      <c r="AF99" s="19"/>
      <c r="AG99" s="88"/>
      <c r="AH99" s="19"/>
      <c r="AI99" s="88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</row>
    <row r="100" spans="1:46">
      <c r="A100" s="131">
        <v>39692</v>
      </c>
      <c r="B100" s="133">
        <v>39746</v>
      </c>
      <c r="C100" s="30">
        <f t="shared" si="24"/>
        <v>30</v>
      </c>
      <c r="D100" s="30"/>
      <c r="E100" s="111">
        <f t="shared" si="32"/>
        <v>3.5324653769601575</v>
      </c>
      <c r="F100" s="30"/>
      <c r="G100" s="23">
        <f>+Purchasers!P100</f>
        <v>840000</v>
      </c>
      <c r="H100" s="147">
        <v>3.561277635843406</v>
      </c>
      <c r="I100" s="11">
        <f t="shared" si="17"/>
        <v>2991473.214108461</v>
      </c>
      <c r="J100" s="148">
        <v>3.5542876358434059</v>
      </c>
      <c r="K100" s="43">
        <f t="shared" si="18"/>
        <v>2985601.614108461</v>
      </c>
      <c r="L100" s="142">
        <f t="shared" si="25"/>
        <v>6.9900000000000517E-3</v>
      </c>
      <c r="M100" s="65">
        <f t="shared" si="26"/>
        <v>5871.6000000000431</v>
      </c>
      <c r="N100" s="17"/>
      <c r="O100" s="23">
        <f>+Purchasers!AC100</f>
        <v>342000</v>
      </c>
      <c r="P100" s="147">
        <v>3.473777635843406</v>
      </c>
      <c r="Q100" s="43">
        <f t="shared" si="19"/>
        <v>1188031.9514584448</v>
      </c>
      <c r="R100" s="148">
        <v>3.466787635843406</v>
      </c>
      <c r="S100" s="43">
        <f t="shared" si="20"/>
        <v>1185641.3714584447</v>
      </c>
      <c r="T100" s="149">
        <f t="shared" si="27"/>
        <v>6.9900000000000517E-3</v>
      </c>
      <c r="U100" s="65">
        <f t="shared" si="28"/>
        <v>2390.5800000000177</v>
      </c>
      <c r="V100" s="17"/>
      <c r="W100" s="23">
        <f t="shared" si="21"/>
        <v>1182000</v>
      </c>
      <c r="X100" s="90">
        <f t="shared" si="31"/>
        <v>3.5359603769601571</v>
      </c>
      <c r="Y100" s="25">
        <f t="shared" si="22"/>
        <v>4179505.1655669059</v>
      </c>
      <c r="Z100" s="90">
        <f t="shared" si="33"/>
        <v>3.528970376960157</v>
      </c>
      <c r="AA100" s="25">
        <f t="shared" si="23"/>
        <v>4171242.9855669057</v>
      </c>
      <c r="AB100" s="64">
        <f t="shared" si="29"/>
        <v>6.9900000000000517E-3</v>
      </c>
      <c r="AC100" s="65">
        <f t="shared" si="30"/>
        <v>8262.1800000000603</v>
      </c>
      <c r="AD100" s="19"/>
      <c r="AE100" s="19"/>
      <c r="AF100" s="19"/>
      <c r="AG100" s="88"/>
      <c r="AH100" s="19"/>
      <c r="AI100" s="88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</row>
    <row r="101" spans="1:46">
      <c r="A101" s="131">
        <v>39722</v>
      </c>
      <c r="B101" s="132">
        <v>39777</v>
      </c>
      <c r="C101" s="30">
        <f t="shared" si="24"/>
        <v>31</v>
      </c>
      <c r="D101" s="30"/>
      <c r="E101" s="111">
        <f t="shared" si="32"/>
        <v>3.5662979455446067</v>
      </c>
      <c r="F101" s="30"/>
      <c r="G101" s="23">
        <f>+Purchasers!P101</f>
        <v>868000</v>
      </c>
      <c r="H101" s="147">
        <v>3.5842599506207486</v>
      </c>
      <c r="I101" s="11">
        <f t="shared" si="17"/>
        <v>3111137.63713881</v>
      </c>
      <c r="J101" s="148">
        <v>3.5772699506207486</v>
      </c>
      <c r="K101" s="43">
        <f t="shared" si="18"/>
        <v>3105070.3171388097</v>
      </c>
      <c r="L101" s="142">
        <f t="shared" si="25"/>
        <v>6.9900000000000517E-3</v>
      </c>
      <c r="M101" s="65">
        <f t="shared" si="26"/>
        <v>6067.3200000000452</v>
      </c>
      <c r="N101" s="17"/>
      <c r="O101" s="23">
        <f>+Purchasers!AC101</f>
        <v>353400</v>
      </c>
      <c r="P101" s="147">
        <v>3.5342599506207488</v>
      </c>
      <c r="Q101" s="43">
        <f t="shared" si="19"/>
        <v>1249007.4665493725</v>
      </c>
      <c r="R101" s="148">
        <v>3.5272699506207488</v>
      </c>
      <c r="S101" s="43">
        <f t="shared" si="20"/>
        <v>1246537.2005493727</v>
      </c>
      <c r="T101" s="149">
        <f t="shared" si="27"/>
        <v>6.9900000000000517E-3</v>
      </c>
      <c r="U101" s="65">
        <f t="shared" si="28"/>
        <v>2470.2660000000183</v>
      </c>
      <c r="V101" s="17"/>
      <c r="W101" s="23">
        <f t="shared" si="21"/>
        <v>1221400</v>
      </c>
      <c r="X101" s="90">
        <f t="shared" si="31"/>
        <v>3.5697929455446062</v>
      </c>
      <c r="Y101" s="25">
        <f t="shared" si="22"/>
        <v>4360145.1036881823</v>
      </c>
      <c r="Z101" s="90">
        <f t="shared" si="33"/>
        <v>3.5628029455446062</v>
      </c>
      <c r="AA101" s="25">
        <f t="shared" si="23"/>
        <v>4351607.5176881822</v>
      </c>
      <c r="AB101" s="64">
        <f t="shared" si="29"/>
        <v>6.9900000000000517E-3</v>
      </c>
      <c r="AC101" s="65">
        <f t="shared" si="30"/>
        <v>8537.586000000063</v>
      </c>
      <c r="AD101" s="19"/>
      <c r="AE101" s="19"/>
      <c r="AF101" s="19"/>
      <c r="AG101" s="88"/>
      <c r="AH101" s="19"/>
      <c r="AI101" s="88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</row>
    <row r="102" spans="1:46">
      <c r="A102" s="131">
        <v>39753</v>
      </c>
      <c r="B102" s="133">
        <v>39807</v>
      </c>
      <c r="C102" s="30">
        <f t="shared" si="24"/>
        <v>30</v>
      </c>
      <c r="D102" s="30"/>
      <c r="E102" s="111">
        <f t="shared" si="32"/>
        <v>3.6393489681833371</v>
      </c>
      <c r="F102" s="30"/>
      <c r="G102" s="23">
        <f>+Purchasers!P102</f>
        <v>981000</v>
      </c>
      <c r="H102" s="147">
        <v>3.6962450981268398</v>
      </c>
      <c r="I102" s="11">
        <f t="shared" si="17"/>
        <v>3626016.4412624296</v>
      </c>
      <c r="J102" s="148">
        <v>3.6892550981268397</v>
      </c>
      <c r="K102" s="43">
        <f t="shared" si="18"/>
        <v>3619159.2512624296</v>
      </c>
      <c r="L102" s="142">
        <f t="shared" si="25"/>
        <v>6.9900000000000517E-3</v>
      </c>
      <c r="M102" s="65">
        <f t="shared" si="26"/>
        <v>6857.1900000000505</v>
      </c>
      <c r="N102" s="17"/>
      <c r="O102" s="23">
        <f>+Purchasers!AC102</f>
        <v>612000</v>
      </c>
      <c r="P102" s="147">
        <v>3.55724509812684</v>
      </c>
      <c r="Q102" s="43">
        <f t="shared" si="19"/>
        <v>2177034.000053626</v>
      </c>
      <c r="R102" s="148">
        <v>3.5502550981268399</v>
      </c>
      <c r="S102" s="43">
        <f t="shared" si="20"/>
        <v>2172756.1200536261</v>
      </c>
      <c r="T102" s="149">
        <f t="shared" si="27"/>
        <v>6.9900000000000517E-3</v>
      </c>
      <c r="U102" s="65">
        <f t="shared" si="28"/>
        <v>4277.8800000000319</v>
      </c>
      <c r="V102" s="17"/>
      <c r="W102" s="23">
        <f t="shared" si="21"/>
        <v>1593000</v>
      </c>
      <c r="X102" s="90">
        <f t="shared" si="31"/>
        <v>3.6428439681833367</v>
      </c>
      <c r="Y102" s="25">
        <f t="shared" si="22"/>
        <v>5803050.4413160551</v>
      </c>
      <c r="Z102" s="90">
        <f t="shared" si="33"/>
        <v>3.6358539681833371</v>
      </c>
      <c r="AA102" s="25">
        <f t="shared" si="23"/>
        <v>5791915.3713160558</v>
      </c>
      <c r="AB102" s="64">
        <f t="shared" si="29"/>
        <v>6.9899999999996076E-3</v>
      </c>
      <c r="AC102" s="65">
        <f t="shared" si="30"/>
        <v>11135.069999999376</v>
      </c>
      <c r="AD102" s="19"/>
      <c r="AE102" s="19"/>
      <c r="AF102" s="19"/>
      <c r="AG102" s="88"/>
      <c r="AH102" s="19"/>
      <c r="AI102" s="88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</row>
    <row r="103" spans="1:46">
      <c r="A103" s="131">
        <v>39783</v>
      </c>
      <c r="B103" s="132">
        <v>39838</v>
      </c>
      <c r="C103" s="30">
        <f t="shared" si="24"/>
        <v>31</v>
      </c>
      <c r="D103" s="30"/>
      <c r="E103" s="111">
        <f t="shared" si="32"/>
        <v>3.7488736388115167</v>
      </c>
      <c r="F103" s="30"/>
      <c r="G103" s="23">
        <f>+Purchasers!P103</f>
        <v>1013700</v>
      </c>
      <c r="H103" s="147">
        <v>3.8042330455911775</v>
      </c>
      <c r="I103" s="11">
        <f t="shared" si="17"/>
        <v>3856351.0383157767</v>
      </c>
      <c r="J103" s="148">
        <v>3.7972430455911774</v>
      </c>
      <c r="K103" s="43">
        <f t="shared" si="18"/>
        <v>3849265.2753157765</v>
      </c>
      <c r="L103" s="142">
        <f t="shared" si="25"/>
        <v>6.9900000000000517E-3</v>
      </c>
      <c r="M103" s="65">
        <f t="shared" si="26"/>
        <v>7085.7630000000527</v>
      </c>
      <c r="N103" s="17"/>
      <c r="O103" s="23">
        <f>+Purchasers!AC103</f>
        <v>632400</v>
      </c>
      <c r="P103" s="147">
        <v>3.6692330455911777</v>
      </c>
      <c r="Q103" s="43">
        <f t="shared" si="19"/>
        <v>2320422.9780318607</v>
      </c>
      <c r="R103" s="148">
        <v>3.6622430455911776</v>
      </c>
      <c r="S103" s="43">
        <f t="shared" si="20"/>
        <v>2316002.5020318609</v>
      </c>
      <c r="T103" s="149">
        <f t="shared" si="27"/>
        <v>6.9900000000000517E-3</v>
      </c>
      <c r="U103" s="65">
        <f t="shared" si="28"/>
        <v>4420.4760000000324</v>
      </c>
      <c r="V103" s="17"/>
      <c r="W103" s="23">
        <f t="shared" si="21"/>
        <v>1646100</v>
      </c>
      <c r="X103" s="90">
        <f t="shared" si="31"/>
        <v>3.7523686388115167</v>
      </c>
      <c r="Y103" s="25">
        <f t="shared" si="22"/>
        <v>6176774.0163476374</v>
      </c>
      <c r="Z103" s="90">
        <f t="shared" si="33"/>
        <v>3.7453786388115167</v>
      </c>
      <c r="AA103" s="25">
        <f t="shared" si="23"/>
        <v>6165267.7773476373</v>
      </c>
      <c r="AB103" s="64">
        <f t="shared" si="29"/>
        <v>6.9900000000000517E-3</v>
      </c>
      <c r="AC103" s="65">
        <f t="shared" si="30"/>
        <v>11506.239000000085</v>
      </c>
      <c r="AD103" s="19"/>
      <c r="AE103" s="19"/>
      <c r="AF103" s="19"/>
      <c r="AG103" s="88"/>
      <c r="AH103" s="19"/>
      <c r="AI103" s="88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</row>
    <row r="104" spans="1:46">
      <c r="A104" s="131">
        <v>39814</v>
      </c>
      <c r="B104" s="133">
        <v>39869</v>
      </c>
      <c r="C104" s="30">
        <f t="shared" si="24"/>
        <v>31</v>
      </c>
      <c r="D104" s="30"/>
      <c r="E104" s="111">
        <f t="shared" si="32"/>
        <v>3.8620988175196604</v>
      </c>
      <c r="F104" s="30"/>
      <c r="G104" s="23">
        <f>+Purchasers!P104</f>
        <v>1013700</v>
      </c>
      <c r="H104" s="147">
        <v>3.9207237610224848</v>
      </c>
      <c r="I104" s="11">
        <f t="shared" si="17"/>
        <v>3974437.6765484926</v>
      </c>
      <c r="J104" s="148">
        <v>3.9137337610224847</v>
      </c>
      <c r="K104" s="43">
        <f t="shared" si="18"/>
        <v>3967351.9135484928</v>
      </c>
      <c r="L104" s="142">
        <f t="shared" si="25"/>
        <v>6.9900000000000517E-3</v>
      </c>
      <c r="M104" s="65">
        <f t="shared" si="26"/>
        <v>7085.7630000000527</v>
      </c>
      <c r="N104" s="17"/>
      <c r="O104" s="23">
        <f>+Purchasers!AC104</f>
        <v>632400</v>
      </c>
      <c r="P104" s="147">
        <v>3.7772237610224852</v>
      </c>
      <c r="Q104" s="43">
        <f t="shared" si="19"/>
        <v>2388716.3064706195</v>
      </c>
      <c r="R104" s="148">
        <v>3.7702337610224852</v>
      </c>
      <c r="S104" s="43">
        <f t="shared" si="20"/>
        <v>2384295.8304706197</v>
      </c>
      <c r="T104" s="149">
        <f t="shared" si="27"/>
        <v>6.9900000000000517E-3</v>
      </c>
      <c r="U104" s="65">
        <f t="shared" si="28"/>
        <v>4420.4760000000324</v>
      </c>
      <c r="V104" s="17"/>
      <c r="W104" s="23">
        <f t="shared" si="21"/>
        <v>1646100</v>
      </c>
      <c r="X104" s="90">
        <f t="shared" si="31"/>
        <v>3.8655938175196596</v>
      </c>
      <c r="Y104" s="25">
        <f t="shared" si="22"/>
        <v>6363153.9830191117</v>
      </c>
      <c r="Z104" s="90">
        <f t="shared" si="33"/>
        <v>3.85860381751966</v>
      </c>
      <c r="AA104" s="25">
        <f t="shared" si="23"/>
        <v>6351647.7440191125</v>
      </c>
      <c r="AB104" s="64">
        <f t="shared" si="29"/>
        <v>6.9899999999996076E-3</v>
      </c>
      <c r="AC104" s="65">
        <f t="shared" si="30"/>
        <v>11506.238999999354</v>
      </c>
      <c r="AD104" s="19"/>
      <c r="AE104" s="19"/>
      <c r="AF104" s="19"/>
      <c r="AG104" s="88"/>
      <c r="AH104" s="19"/>
      <c r="AI104" s="88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</row>
    <row r="105" spans="1:46">
      <c r="A105" s="131">
        <v>39845</v>
      </c>
      <c r="B105" s="132">
        <v>39897</v>
      </c>
      <c r="C105" s="30">
        <f t="shared" si="24"/>
        <v>28</v>
      </c>
      <c r="D105" s="30"/>
      <c r="E105" s="111">
        <f t="shared" si="32"/>
        <v>3.8286402922769476</v>
      </c>
      <c r="F105" s="30"/>
      <c r="G105" s="23">
        <f>+Purchasers!P105</f>
        <v>915600</v>
      </c>
      <c r="H105" s="147">
        <v>3.7937172131809023</v>
      </c>
      <c r="I105" s="11">
        <f t="shared" si="17"/>
        <v>3473527.4803884341</v>
      </c>
      <c r="J105" s="148">
        <v>3.7867272131809022</v>
      </c>
      <c r="K105" s="43">
        <f t="shared" si="18"/>
        <v>3467127.4363884339</v>
      </c>
      <c r="L105" s="142">
        <f t="shared" si="25"/>
        <v>6.9900000000000517E-3</v>
      </c>
      <c r="M105" s="65">
        <f t="shared" si="26"/>
        <v>6400.0440000000472</v>
      </c>
      <c r="N105" s="17"/>
      <c r="O105" s="23">
        <f>+Purchasers!AC105</f>
        <v>571200</v>
      </c>
      <c r="P105" s="147">
        <v>3.8937172131809024</v>
      </c>
      <c r="Q105" s="43">
        <f t="shared" si="19"/>
        <v>2224091.2721689316</v>
      </c>
      <c r="R105" s="148">
        <v>3.8867272131809023</v>
      </c>
      <c r="S105" s="43">
        <f t="shared" si="20"/>
        <v>2220098.5841689315</v>
      </c>
      <c r="T105" s="149">
        <f t="shared" si="27"/>
        <v>6.9900000000000517E-3</v>
      </c>
      <c r="U105" s="65">
        <f t="shared" si="28"/>
        <v>3992.6880000000297</v>
      </c>
      <c r="V105" s="17"/>
      <c r="W105" s="23">
        <f t="shared" si="21"/>
        <v>1486800</v>
      </c>
      <c r="X105" s="90">
        <f t="shared" si="31"/>
        <v>3.8321352922769472</v>
      </c>
      <c r="Y105" s="25">
        <f t="shared" si="22"/>
        <v>5697618.7525573652</v>
      </c>
      <c r="Z105" s="90">
        <f t="shared" si="33"/>
        <v>3.8251452922769476</v>
      </c>
      <c r="AA105" s="25">
        <f t="shared" si="23"/>
        <v>5687226.0205573654</v>
      </c>
      <c r="AB105" s="64">
        <f t="shared" si="29"/>
        <v>6.9899999999996076E-3</v>
      </c>
      <c r="AC105" s="65">
        <f t="shared" si="30"/>
        <v>10392.731999999416</v>
      </c>
      <c r="AD105" s="19"/>
      <c r="AE105" s="19"/>
      <c r="AF105" s="19"/>
      <c r="AG105" s="88"/>
      <c r="AH105" s="19"/>
      <c r="AI105" s="88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</row>
    <row r="106" spans="1:46">
      <c r="A106" s="131">
        <v>39873</v>
      </c>
      <c r="B106" s="133">
        <v>39928</v>
      </c>
      <c r="C106" s="30">
        <f t="shared" si="24"/>
        <v>31</v>
      </c>
      <c r="D106" s="30"/>
      <c r="E106" s="111">
        <f t="shared" si="32"/>
        <v>3.6954782585571389</v>
      </c>
      <c r="F106" s="30"/>
      <c r="G106" s="23">
        <f>+Purchasers!P106</f>
        <v>1013700</v>
      </c>
      <c r="H106" s="147">
        <v>3.6567133715514895</v>
      </c>
      <c r="I106" s="11">
        <f t="shared" si="17"/>
        <v>3706810.3447417449</v>
      </c>
      <c r="J106" s="148">
        <v>3.6497233715514894</v>
      </c>
      <c r="K106" s="43">
        <f t="shared" si="18"/>
        <v>3699724.5817417447</v>
      </c>
      <c r="L106" s="142">
        <f t="shared" si="25"/>
        <v>6.9900000000000517E-3</v>
      </c>
      <c r="M106" s="65">
        <f t="shared" si="26"/>
        <v>7085.7630000000527</v>
      </c>
      <c r="N106" s="17"/>
      <c r="O106" s="23">
        <f>+Purchasers!AC106</f>
        <v>632400</v>
      </c>
      <c r="P106" s="147">
        <v>3.7667133715514893</v>
      </c>
      <c r="Q106" s="43">
        <f t="shared" si="19"/>
        <v>2382069.536169162</v>
      </c>
      <c r="R106" s="148">
        <v>3.7597233715514893</v>
      </c>
      <c r="S106" s="43">
        <f t="shared" si="20"/>
        <v>2377649.0601691618</v>
      </c>
      <c r="T106" s="149">
        <f t="shared" si="27"/>
        <v>6.9900000000000517E-3</v>
      </c>
      <c r="U106" s="65">
        <f t="shared" si="28"/>
        <v>4420.4760000000324</v>
      </c>
      <c r="V106" s="17"/>
      <c r="W106" s="23">
        <f t="shared" si="21"/>
        <v>1646100</v>
      </c>
      <c r="X106" s="90">
        <f t="shared" si="31"/>
        <v>3.6989732585571393</v>
      </c>
      <c r="Y106" s="25">
        <f t="shared" si="22"/>
        <v>6088879.8809109069</v>
      </c>
      <c r="Z106" s="90">
        <f t="shared" si="33"/>
        <v>3.6919832585571393</v>
      </c>
      <c r="AA106" s="25">
        <f t="shared" si="23"/>
        <v>6077373.6419109069</v>
      </c>
      <c r="AB106" s="64">
        <f t="shared" si="29"/>
        <v>6.9900000000000517E-3</v>
      </c>
      <c r="AC106" s="65">
        <f t="shared" si="30"/>
        <v>11506.239000000085</v>
      </c>
      <c r="AD106" s="19"/>
      <c r="AE106" s="19"/>
      <c r="AF106" s="19"/>
      <c r="AG106" s="88"/>
      <c r="AH106" s="19"/>
      <c r="AI106" s="88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</row>
    <row r="107" spans="1:46">
      <c r="A107" s="131">
        <v>39904</v>
      </c>
      <c r="B107" s="132">
        <v>39958</v>
      </c>
      <c r="C107" s="30">
        <f t="shared" si="24"/>
        <v>30</v>
      </c>
      <c r="D107" s="30"/>
      <c r="E107" s="111">
        <f t="shared" si="32"/>
        <v>3.5480446174864841</v>
      </c>
      <c r="F107" s="30"/>
      <c r="G107" s="23">
        <f>+Purchasers!P107</f>
        <v>840000</v>
      </c>
      <c r="H107" s="147">
        <v>3.519712206318971</v>
      </c>
      <c r="I107" s="11">
        <f t="shared" si="17"/>
        <v>2956558.2533079358</v>
      </c>
      <c r="J107" s="148">
        <v>3.5127222063189709</v>
      </c>
      <c r="K107" s="43">
        <f t="shared" si="18"/>
        <v>2950686.6533079357</v>
      </c>
      <c r="L107" s="142">
        <f t="shared" si="25"/>
        <v>6.9900000000000517E-3</v>
      </c>
      <c r="M107" s="65">
        <f t="shared" si="26"/>
        <v>5871.6000000000431</v>
      </c>
      <c r="N107" s="17"/>
      <c r="O107" s="23">
        <f>+Purchasers!AC107</f>
        <v>342000</v>
      </c>
      <c r="P107" s="147">
        <v>3.6297122063189713</v>
      </c>
      <c r="Q107" s="43">
        <f t="shared" si="19"/>
        <v>1241361.5745610881</v>
      </c>
      <c r="R107" s="148">
        <v>3.6227222063189712</v>
      </c>
      <c r="S107" s="43">
        <f t="shared" si="20"/>
        <v>1238970.9945610883</v>
      </c>
      <c r="T107" s="149">
        <f t="shared" si="27"/>
        <v>6.9900000000000517E-3</v>
      </c>
      <c r="U107" s="65">
        <f t="shared" si="28"/>
        <v>2390.5800000000177</v>
      </c>
      <c r="V107" s="17"/>
      <c r="W107" s="23">
        <f t="shared" si="21"/>
        <v>1182000</v>
      </c>
      <c r="X107" s="90">
        <f t="shared" si="31"/>
        <v>3.5515396174864842</v>
      </c>
      <c r="Y107" s="25">
        <f t="shared" si="22"/>
        <v>4197919.8278690241</v>
      </c>
      <c r="Z107" s="90">
        <f t="shared" si="33"/>
        <v>3.5445496174864837</v>
      </c>
      <c r="AA107" s="25">
        <f t="shared" si="23"/>
        <v>4189657.647869024</v>
      </c>
      <c r="AB107" s="64">
        <f t="shared" si="29"/>
        <v>6.9900000000004958E-3</v>
      </c>
      <c r="AC107" s="65">
        <f t="shared" si="30"/>
        <v>8262.180000000586</v>
      </c>
      <c r="AD107" s="19"/>
      <c r="AE107" s="19"/>
      <c r="AF107" s="19"/>
      <c r="AG107" s="88"/>
      <c r="AH107" s="19"/>
      <c r="AI107" s="88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</row>
    <row r="108" spans="1:46">
      <c r="A108" s="131">
        <v>39934</v>
      </c>
      <c r="B108" s="133">
        <v>39989</v>
      </c>
      <c r="C108" s="30">
        <f t="shared" si="24"/>
        <v>31</v>
      </c>
      <c r="D108" s="30"/>
      <c r="E108" s="111">
        <f t="shared" si="32"/>
        <v>3.4998785868208016</v>
      </c>
      <c r="F108" s="30"/>
      <c r="G108" s="23">
        <f>+Purchasers!P108</f>
        <v>868000</v>
      </c>
      <c r="H108" s="147">
        <v>3.5077136883436437</v>
      </c>
      <c r="I108" s="11">
        <f t="shared" si="17"/>
        <v>3044695.4814822827</v>
      </c>
      <c r="J108" s="148">
        <v>3.5007236883436437</v>
      </c>
      <c r="K108" s="43">
        <f t="shared" si="18"/>
        <v>3038628.1614822829</v>
      </c>
      <c r="L108" s="142">
        <f t="shared" si="25"/>
        <v>6.9900000000000517E-3</v>
      </c>
      <c r="M108" s="65">
        <f t="shared" si="26"/>
        <v>6067.3200000000452</v>
      </c>
      <c r="N108" s="17"/>
      <c r="O108" s="23">
        <f>+Purchasers!AC108</f>
        <v>353400</v>
      </c>
      <c r="P108" s="147">
        <v>3.492713688343644</v>
      </c>
      <c r="Q108" s="43">
        <f t="shared" si="19"/>
        <v>1234325.0174606438</v>
      </c>
      <c r="R108" s="148">
        <v>3.485723688343644</v>
      </c>
      <c r="S108" s="43">
        <f t="shared" si="20"/>
        <v>1231854.7514606437</v>
      </c>
      <c r="T108" s="149">
        <f t="shared" si="27"/>
        <v>6.9900000000000517E-3</v>
      </c>
      <c r="U108" s="65">
        <f t="shared" si="28"/>
        <v>2470.2660000000183</v>
      </c>
      <c r="V108" s="17"/>
      <c r="W108" s="23">
        <f t="shared" si="21"/>
        <v>1221400</v>
      </c>
      <c r="X108" s="90">
        <f t="shared" si="31"/>
        <v>3.5033735868208011</v>
      </c>
      <c r="Y108" s="25">
        <f t="shared" si="22"/>
        <v>4279020.4989429265</v>
      </c>
      <c r="Z108" s="90">
        <f t="shared" si="33"/>
        <v>3.4963835868208011</v>
      </c>
      <c r="AA108" s="25">
        <f t="shared" si="23"/>
        <v>4270482.9129429264</v>
      </c>
      <c r="AB108" s="64">
        <f t="shared" si="29"/>
        <v>6.9900000000000517E-3</v>
      </c>
      <c r="AC108" s="65">
        <f t="shared" si="30"/>
        <v>8537.586000000063</v>
      </c>
      <c r="AD108" s="19"/>
      <c r="AE108" s="19"/>
      <c r="AF108" s="19"/>
      <c r="AG108" s="88"/>
      <c r="AH108" s="19"/>
      <c r="AI108" s="88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</row>
    <row r="109" spans="1:46">
      <c r="A109" s="131">
        <v>39965</v>
      </c>
      <c r="B109" s="132">
        <v>40019</v>
      </c>
      <c r="C109" s="30">
        <f t="shared" si="24"/>
        <v>30</v>
      </c>
      <c r="D109" s="30"/>
      <c r="E109" s="111">
        <f t="shared" si="32"/>
        <v>3.5212837028439754</v>
      </c>
      <c r="F109" s="30"/>
      <c r="G109" s="23">
        <f>+Purchasers!P109</f>
        <v>840000</v>
      </c>
      <c r="H109" s="147">
        <v>3.5427177891383916</v>
      </c>
      <c r="I109" s="11">
        <f t="shared" si="17"/>
        <v>2975882.9428762491</v>
      </c>
      <c r="J109" s="148">
        <v>3.5357277891383916</v>
      </c>
      <c r="K109" s="43">
        <f t="shared" si="18"/>
        <v>2970011.342876249</v>
      </c>
      <c r="L109" s="142">
        <f t="shared" si="25"/>
        <v>6.9900000000000517E-3</v>
      </c>
      <c r="M109" s="65">
        <f t="shared" si="26"/>
        <v>5871.6000000000431</v>
      </c>
      <c r="N109" s="17"/>
      <c r="O109" s="23">
        <f>+Purchasers!AC109</f>
        <v>342000</v>
      </c>
      <c r="P109" s="147">
        <v>3.4807177891383914</v>
      </c>
      <c r="Q109" s="43">
        <f t="shared" si="19"/>
        <v>1190405.4838853299</v>
      </c>
      <c r="R109" s="148">
        <v>3.4737277891383913</v>
      </c>
      <c r="S109" s="43">
        <f t="shared" si="20"/>
        <v>1188014.9038853298</v>
      </c>
      <c r="T109" s="149">
        <f t="shared" si="27"/>
        <v>6.9900000000000517E-3</v>
      </c>
      <c r="U109" s="65">
        <f t="shared" si="28"/>
        <v>2390.5800000000177</v>
      </c>
      <c r="V109" s="17"/>
      <c r="W109" s="23">
        <f t="shared" si="21"/>
        <v>1182000</v>
      </c>
      <c r="X109" s="90">
        <f t="shared" si="31"/>
        <v>3.5247787028439754</v>
      </c>
      <c r="Y109" s="25">
        <f t="shared" si="22"/>
        <v>4166288.4267615788</v>
      </c>
      <c r="Z109" s="90">
        <f t="shared" si="33"/>
        <v>3.5177887028439754</v>
      </c>
      <c r="AA109" s="25">
        <f t="shared" si="23"/>
        <v>4158026.2467615791</v>
      </c>
      <c r="AB109" s="64">
        <f t="shared" si="29"/>
        <v>6.9900000000000517E-3</v>
      </c>
      <c r="AC109" s="65">
        <f t="shared" si="30"/>
        <v>8262.1800000000603</v>
      </c>
      <c r="AD109" s="19"/>
      <c r="AE109" s="19"/>
      <c r="AF109" s="19"/>
      <c r="AG109" s="88"/>
      <c r="AH109" s="19"/>
      <c r="AI109" s="88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</row>
    <row r="110" spans="1:46">
      <c r="A110" s="131">
        <v>39995</v>
      </c>
      <c r="B110" s="133">
        <v>40050</v>
      </c>
      <c r="C110" s="30">
        <f t="shared" si="24"/>
        <v>31</v>
      </c>
      <c r="D110" s="30"/>
      <c r="E110" s="111">
        <f t="shared" si="32"/>
        <v>3.5420771965827704</v>
      </c>
      <c r="F110" s="30"/>
      <c r="G110" s="23">
        <f>+Purchasers!P110</f>
        <v>868000</v>
      </c>
      <c r="H110" s="147">
        <v>3.5577244808467299</v>
      </c>
      <c r="I110" s="11">
        <f t="shared" si="17"/>
        <v>3088104.8493749616</v>
      </c>
      <c r="J110" s="148">
        <v>3.5507344808467298</v>
      </c>
      <c r="K110" s="43">
        <f t="shared" si="18"/>
        <v>3082037.5293749613</v>
      </c>
      <c r="L110" s="142">
        <f t="shared" si="25"/>
        <v>6.9900000000000517E-3</v>
      </c>
      <c r="M110" s="65">
        <f t="shared" si="26"/>
        <v>6067.3200000000452</v>
      </c>
      <c r="N110" s="17"/>
      <c r="O110" s="23">
        <f>+Purchasers!AC110</f>
        <v>353400</v>
      </c>
      <c r="P110" s="147">
        <v>3.5157244808467301</v>
      </c>
      <c r="Q110" s="43">
        <f t="shared" si="19"/>
        <v>1242457.0315312345</v>
      </c>
      <c r="R110" s="148">
        <v>3.50873448084673</v>
      </c>
      <c r="S110" s="43">
        <f t="shared" si="20"/>
        <v>1239986.7655312344</v>
      </c>
      <c r="T110" s="149">
        <f t="shared" si="27"/>
        <v>6.9900000000000517E-3</v>
      </c>
      <c r="U110" s="65">
        <f t="shared" si="28"/>
        <v>2470.2660000000183</v>
      </c>
      <c r="V110" s="17"/>
      <c r="W110" s="23">
        <f t="shared" si="21"/>
        <v>1221400</v>
      </c>
      <c r="X110" s="90">
        <f t="shared" si="31"/>
        <v>3.5455721965827709</v>
      </c>
      <c r="Y110" s="25">
        <f t="shared" si="22"/>
        <v>4330561.8809061963</v>
      </c>
      <c r="Z110" s="90">
        <f t="shared" si="33"/>
        <v>3.53858219658277</v>
      </c>
      <c r="AA110" s="25">
        <f t="shared" si="23"/>
        <v>4322024.2949061953</v>
      </c>
      <c r="AB110" s="64">
        <f t="shared" si="29"/>
        <v>6.9900000000009399E-3</v>
      </c>
      <c r="AC110" s="65">
        <f t="shared" si="30"/>
        <v>8537.5860000011471</v>
      </c>
      <c r="AD110" s="19"/>
      <c r="AE110" s="19"/>
      <c r="AF110" s="19"/>
      <c r="AG110" s="88"/>
      <c r="AH110" s="19"/>
      <c r="AI110" s="88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</row>
    <row r="111" spans="1:46">
      <c r="A111" s="131">
        <v>40026</v>
      </c>
      <c r="B111" s="132">
        <v>40081</v>
      </c>
      <c r="C111" s="30">
        <f t="shared" si="24"/>
        <v>31</v>
      </c>
      <c r="D111" s="30"/>
      <c r="E111" s="111">
        <f t="shared" si="32"/>
        <v>3.5634823910441691</v>
      </c>
      <c r="F111" s="30"/>
      <c r="G111" s="23">
        <f>+Purchasers!P111</f>
        <v>868000</v>
      </c>
      <c r="H111" s="147">
        <v>3.581733736221834</v>
      </c>
      <c r="I111" s="11">
        <f t="shared" si="17"/>
        <v>3108944.883040552</v>
      </c>
      <c r="J111" s="148">
        <v>3.5747437362218339</v>
      </c>
      <c r="K111" s="43">
        <f t="shared" si="18"/>
        <v>3102877.5630405517</v>
      </c>
      <c r="L111" s="142">
        <f t="shared" si="25"/>
        <v>6.9900000000000517E-3</v>
      </c>
      <c r="M111" s="65">
        <f t="shared" si="26"/>
        <v>6067.3200000000452</v>
      </c>
      <c r="N111" s="17"/>
      <c r="O111" s="23">
        <f>+Purchasers!AC111</f>
        <v>353400</v>
      </c>
      <c r="P111" s="147">
        <v>3.5307337362218343</v>
      </c>
      <c r="Q111" s="43">
        <f t="shared" si="19"/>
        <v>1247761.3023807963</v>
      </c>
      <c r="R111" s="148">
        <v>3.5237437362218342</v>
      </c>
      <c r="S111" s="43">
        <f t="shared" si="20"/>
        <v>1245291.0363807962</v>
      </c>
      <c r="T111" s="149">
        <f t="shared" si="27"/>
        <v>6.9900000000000517E-3</v>
      </c>
      <c r="U111" s="65">
        <f t="shared" si="28"/>
        <v>2470.2660000000183</v>
      </c>
      <c r="V111" s="17"/>
      <c r="W111" s="23">
        <f t="shared" si="21"/>
        <v>1221400</v>
      </c>
      <c r="X111" s="90">
        <f t="shared" si="31"/>
        <v>3.5669773910441696</v>
      </c>
      <c r="Y111" s="25">
        <f t="shared" si="22"/>
        <v>4356706.1854213485</v>
      </c>
      <c r="Z111" s="90">
        <f t="shared" si="33"/>
        <v>3.5599873910441695</v>
      </c>
      <c r="AA111" s="25">
        <f t="shared" si="23"/>
        <v>4348168.5994213484</v>
      </c>
      <c r="AB111" s="64">
        <f t="shared" si="29"/>
        <v>6.9900000000000517E-3</v>
      </c>
      <c r="AC111" s="65">
        <f t="shared" si="30"/>
        <v>8537.586000000063</v>
      </c>
      <c r="AD111" s="19"/>
      <c r="AE111" s="19"/>
      <c r="AF111" s="19"/>
      <c r="AG111" s="88"/>
      <c r="AH111" s="19"/>
      <c r="AI111" s="88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</row>
    <row r="112" spans="1:46">
      <c r="A112" s="131">
        <v>40057</v>
      </c>
      <c r="B112" s="133">
        <v>40111</v>
      </c>
      <c r="C112" s="30">
        <f t="shared" si="24"/>
        <v>30</v>
      </c>
      <c r="D112" s="30"/>
      <c r="E112" s="111">
        <f t="shared" si="32"/>
        <v>3.613433269723247</v>
      </c>
      <c r="F112" s="30"/>
      <c r="G112" s="23">
        <f>+Purchasers!P112</f>
        <v>840000</v>
      </c>
      <c r="H112" s="147">
        <v>3.6422455286064959</v>
      </c>
      <c r="I112" s="11">
        <f t="shared" si="17"/>
        <v>3059486.2440294567</v>
      </c>
      <c r="J112" s="148">
        <v>3.6352555286064958</v>
      </c>
      <c r="K112" s="43">
        <f t="shared" si="18"/>
        <v>3053614.6440294567</v>
      </c>
      <c r="L112" s="142">
        <f t="shared" si="25"/>
        <v>6.9900000000000517E-3</v>
      </c>
      <c r="M112" s="65">
        <f t="shared" si="26"/>
        <v>5871.6000000000431</v>
      </c>
      <c r="N112" s="17"/>
      <c r="O112" s="23">
        <f>+Purchasers!AC112</f>
        <v>342000</v>
      </c>
      <c r="P112" s="147">
        <v>3.554745528606496</v>
      </c>
      <c r="Q112" s="43">
        <f t="shared" si="19"/>
        <v>1215722.9707834215</v>
      </c>
      <c r="R112" s="148">
        <v>3.5477555286064959</v>
      </c>
      <c r="S112" s="43">
        <f t="shared" si="20"/>
        <v>1213332.3907834217</v>
      </c>
      <c r="T112" s="149">
        <f t="shared" si="27"/>
        <v>6.9900000000000517E-3</v>
      </c>
      <c r="U112" s="65">
        <f t="shared" si="28"/>
        <v>2390.5800000000177</v>
      </c>
      <c r="V112" s="17"/>
      <c r="W112" s="23">
        <f t="shared" si="21"/>
        <v>1182000</v>
      </c>
      <c r="X112" s="90">
        <f t="shared" si="31"/>
        <v>3.6169282697232474</v>
      </c>
      <c r="Y112" s="25">
        <f t="shared" si="22"/>
        <v>4275209.2148128785</v>
      </c>
      <c r="Z112" s="90">
        <f t="shared" si="33"/>
        <v>3.6099382697232478</v>
      </c>
      <c r="AA112" s="25">
        <f t="shared" si="23"/>
        <v>4266947.0348128788</v>
      </c>
      <c r="AB112" s="64">
        <f t="shared" si="29"/>
        <v>6.9899999999996076E-3</v>
      </c>
      <c r="AC112" s="65">
        <f t="shared" si="30"/>
        <v>8262.1799999995364</v>
      </c>
      <c r="AD112" s="19"/>
      <c r="AE112" s="19"/>
      <c r="AF112" s="19"/>
      <c r="AG112" s="88"/>
      <c r="AH112" s="19"/>
      <c r="AI112" s="88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</row>
    <row r="113" spans="1:46">
      <c r="A113" s="131">
        <v>40087</v>
      </c>
      <c r="B113" s="132">
        <v>40142</v>
      </c>
      <c r="C113" s="30">
        <f t="shared" si="24"/>
        <v>31</v>
      </c>
      <c r="D113" s="30"/>
      <c r="E113" s="111">
        <f t="shared" si="32"/>
        <v>3.6472978268378036</v>
      </c>
      <c r="F113" s="30"/>
      <c r="G113" s="23">
        <f>+Purchasers!P113</f>
        <v>868000</v>
      </c>
      <c r="H113" s="147">
        <v>3.6652598319139456</v>
      </c>
      <c r="I113" s="11">
        <f t="shared" si="17"/>
        <v>3181445.5341013046</v>
      </c>
      <c r="J113" s="148">
        <v>3.6582698319139455</v>
      </c>
      <c r="K113" s="43">
        <f t="shared" si="18"/>
        <v>3175378.2141013048</v>
      </c>
      <c r="L113" s="142">
        <f t="shared" si="25"/>
        <v>6.9900000000000517E-3</v>
      </c>
      <c r="M113" s="65">
        <f t="shared" si="26"/>
        <v>6067.3200000000452</v>
      </c>
      <c r="N113" s="17"/>
      <c r="O113" s="23">
        <f>+Purchasers!AC113</f>
        <v>353400</v>
      </c>
      <c r="P113" s="147">
        <v>3.6152598319139457</v>
      </c>
      <c r="Q113" s="43">
        <f t="shared" si="19"/>
        <v>1277632.8245983885</v>
      </c>
      <c r="R113" s="148">
        <v>3.6082698319139457</v>
      </c>
      <c r="S113" s="43">
        <f t="shared" si="20"/>
        <v>1275162.5585983885</v>
      </c>
      <c r="T113" s="149">
        <f t="shared" si="27"/>
        <v>6.9900000000000517E-3</v>
      </c>
      <c r="U113" s="65">
        <f t="shared" si="28"/>
        <v>2470.2660000000183</v>
      </c>
      <c r="V113" s="17"/>
      <c r="W113" s="23">
        <f t="shared" si="21"/>
        <v>1221400</v>
      </c>
      <c r="X113" s="90">
        <f t="shared" si="31"/>
        <v>3.6507928268378036</v>
      </c>
      <c r="Y113" s="25">
        <f t="shared" si="22"/>
        <v>4459078.3586996933</v>
      </c>
      <c r="Z113" s="90">
        <f t="shared" si="33"/>
        <v>3.6438028268378035</v>
      </c>
      <c r="AA113" s="25">
        <f t="shared" si="23"/>
        <v>4450540.7726996932</v>
      </c>
      <c r="AB113" s="64">
        <f t="shared" si="29"/>
        <v>6.9900000000000517E-3</v>
      </c>
      <c r="AC113" s="65">
        <f t="shared" si="30"/>
        <v>8537.586000000063</v>
      </c>
      <c r="AD113" s="19"/>
      <c r="AE113" s="19"/>
      <c r="AF113" s="19"/>
      <c r="AG113" s="88"/>
      <c r="AH113" s="19"/>
      <c r="AI113" s="88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</row>
    <row r="114" spans="1:46">
      <c r="A114" s="131">
        <v>40118</v>
      </c>
      <c r="B114" s="133">
        <v>40172</v>
      </c>
      <c r="C114" s="30">
        <f t="shared" si="24"/>
        <v>30</v>
      </c>
      <c r="D114" s="30"/>
      <c r="E114" s="111">
        <f t="shared" si="32"/>
        <v>3.7203804906660105</v>
      </c>
      <c r="F114" s="30"/>
      <c r="G114" s="23">
        <f>+Purchasers!P114</f>
        <v>981000</v>
      </c>
      <c r="H114" s="147">
        <v>3.7772766206095136</v>
      </c>
      <c r="I114" s="11">
        <f t="shared" si="17"/>
        <v>3705508.3648179327</v>
      </c>
      <c r="J114" s="148">
        <v>3.7702866206095136</v>
      </c>
      <c r="K114" s="43">
        <f t="shared" si="18"/>
        <v>3698651.1748179328</v>
      </c>
      <c r="L114" s="142">
        <f t="shared" si="25"/>
        <v>6.9900000000000517E-3</v>
      </c>
      <c r="M114" s="65">
        <f t="shared" si="26"/>
        <v>6857.1900000000505</v>
      </c>
      <c r="N114" s="17"/>
      <c r="O114" s="23">
        <f>+Purchasers!AC114</f>
        <v>612000</v>
      </c>
      <c r="P114" s="147">
        <v>3.6382766206095138</v>
      </c>
      <c r="Q114" s="43">
        <f t="shared" si="19"/>
        <v>2226625.2918130225</v>
      </c>
      <c r="R114" s="148">
        <v>3.6312866206095138</v>
      </c>
      <c r="S114" s="43">
        <f t="shared" si="20"/>
        <v>2222347.4118130226</v>
      </c>
      <c r="T114" s="149">
        <f t="shared" si="27"/>
        <v>6.9900000000000517E-3</v>
      </c>
      <c r="U114" s="65">
        <f t="shared" si="28"/>
        <v>4277.8800000000319</v>
      </c>
      <c r="V114" s="17"/>
      <c r="W114" s="23">
        <f t="shared" si="21"/>
        <v>1593000</v>
      </c>
      <c r="X114" s="90">
        <f t="shared" si="31"/>
        <v>3.723875490666011</v>
      </c>
      <c r="Y114" s="25">
        <f t="shared" si="22"/>
        <v>5932133.6566309556</v>
      </c>
      <c r="Z114" s="90">
        <f t="shared" si="33"/>
        <v>3.7168854906660109</v>
      </c>
      <c r="AA114" s="25">
        <f t="shared" si="23"/>
        <v>5920998.5866309553</v>
      </c>
      <c r="AB114" s="64">
        <f t="shared" si="29"/>
        <v>6.9900000000000517E-3</v>
      </c>
      <c r="AC114" s="65">
        <f t="shared" si="30"/>
        <v>11135.070000000082</v>
      </c>
      <c r="AD114" s="19"/>
      <c r="AE114" s="19"/>
      <c r="AF114" s="19"/>
      <c r="AG114" s="88"/>
      <c r="AH114" s="19"/>
      <c r="AI114" s="88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</row>
    <row r="115" spans="1:46">
      <c r="A115" s="131">
        <v>40148</v>
      </c>
      <c r="B115" s="132">
        <v>40203</v>
      </c>
      <c r="C115" s="30">
        <f t="shared" si="24"/>
        <v>31</v>
      </c>
      <c r="D115" s="30"/>
      <c r="E115" s="111">
        <f t="shared" si="32"/>
        <v>3.8299364629134036</v>
      </c>
      <c r="F115" s="30"/>
      <c r="G115" s="23">
        <f>+Purchasers!P115</f>
        <v>1013700</v>
      </c>
      <c r="H115" s="147">
        <v>3.8852958696930644</v>
      </c>
      <c r="I115" s="11">
        <f t="shared" si="17"/>
        <v>3938524.4231078592</v>
      </c>
      <c r="J115" s="148">
        <v>3.8783058696930643</v>
      </c>
      <c r="K115" s="43">
        <f t="shared" si="18"/>
        <v>3931438.6601078594</v>
      </c>
      <c r="L115" s="142">
        <f t="shared" si="25"/>
        <v>6.9900000000000517E-3</v>
      </c>
      <c r="M115" s="65">
        <f t="shared" si="26"/>
        <v>7085.7630000000527</v>
      </c>
      <c r="N115" s="17"/>
      <c r="O115" s="23">
        <f>+Purchasers!AC115</f>
        <v>632400</v>
      </c>
      <c r="P115" s="147">
        <v>3.7502958696930646</v>
      </c>
      <c r="Q115" s="43">
        <f t="shared" si="19"/>
        <v>2371687.1079938943</v>
      </c>
      <c r="R115" s="148">
        <v>3.7433058696930646</v>
      </c>
      <c r="S115" s="43">
        <f t="shared" si="20"/>
        <v>2367266.631993894</v>
      </c>
      <c r="T115" s="149">
        <f t="shared" si="27"/>
        <v>6.9900000000000517E-3</v>
      </c>
      <c r="U115" s="65">
        <f t="shared" si="28"/>
        <v>4420.4760000000324</v>
      </c>
      <c r="V115" s="17"/>
      <c r="W115" s="23">
        <f t="shared" si="21"/>
        <v>1646100</v>
      </c>
      <c r="X115" s="90">
        <f t="shared" si="31"/>
        <v>3.8334314629134036</v>
      </c>
      <c r="Y115" s="25">
        <f t="shared" si="22"/>
        <v>6310211.5311017539</v>
      </c>
      <c r="Z115" s="90">
        <f t="shared" si="33"/>
        <v>3.8264414629134036</v>
      </c>
      <c r="AA115" s="25">
        <f t="shared" si="23"/>
        <v>6298705.2921017539</v>
      </c>
      <c r="AB115" s="64">
        <f t="shared" si="29"/>
        <v>6.9900000000000517E-3</v>
      </c>
      <c r="AC115" s="65">
        <f t="shared" si="30"/>
        <v>11506.239000000085</v>
      </c>
      <c r="AD115" s="19"/>
      <c r="AE115" s="19"/>
      <c r="AF115" s="19"/>
      <c r="AG115" s="88"/>
      <c r="AH115" s="19"/>
      <c r="AI115" s="88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</row>
    <row r="116" spans="1:46">
      <c r="A116" s="131">
        <v>40179</v>
      </c>
      <c r="B116" s="133">
        <v>40234</v>
      </c>
      <c r="C116" s="30">
        <f t="shared" si="24"/>
        <v>31</v>
      </c>
      <c r="D116" s="30"/>
      <c r="E116" s="111">
        <f t="shared" si="32"/>
        <v>3.9431926111793518</v>
      </c>
      <c r="F116" s="30"/>
      <c r="G116" s="23">
        <f>+Purchasers!P116</f>
        <v>1013700</v>
      </c>
      <c r="H116" s="147">
        <v>4.0018175546821766</v>
      </c>
      <c r="I116" s="11">
        <f t="shared" si="17"/>
        <v>4056642.4551813225</v>
      </c>
      <c r="J116" s="148">
        <v>3.9948275546821765</v>
      </c>
      <c r="K116" s="43">
        <f t="shared" si="18"/>
        <v>4049556.6921813223</v>
      </c>
      <c r="L116" s="142">
        <f t="shared" si="25"/>
        <v>6.9900000000000517E-3</v>
      </c>
      <c r="M116" s="65">
        <f t="shared" si="26"/>
        <v>7085.7630000000527</v>
      </c>
      <c r="N116" s="17"/>
      <c r="O116" s="23">
        <f>+Purchasers!AC116</f>
        <v>632400</v>
      </c>
      <c r="P116" s="147">
        <v>3.8583175546821771</v>
      </c>
      <c r="Q116" s="43">
        <f t="shared" si="19"/>
        <v>2440000.0215810086</v>
      </c>
      <c r="R116" s="148">
        <v>3.851327554682177</v>
      </c>
      <c r="S116" s="43">
        <f t="shared" si="20"/>
        <v>2435579.5455810088</v>
      </c>
      <c r="T116" s="149">
        <f t="shared" si="27"/>
        <v>6.9900000000000517E-3</v>
      </c>
      <c r="U116" s="65">
        <f t="shared" si="28"/>
        <v>4420.4760000000324</v>
      </c>
      <c r="V116" s="17"/>
      <c r="W116" s="23">
        <f t="shared" si="21"/>
        <v>1646100</v>
      </c>
      <c r="X116" s="90">
        <f t="shared" si="31"/>
        <v>3.9466876111793519</v>
      </c>
      <c r="Y116" s="25">
        <f t="shared" si="22"/>
        <v>6496642.4767623311</v>
      </c>
      <c r="Z116" s="90">
        <f t="shared" si="33"/>
        <v>3.9396976111793518</v>
      </c>
      <c r="AA116" s="25">
        <f t="shared" si="23"/>
        <v>6485136.237762331</v>
      </c>
      <c r="AB116" s="64">
        <f t="shared" si="29"/>
        <v>6.9900000000000517E-3</v>
      </c>
      <c r="AC116" s="65">
        <f t="shared" si="30"/>
        <v>11506.239000000085</v>
      </c>
      <c r="AD116" s="19"/>
      <c r="AE116" s="19"/>
      <c r="AF116" s="19"/>
      <c r="AG116" s="88"/>
      <c r="AH116" s="19"/>
      <c r="AI116" s="88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</row>
    <row r="117" spans="1:46">
      <c r="A117" s="131">
        <v>40210</v>
      </c>
      <c r="B117" s="132">
        <v>40262</v>
      </c>
      <c r="C117" s="30">
        <f t="shared" si="24"/>
        <v>28</v>
      </c>
      <c r="D117" s="30"/>
      <c r="E117" s="111">
        <f t="shared" si="32"/>
        <v>3.909764730692074</v>
      </c>
      <c r="F117" s="30"/>
      <c r="G117" s="23">
        <f>+Purchasers!P117</f>
        <v>915600</v>
      </c>
      <c r="H117" s="147">
        <v>3.8748416515960287</v>
      </c>
      <c r="I117" s="11">
        <f t="shared" si="17"/>
        <v>3547805.0162013238</v>
      </c>
      <c r="J117" s="148">
        <v>3.8678516515960286</v>
      </c>
      <c r="K117" s="43">
        <f t="shared" si="18"/>
        <v>3541404.9722013236</v>
      </c>
      <c r="L117" s="142">
        <f t="shared" si="25"/>
        <v>6.9900000000000517E-3</v>
      </c>
      <c r="M117" s="65">
        <f t="shared" si="26"/>
        <v>6400.0440000000472</v>
      </c>
      <c r="N117" s="17"/>
      <c r="O117" s="23">
        <f>+Purchasers!AC117</f>
        <v>571200</v>
      </c>
      <c r="P117" s="147">
        <v>3.9748416515960292</v>
      </c>
      <c r="Q117" s="43">
        <f t="shared" si="19"/>
        <v>2270429.5513916519</v>
      </c>
      <c r="R117" s="148">
        <v>3.9678516515960291</v>
      </c>
      <c r="S117" s="43">
        <f t="shared" si="20"/>
        <v>2266436.8633916518</v>
      </c>
      <c r="T117" s="149">
        <f t="shared" si="27"/>
        <v>6.9900000000000517E-3</v>
      </c>
      <c r="U117" s="65">
        <f t="shared" si="28"/>
        <v>3992.6880000000297</v>
      </c>
      <c r="V117" s="17"/>
      <c r="W117" s="23">
        <f t="shared" si="21"/>
        <v>1486800</v>
      </c>
      <c r="X117" s="90">
        <f t="shared" si="31"/>
        <v>3.913259730692074</v>
      </c>
      <c r="Y117" s="25">
        <f t="shared" si="22"/>
        <v>5818234.5675929757</v>
      </c>
      <c r="Z117" s="90">
        <f t="shared" si="33"/>
        <v>3.9062697306920739</v>
      </c>
      <c r="AA117" s="25">
        <f t="shared" si="23"/>
        <v>5807841.8355929758</v>
      </c>
      <c r="AB117" s="64">
        <f t="shared" si="29"/>
        <v>6.9900000000000517E-3</v>
      </c>
      <c r="AC117" s="65">
        <f t="shared" si="30"/>
        <v>10392.732000000076</v>
      </c>
      <c r="AD117" s="19"/>
      <c r="AE117" s="19"/>
      <c r="AF117" s="19"/>
      <c r="AG117" s="88"/>
      <c r="AH117" s="19"/>
      <c r="AI117" s="88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</row>
    <row r="118" spans="1:46">
      <c r="A118" s="131">
        <v>40238</v>
      </c>
      <c r="B118" s="133">
        <v>40293</v>
      </c>
      <c r="C118" s="30">
        <f t="shared" si="24"/>
        <v>31</v>
      </c>
      <c r="D118" s="30"/>
      <c r="E118" s="111">
        <f t="shared" si="32"/>
        <v>3.7766330239455952</v>
      </c>
      <c r="F118" s="30"/>
      <c r="G118" s="23">
        <f>+Purchasers!P118</f>
        <v>1013700</v>
      </c>
      <c r="H118" s="147">
        <v>3.7378681369399454</v>
      </c>
      <c r="I118" s="11">
        <f t="shared" si="17"/>
        <v>3789076.9304160224</v>
      </c>
      <c r="J118" s="148">
        <v>3.7308781369399453</v>
      </c>
      <c r="K118" s="43">
        <f t="shared" si="18"/>
        <v>3781991.1674160226</v>
      </c>
      <c r="L118" s="142">
        <f t="shared" si="25"/>
        <v>6.9900000000000517E-3</v>
      </c>
      <c r="M118" s="65">
        <f t="shared" si="26"/>
        <v>7085.7630000000527</v>
      </c>
      <c r="N118" s="17"/>
      <c r="O118" s="23">
        <f>+Purchasers!AC118</f>
        <v>632400</v>
      </c>
      <c r="P118" s="147">
        <v>3.8478681369399448</v>
      </c>
      <c r="Q118" s="43">
        <f t="shared" si="19"/>
        <v>2433391.8098008209</v>
      </c>
      <c r="R118" s="148">
        <v>3.8408781369399447</v>
      </c>
      <c r="S118" s="43">
        <f t="shared" si="20"/>
        <v>2428971.3338008211</v>
      </c>
      <c r="T118" s="149">
        <f t="shared" si="27"/>
        <v>6.9900000000000517E-3</v>
      </c>
      <c r="U118" s="65">
        <f t="shared" si="28"/>
        <v>4420.4760000000324</v>
      </c>
      <c r="V118" s="17"/>
      <c r="W118" s="23">
        <f t="shared" si="21"/>
        <v>1646100</v>
      </c>
      <c r="X118" s="90">
        <f t="shared" si="31"/>
        <v>3.7801280239455948</v>
      </c>
      <c r="Y118" s="25">
        <f t="shared" si="22"/>
        <v>6222468.7402168438</v>
      </c>
      <c r="Z118" s="90">
        <f t="shared" si="33"/>
        <v>3.7731380239455947</v>
      </c>
      <c r="AA118" s="25">
        <f t="shared" si="23"/>
        <v>6210962.5012168437</v>
      </c>
      <c r="AB118" s="64">
        <f t="shared" si="29"/>
        <v>6.9900000000000517E-3</v>
      </c>
      <c r="AC118" s="65">
        <f t="shared" si="30"/>
        <v>11506.239000000085</v>
      </c>
      <c r="AD118" s="19"/>
      <c r="AE118" s="19"/>
      <c r="AF118" s="19"/>
      <c r="AG118" s="88"/>
      <c r="AH118" s="19"/>
      <c r="AI118" s="88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</row>
    <row r="119" spans="1:46">
      <c r="A119" s="131">
        <v>40269</v>
      </c>
      <c r="B119" s="132">
        <v>40323</v>
      </c>
      <c r="C119" s="30">
        <f t="shared" si="24"/>
        <v>30</v>
      </c>
      <c r="D119" s="30"/>
      <c r="E119" s="111">
        <f t="shared" si="32"/>
        <v>3.6292293988580897</v>
      </c>
      <c r="F119" s="30"/>
      <c r="G119" s="23">
        <f>+Purchasers!P119</f>
        <v>840000</v>
      </c>
      <c r="H119" s="147">
        <v>3.600896987690577</v>
      </c>
      <c r="I119" s="11">
        <f t="shared" si="17"/>
        <v>3024753.4696600847</v>
      </c>
      <c r="J119" s="148">
        <v>3.5939069876905769</v>
      </c>
      <c r="K119" s="43">
        <f t="shared" si="18"/>
        <v>3018881.8696600846</v>
      </c>
      <c r="L119" s="142">
        <f t="shared" si="25"/>
        <v>6.9900000000000517E-3</v>
      </c>
      <c r="M119" s="65">
        <f t="shared" si="26"/>
        <v>5871.6000000000431</v>
      </c>
      <c r="N119" s="17"/>
      <c r="O119" s="23">
        <f>+Purchasers!AC119</f>
        <v>342000</v>
      </c>
      <c r="P119" s="147">
        <v>3.7108969876905773</v>
      </c>
      <c r="Q119" s="43">
        <f t="shared" si="19"/>
        <v>1269126.7697901775</v>
      </c>
      <c r="R119" s="148">
        <v>3.7039069876905772</v>
      </c>
      <c r="S119" s="43">
        <f t="shared" si="20"/>
        <v>1266736.1897901774</v>
      </c>
      <c r="T119" s="149">
        <f t="shared" si="27"/>
        <v>6.9900000000000517E-3</v>
      </c>
      <c r="U119" s="65">
        <f t="shared" si="28"/>
        <v>2390.5800000000177</v>
      </c>
      <c r="V119" s="17"/>
      <c r="W119" s="23">
        <f t="shared" si="21"/>
        <v>1182000</v>
      </c>
      <c r="X119" s="90">
        <f t="shared" si="31"/>
        <v>3.6327243988580897</v>
      </c>
      <c r="Y119" s="25">
        <f t="shared" si="22"/>
        <v>4293880.2394502619</v>
      </c>
      <c r="Z119" s="90">
        <f t="shared" si="33"/>
        <v>3.6257343988580897</v>
      </c>
      <c r="AA119" s="25">
        <f t="shared" si="23"/>
        <v>4285618.0594502622</v>
      </c>
      <c r="AB119" s="64">
        <f t="shared" si="29"/>
        <v>6.9900000000000517E-3</v>
      </c>
      <c r="AC119" s="65">
        <f t="shared" si="30"/>
        <v>8262.1800000000603</v>
      </c>
      <c r="AD119" s="19"/>
      <c r="AE119" s="19"/>
      <c r="AF119" s="19"/>
      <c r="AG119" s="88"/>
      <c r="AH119" s="19"/>
      <c r="AI119" s="88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</row>
    <row r="120" spans="1:46">
      <c r="A120" s="131">
        <v>40299</v>
      </c>
      <c r="B120" s="133">
        <v>40354</v>
      </c>
      <c r="C120" s="30">
        <f t="shared" si="24"/>
        <v>31</v>
      </c>
      <c r="D120" s="30"/>
      <c r="E120" s="111">
        <f t="shared" si="32"/>
        <v>3.5810930797588414</v>
      </c>
      <c r="F120" s="30"/>
      <c r="G120" s="23">
        <f>+Purchasers!P120</f>
        <v>868000</v>
      </c>
      <c r="H120" s="147">
        <v>3.588928181281684</v>
      </c>
      <c r="I120" s="11">
        <f t="shared" si="17"/>
        <v>3115189.6613525017</v>
      </c>
      <c r="J120" s="148">
        <v>3.581938181281684</v>
      </c>
      <c r="K120" s="43">
        <f t="shared" si="18"/>
        <v>3109122.3413525019</v>
      </c>
      <c r="L120" s="142">
        <f t="shared" si="25"/>
        <v>6.9900000000000517E-3</v>
      </c>
      <c r="M120" s="65">
        <f t="shared" si="26"/>
        <v>6067.3200000000452</v>
      </c>
      <c r="N120" s="17"/>
      <c r="O120" s="23">
        <f>+Purchasers!AC120</f>
        <v>353400</v>
      </c>
      <c r="P120" s="147">
        <v>3.5739281812816843</v>
      </c>
      <c r="Q120" s="43">
        <f t="shared" si="19"/>
        <v>1263026.2192649473</v>
      </c>
      <c r="R120" s="148">
        <v>3.5669381812816843</v>
      </c>
      <c r="S120" s="43">
        <f t="shared" si="20"/>
        <v>1260555.9532649473</v>
      </c>
      <c r="T120" s="149">
        <f t="shared" si="27"/>
        <v>6.9900000000000517E-3</v>
      </c>
      <c r="U120" s="65">
        <f t="shared" si="28"/>
        <v>2470.2660000000183</v>
      </c>
      <c r="V120" s="17"/>
      <c r="W120" s="23">
        <f t="shared" si="21"/>
        <v>1221400</v>
      </c>
      <c r="X120" s="90">
        <f t="shared" si="31"/>
        <v>3.5845880797588414</v>
      </c>
      <c r="Y120" s="25">
        <f t="shared" si="22"/>
        <v>4378215.8806174491</v>
      </c>
      <c r="Z120" s="90">
        <f t="shared" si="33"/>
        <v>3.5775980797588414</v>
      </c>
      <c r="AA120" s="25">
        <f t="shared" si="23"/>
        <v>4369678.2946174489</v>
      </c>
      <c r="AB120" s="64">
        <f t="shared" si="29"/>
        <v>6.9900000000000517E-3</v>
      </c>
      <c r="AC120" s="65">
        <f t="shared" si="30"/>
        <v>8537.586000000063</v>
      </c>
      <c r="AD120" s="19"/>
      <c r="AE120" s="19"/>
      <c r="AF120" s="19"/>
      <c r="AG120" s="88"/>
      <c r="AH120" s="19"/>
      <c r="AI120" s="88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</row>
    <row r="121" spans="1:46">
      <c r="A121" s="131">
        <v>40330</v>
      </c>
      <c r="B121" s="132">
        <v>40384</v>
      </c>
      <c r="C121" s="30">
        <f t="shared" si="24"/>
        <v>30</v>
      </c>
      <c r="D121" s="30"/>
      <c r="E121" s="111">
        <f t="shared" si="32"/>
        <v>3.6025276092960694</v>
      </c>
      <c r="F121" s="30"/>
      <c r="G121" s="23">
        <f>+Purchasers!P121</f>
        <v>840000</v>
      </c>
      <c r="H121" s="147">
        <v>3.6239616955904856</v>
      </c>
      <c r="I121" s="11">
        <f t="shared" si="17"/>
        <v>3044127.8242960079</v>
      </c>
      <c r="J121" s="148">
        <v>3.6169716955904856</v>
      </c>
      <c r="K121" s="43">
        <f t="shared" si="18"/>
        <v>3038256.2242960078</v>
      </c>
      <c r="L121" s="142">
        <f t="shared" si="25"/>
        <v>6.9900000000000517E-3</v>
      </c>
      <c r="M121" s="65">
        <f t="shared" si="26"/>
        <v>5871.6000000000431</v>
      </c>
      <c r="N121" s="17"/>
      <c r="O121" s="23">
        <f>+Purchasers!AC121</f>
        <v>342000</v>
      </c>
      <c r="P121" s="147">
        <v>3.5619616955904858</v>
      </c>
      <c r="Q121" s="43">
        <f t="shared" si="19"/>
        <v>1218190.8998919462</v>
      </c>
      <c r="R121" s="148">
        <v>3.5549716955904858</v>
      </c>
      <c r="S121" s="43">
        <f t="shared" si="20"/>
        <v>1215800.3198919462</v>
      </c>
      <c r="T121" s="149">
        <f t="shared" si="27"/>
        <v>6.9900000000000517E-3</v>
      </c>
      <c r="U121" s="65">
        <f t="shared" si="28"/>
        <v>2390.5800000000177</v>
      </c>
      <c r="V121" s="17"/>
      <c r="W121" s="23">
        <f t="shared" si="21"/>
        <v>1182000</v>
      </c>
      <c r="X121" s="90">
        <f t="shared" si="31"/>
        <v>3.6060226092960694</v>
      </c>
      <c r="Y121" s="25">
        <f t="shared" si="22"/>
        <v>4262318.7241879543</v>
      </c>
      <c r="Z121" s="90">
        <f t="shared" si="33"/>
        <v>3.5990326092960689</v>
      </c>
      <c r="AA121" s="25">
        <f t="shared" si="23"/>
        <v>4254056.5441879537</v>
      </c>
      <c r="AB121" s="64">
        <f t="shared" si="29"/>
        <v>6.9900000000004958E-3</v>
      </c>
      <c r="AC121" s="65">
        <f t="shared" si="30"/>
        <v>8262.180000000586</v>
      </c>
      <c r="AD121" s="19"/>
      <c r="AE121" s="19"/>
      <c r="AF121" s="19"/>
      <c r="AG121" s="88"/>
      <c r="AH121" s="19"/>
      <c r="AI121" s="88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</row>
    <row r="122" spans="1:46">
      <c r="A122" s="131">
        <v>40360</v>
      </c>
      <c r="B122" s="133">
        <v>40415</v>
      </c>
      <c r="C122" s="30">
        <f t="shared" si="24"/>
        <v>31</v>
      </c>
      <c r="D122" s="30"/>
      <c r="E122" s="111">
        <f t="shared" si="32"/>
        <v>3.6233502246605918</v>
      </c>
      <c r="F122" s="30"/>
      <c r="G122" s="23">
        <f>+Purchasers!P122</f>
        <v>868000</v>
      </c>
      <c r="H122" s="147">
        <v>3.6389975089245508</v>
      </c>
      <c r="I122" s="11">
        <f t="shared" si="17"/>
        <v>3158649.8377465103</v>
      </c>
      <c r="J122" s="148">
        <v>3.6320075089245507</v>
      </c>
      <c r="K122" s="43">
        <f t="shared" si="18"/>
        <v>3152582.51774651</v>
      </c>
      <c r="L122" s="142">
        <f t="shared" si="25"/>
        <v>6.9900000000000517E-3</v>
      </c>
      <c r="M122" s="65">
        <f t="shared" si="26"/>
        <v>6067.3200000000452</v>
      </c>
      <c r="N122" s="17"/>
      <c r="O122" s="23">
        <f>+Purchasers!AC122</f>
        <v>353400</v>
      </c>
      <c r="P122" s="147">
        <v>3.5969975089245509</v>
      </c>
      <c r="Q122" s="43">
        <f t="shared" si="19"/>
        <v>1271178.9196539363</v>
      </c>
      <c r="R122" s="148">
        <v>3.5900075089245509</v>
      </c>
      <c r="S122" s="43">
        <f t="shared" si="20"/>
        <v>1268708.6536539362</v>
      </c>
      <c r="T122" s="149">
        <f t="shared" si="27"/>
        <v>6.9900000000000517E-3</v>
      </c>
      <c r="U122" s="65">
        <f t="shared" si="28"/>
        <v>2470.2660000000183</v>
      </c>
      <c r="V122" s="17"/>
      <c r="W122" s="23">
        <f t="shared" si="21"/>
        <v>1221400</v>
      </c>
      <c r="X122" s="90">
        <f t="shared" si="31"/>
        <v>3.6268452246605918</v>
      </c>
      <c r="Y122" s="25">
        <f t="shared" si="22"/>
        <v>4429828.7574004466</v>
      </c>
      <c r="Z122" s="90">
        <f t="shared" si="33"/>
        <v>3.6198552246605913</v>
      </c>
      <c r="AA122" s="25">
        <f t="shared" si="23"/>
        <v>4421291.1714004464</v>
      </c>
      <c r="AB122" s="64">
        <f t="shared" si="29"/>
        <v>6.9900000000004958E-3</v>
      </c>
      <c r="AC122" s="65">
        <f t="shared" si="30"/>
        <v>8537.5860000006051</v>
      </c>
      <c r="AD122" s="19"/>
      <c r="AE122" s="19"/>
      <c r="AF122" s="19"/>
      <c r="AG122" s="88"/>
      <c r="AH122" s="19"/>
      <c r="AI122" s="88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</row>
    <row r="123" spans="1:46">
      <c r="A123" s="131">
        <v>40391</v>
      </c>
      <c r="B123" s="132">
        <v>40446</v>
      </c>
      <c r="C123" s="30">
        <f t="shared" si="24"/>
        <v>31</v>
      </c>
      <c r="D123" s="30"/>
      <c r="E123" s="111">
        <f t="shared" si="32"/>
        <v>3.6447842548315408</v>
      </c>
      <c r="F123" s="30"/>
      <c r="G123" s="23">
        <f>+Purchasers!P123</f>
        <v>868000</v>
      </c>
      <c r="H123" s="147">
        <v>3.6630356000092057</v>
      </c>
      <c r="I123" s="11">
        <f t="shared" si="17"/>
        <v>3179514.9008079907</v>
      </c>
      <c r="J123" s="148">
        <v>3.6560456000092056</v>
      </c>
      <c r="K123" s="43">
        <f t="shared" si="18"/>
        <v>3173447.5808079904</v>
      </c>
      <c r="L123" s="142">
        <f t="shared" si="25"/>
        <v>6.9900000000000517E-3</v>
      </c>
      <c r="M123" s="65">
        <f t="shared" si="26"/>
        <v>6067.3200000000452</v>
      </c>
      <c r="N123" s="17"/>
      <c r="O123" s="23">
        <f>+Purchasers!AC123</f>
        <v>353400</v>
      </c>
      <c r="P123" s="147">
        <v>3.612035600009206</v>
      </c>
      <c r="Q123" s="43">
        <f t="shared" si="19"/>
        <v>1276493.3810432535</v>
      </c>
      <c r="R123" s="148">
        <v>3.6050456000092059</v>
      </c>
      <c r="S123" s="43">
        <f t="shared" si="20"/>
        <v>1274023.1150432534</v>
      </c>
      <c r="T123" s="149">
        <f t="shared" si="27"/>
        <v>6.9900000000000517E-3</v>
      </c>
      <c r="U123" s="65">
        <f t="shared" si="28"/>
        <v>2470.2660000000183</v>
      </c>
      <c r="V123" s="17"/>
      <c r="W123" s="23">
        <f t="shared" si="21"/>
        <v>1221400</v>
      </c>
      <c r="X123" s="90">
        <f t="shared" si="31"/>
        <v>3.6482792548315408</v>
      </c>
      <c r="Y123" s="25">
        <f t="shared" si="22"/>
        <v>4456008.2818512442</v>
      </c>
      <c r="Z123" s="90">
        <f t="shared" si="33"/>
        <v>3.6412892548315408</v>
      </c>
      <c r="AA123" s="25">
        <f t="shared" si="23"/>
        <v>4447470.695851244</v>
      </c>
      <c r="AB123" s="64">
        <f t="shared" si="29"/>
        <v>6.9900000000000517E-3</v>
      </c>
      <c r="AC123" s="65">
        <f t="shared" si="30"/>
        <v>8537.586000000063</v>
      </c>
      <c r="AD123" s="19"/>
      <c r="AE123" s="19"/>
      <c r="AF123" s="19"/>
      <c r="AG123" s="88"/>
      <c r="AH123" s="19"/>
      <c r="AI123" s="88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</row>
    <row r="124" spans="1:46">
      <c r="A124" s="131">
        <v>40422</v>
      </c>
      <c r="B124" s="133">
        <v>40476</v>
      </c>
      <c r="C124" s="30">
        <f t="shared" si="24"/>
        <v>30</v>
      </c>
      <c r="D124" s="30"/>
      <c r="E124" s="111">
        <f t="shared" si="32"/>
        <v>3.694763689092182</v>
      </c>
      <c r="F124" s="30"/>
      <c r="G124" s="23">
        <f>+Purchasers!P124</f>
        <v>840000</v>
      </c>
      <c r="H124" s="147">
        <v>3.7235759479754309</v>
      </c>
      <c r="I124" s="11">
        <f t="shared" si="17"/>
        <v>3127803.7962993621</v>
      </c>
      <c r="J124" s="148">
        <v>3.7165859479754308</v>
      </c>
      <c r="K124" s="43">
        <f t="shared" si="18"/>
        <v>3121932.196299362</v>
      </c>
      <c r="L124" s="142">
        <f t="shared" si="25"/>
        <v>6.9900000000000517E-3</v>
      </c>
      <c r="M124" s="65">
        <f t="shared" si="26"/>
        <v>5871.6000000000431</v>
      </c>
      <c r="N124" s="17"/>
      <c r="O124" s="23">
        <f>+Purchasers!AC124</f>
        <v>342000</v>
      </c>
      <c r="P124" s="147">
        <v>3.636075947975431</v>
      </c>
      <c r="Q124" s="43">
        <f t="shared" si="19"/>
        <v>1243537.9742075973</v>
      </c>
      <c r="R124" s="148">
        <v>3.6290859479754309</v>
      </c>
      <c r="S124" s="43">
        <f t="shared" si="20"/>
        <v>1241147.3942075975</v>
      </c>
      <c r="T124" s="149">
        <f t="shared" si="27"/>
        <v>6.9900000000000517E-3</v>
      </c>
      <c r="U124" s="65">
        <f t="shared" si="28"/>
        <v>2390.5800000000177</v>
      </c>
      <c r="V124" s="17"/>
      <c r="W124" s="23">
        <f t="shared" si="21"/>
        <v>1182000</v>
      </c>
      <c r="X124" s="90">
        <f t="shared" si="31"/>
        <v>3.698258689092182</v>
      </c>
      <c r="Y124" s="25">
        <f t="shared" si="22"/>
        <v>4371341.7705069594</v>
      </c>
      <c r="Z124" s="90">
        <f t="shared" si="33"/>
        <v>3.6912686890921824</v>
      </c>
      <c r="AA124" s="25">
        <f t="shared" si="23"/>
        <v>4363079.5905069597</v>
      </c>
      <c r="AB124" s="64">
        <f t="shared" si="29"/>
        <v>6.9899999999996076E-3</v>
      </c>
      <c r="AC124" s="65">
        <f t="shared" si="30"/>
        <v>8262.1799999995364</v>
      </c>
      <c r="AD124" s="19"/>
      <c r="AE124" s="19"/>
      <c r="AF124" s="19"/>
      <c r="AG124" s="88"/>
      <c r="AH124" s="19"/>
      <c r="AI124" s="88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</row>
    <row r="125" spans="1:46">
      <c r="A125" s="131">
        <v>40452</v>
      </c>
      <c r="B125" s="132">
        <v>40507</v>
      </c>
      <c r="C125" s="30">
        <f t="shared" si="24"/>
        <v>31</v>
      </c>
      <c r="D125" s="30"/>
      <c r="E125" s="111">
        <f t="shared" si="32"/>
        <v>3.7286565272720802</v>
      </c>
      <c r="F125" s="30"/>
      <c r="G125" s="23">
        <f>+Purchasers!P125</f>
        <v>868000</v>
      </c>
      <c r="H125" s="147">
        <v>3.7466185323482222</v>
      </c>
      <c r="I125" s="11">
        <f t="shared" si="17"/>
        <v>3252064.8860782566</v>
      </c>
      <c r="J125" s="148">
        <v>3.7396285323482221</v>
      </c>
      <c r="K125" s="43">
        <f t="shared" si="18"/>
        <v>3245997.5660782568</v>
      </c>
      <c r="L125" s="142">
        <f t="shared" si="25"/>
        <v>6.9900000000000517E-3</v>
      </c>
      <c r="M125" s="65">
        <f t="shared" si="26"/>
        <v>6067.3200000000452</v>
      </c>
      <c r="N125" s="17"/>
      <c r="O125" s="23">
        <f>+Purchasers!AC125</f>
        <v>353400</v>
      </c>
      <c r="P125" s="147">
        <v>3.6966185323482224</v>
      </c>
      <c r="Q125" s="43">
        <f t="shared" si="19"/>
        <v>1306384.9893318617</v>
      </c>
      <c r="R125" s="148">
        <v>3.6896285323482223</v>
      </c>
      <c r="S125" s="43">
        <f t="shared" si="20"/>
        <v>1303914.7233318617</v>
      </c>
      <c r="T125" s="149">
        <f t="shared" si="27"/>
        <v>6.9900000000000517E-3</v>
      </c>
      <c r="U125" s="65">
        <f t="shared" si="28"/>
        <v>2470.2660000000183</v>
      </c>
      <c r="V125" s="17"/>
      <c r="W125" s="23">
        <f t="shared" si="21"/>
        <v>1221400</v>
      </c>
      <c r="X125" s="90">
        <f t="shared" si="31"/>
        <v>3.7321515272720798</v>
      </c>
      <c r="Y125" s="25">
        <f t="shared" si="22"/>
        <v>4558449.8754101181</v>
      </c>
      <c r="Z125" s="90">
        <f t="shared" si="33"/>
        <v>3.7251615272720797</v>
      </c>
      <c r="AA125" s="25">
        <f t="shared" si="23"/>
        <v>4549912.289410118</v>
      </c>
      <c r="AB125" s="64">
        <f t="shared" si="29"/>
        <v>6.9900000000000517E-3</v>
      </c>
      <c r="AC125" s="65">
        <f t="shared" si="30"/>
        <v>8537.586000000063</v>
      </c>
      <c r="AD125" s="19"/>
      <c r="AE125" s="19"/>
      <c r="AF125" s="19"/>
      <c r="AG125" s="88"/>
      <c r="AH125" s="19"/>
      <c r="AI125" s="88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</row>
    <row r="126" spans="1:46">
      <c r="A126" s="131">
        <v>40483</v>
      </c>
      <c r="B126" s="133">
        <v>40537</v>
      </c>
      <c r="C126" s="30">
        <f t="shared" si="24"/>
        <v>30</v>
      </c>
      <c r="D126" s="30"/>
      <c r="E126" s="111">
        <f t="shared" si="32"/>
        <v>3.7948580004793309</v>
      </c>
      <c r="F126" s="30"/>
      <c r="G126" s="23">
        <f>+Purchasers!P126</f>
        <v>981000</v>
      </c>
      <c r="H126" s="147">
        <f t="shared" ref="H126:H131" si="34">+H114*1.02</f>
        <v>3.8528221530217039</v>
      </c>
      <c r="I126" s="11">
        <f t="shared" ref="I126:I131" si="35">+H126*G126</f>
        <v>3779618.5321142916</v>
      </c>
      <c r="J126" s="148">
        <f t="shared" ref="J126:J131" si="36">+H126-0.00699</f>
        <v>3.8458321530217039</v>
      </c>
      <c r="K126" s="43">
        <f t="shared" ref="K126:K131" si="37">+J126*G126</f>
        <v>3772761.3421142916</v>
      </c>
      <c r="L126" s="142">
        <f t="shared" si="25"/>
        <v>6.9900000000000517E-3</v>
      </c>
      <c r="M126" s="65">
        <f t="shared" si="26"/>
        <v>6857.1900000000505</v>
      </c>
      <c r="N126" s="17"/>
      <c r="O126" s="23">
        <f>+Purchasers!AC126</f>
        <v>612000</v>
      </c>
      <c r="P126" s="147">
        <f t="shared" ref="P126:P131" si="38">+P114*1.02</f>
        <v>3.7110421530217041</v>
      </c>
      <c r="Q126" s="43">
        <f t="shared" ref="Q126:Q131" si="39">+P126*O126</f>
        <v>2271157.797649283</v>
      </c>
      <c r="R126" s="148">
        <f t="shared" ref="R126:R131" si="40">+P126-0.00699</f>
        <v>3.7040521530217041</v>
      </c>
      <c r="S126" s="43">
        <f t="shared" ref="S126:S131" si="41">+R126*O126</f>
        <v>2266879.9176492831</v>
      </c>
      <c r="T126" s="149">
        <f t="shared" si="27"/>
        <v>6.9900000000000517E-3</v>
      </c>
      <c r="U126" s="65">
        <f t="shared" si="28"/>
        <v>4277.8800000000319</v>
      </c>
      <c r="V126" s="17"/>
      <c r="W126" s="23">
        <f t="shared" ref="W126:W131" si="42">G126+O126</f>
        <v>1593000</v>
      </c>
      <c r="X126" s="90">
        <f t="shared" si="31"/>
        <v>3.7983530004793313</v>
      </c>
      <c r="Y126" s="25">
        <f t="shared" ref="Y126:Y131" si="43">I126+Q126</f>
        <v>6050776.3297635745</v>
      </c>
      <c r="Z126" s="90">
        <f t="shared" si="33"/>
        <v>3.7913630004793308</v>
      </c>
      <c r="AA126" s="25">
        <f t="shared" ref="AA126:AA131" si="44">K126+S126</f>
        <v>6039641.2597635742</v>
      </c>
      <c r="AB126" s="64">
        <f t="shared" si="29"/>
        <v>6.9900000000004958E-3</v>
      </c>
      <c r="AC126" s="65">
        <f t="shared" si="30"/>
        <v>11135.070000000789</v>
      </c>
      <c r="AD126" s="19"/>
      <c r="AE126" s="19"/>
      <c r="AF126" s="19"/>
      <c r="AG126" s="88"/>
      <c r="AH126" s="19"/>
      <c r="AI126" s="88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</row>
    <row r="127" spans="1:46">
      <c r="A127" s="131">
        <v>40513</v>
      </c>
      <c r="B127" s="132">
        <v>40568</v>
      </c>
      <c r="C127" s="30">
        <f t="shared" si="24"/>
        <v>31</v>
      </c>
      <c r="D127" s="30"/>
      <c r="E127" s="111">
        <f t="shared" si="32"/>
        <v>3.9066050921716715</v>
      </c>
      <c r="F127" s="30"/>
      <c r="G127" s="23">
        <f>+Purchasers!P127</f>
        <v>1013700</v>
      </c>
      <c r="H127" s="147">
        <f t="shared" si="34"/>
        <v>3.9630017870869256</v>
      </c>
      <c r="I127" s="11">
        <f t="shared" si="35"/>
        <v>4017294.9115700163</v>
      </c>
      <c r="J127" s="148">
        <f t="shared" si="36"/>
        <v>3.9560117870869256</v>
      </c>
      <c r="K127" s="43">
        <f t="shared" si="37"/>
        <v>4010209.1485700165</v>
      </c>
      <c r="L127" s="142">
        <f t="shared" si="25"/>
        <v>6.9900000000000517E-3</v>
      </c>
      <c r="M127" s="65">
        <f t="shared" si="26"/>
        <v>7085.7630000000527</v>
      </c>
      <c r="N127" s="17"/>
      <c r="O127" s="23">
        <f>+Purchasers!AC127</f>
        <v>632400</v>
      </c>
      <c r="P127" s="147">
        <f t="shared" si="38"/>
        <v>3.8253017870869259</v>
      </c>
      <c r="Q127" s="43">
        <f t="shared" si="39"/>
        <v>2419120.8501537722</v>
      </c>
      <c r="R127" s="148">
        <f t="shared" si="40"/>
        <v>3.8183117870869259</v>
      </c>
      <c r="S127" s="43">
        <f t="shared" si="41"/>
        <v>2414700.3741537719</v>
      </c>
      <c r="T127" s="149">
        <f t="shared" si="27"/>
        <v>6.9900000000000517E-3</v>
      </c>
      <c r="U127" s="65">
        <f t="shared" si="28"/>
        <v>4420.4760000000324</v>
      </c>
      <c r="V127" s="17"/>
      <c r="W127" s="23">
        <f t="shared" si="42"/>
        <v>1646100</v>
      </c>
      <c r="X127" s="90">
        <f t="shared" si="31"/>
        <v>3.9101000921716715</v>
      </c>
      <c r="Y127" s="25">
        <f t="shared" si="43"/>
        <v>6436415.7617237885</v>
      </c>
      <c r="Z127" s="90">
        <f t="shared" si="33"/>
        <v>3.9031100921716715</v>
      </c>
      <c r="AA127" s="25">
        <f t="shared" si="44"/>
        <v>6424909.5227237884</v>
      </c>
      <c r="AB127" s="64">
        <f t="shared" si="29"/>
        <v>6.9900000000000517E-3</v>
      </c>
      <c r="AC127" s="65">
        <f t="shared" si="30"/>
        <v>11506.239000000085</v>
      </c>
      <c r="AD127" s="19"/>
      <c r="AE127" s="19"/>
      <c r="AF127" s="19"/>
      <c r="AG127" s="88"/>
      <c r="AH127" s="19"/>
      <c r="AI127" s="88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</row>
    <row r="128" spans="1:46">
      <c r="A128" s="131">
        <v>40544</v>
      </c>
      <c r="B128" s="133">
        <v>40599</v>
      </c>
      <c r="C128" s="30">
        <f>+A129-A128</f>
        <v>31</v>
      </c>
      <c r="D128" s="30"/>
      <c r="E128" s="111">
        <f t="shared" si="32"/>
        <v>4.0221263634029389</v>
      </c>
      <c r="F128" s="30"/>
      <c r="G128" s="23">
        <f>+Purchasers!P128</f>
        <v>1013700</v>
      </c>
      <c r="H128" s="147">
        <f t="shared" si="34"/>
        <v>4.0818539057758203</v>
      </c>
      <c r="I128" s="11">
        <f t="shared" si="35"/>
        <v>4137775.3042849489</v>
      </c>
      <c r="J128" s="148">
        <f t="shared" si="36"/>
        <v>4.0748639057758202</v>
      </c>
      <c r="K128" s="43">
        <f t="shared" si="37"/>
        <v>4130689.5412849491</v>
      </c>
      <c r="L128" s="142">
        <f>+H128-J128</f>
        <v>6.9900000000000517E-3</v>
      </c>
      <c r="M128" s="65">
        <f>+L128*G128</f>
        <v>7085.7630000000527</v>
      </c>
      <c r="N128" s="17"/>
      <c r="O128" s="23">
        <f>+Purchasers!AC128</f>
        <v>632400</v>
      </c>
      <c r="P128" s="147">
        <f t="shared" si="38"/>
        <v>3.9354839057758206</v>
      </c>
      <c r="Q128" s="43">
        <f t="shared" si="39"/>
        <v>2488800.0220126291</v>
      </c>
      <c r="R128" s="148">
        <f t="shared" si="40"/>
        <v>3.9284939057758206</v>
      </c>
      <c r="S128" s="43">
        <f t="shared" si="41"/>
        <v>2484379.5460126288</v>
      </c>
      <c r="T128" s="149">
        <f>+P128-R128</f>
        <v>6.9900000000000517E-3</v>
      </c>
      <c r="U128" s="65">
        <f>+T128*O128</f>
        <v>4420.4760000000324</v>
      </c>
      <c r="V128" s="17"/>
      <c r="W128" s="23">
        <f t="shared" si="42"/>
        <v>1646100</v>
      </c>
      <c r="X128" s="90">
        <f t="shared" si="31"/>
        <v>4.025621363402939</v>
      </c>
      <c r="Y128" s="25">
        <f t="shared" si="43"/>
        <v>6626575.3262975775</v>
      </c>
      <c r="Z128" s="90">
        <f t="shared" si="33"/>
        <v>4.0186313634029389</v>
      </c>
      <c r="AA128" s="25">
        <f t="shared" si="44"/>
        <v>6615069.0872975774</v>
      </c>
      <c r="AB128" s="64">
        <f>+X128-Z128</f>
        <v>6.9900000000000517E-3</v>
      </c>
      <c r="AC128" s="65">
        <f>+AB128*W128</f>
        <v>11506.239000000085</v>
      </c>
      <c r="AD128" s="19"/>
      <c r="AE128" s="19"/>
      <c r="AF128" s="19"/>
      <c r="AG128" s="88"/>
      <c r="AH128" s="19"/>
      <c r="AI128" s="88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</row>
    <row r="129" spans="1:46">
      <c r="A129" s="131">
        <v>40575</v>
      </c>
      <c r="B129" s="132">
        <v>40627</v>
      </c>
      <c r="C129" s="30">
        <f>+A130-A129</f>
        <v>28</v>
      </c>
      <c r="D129" s="30"/>
      <c r="E129" s="111">
        <f t="shared" si="32"/>
        <v>3.9880299253059159</v>
      </c>
      <c r="F129" s="30"/>
      <c r="G129" s="23">
        <f>+Purchasers!P129</f>
        <v>915600</v>
      </c>
      <c r="H129" s="147">
        <f t="shared" si="34"/>
        <v>3.9523384846279495</v>
      </c>
      <c r="I129" s="11">
        <f t="shared" si="35"/>
        <v>3618761.1165253506</v>
      </c>
      <c r="J129" s="148">
        <f t="shared" si="36"/>
        <v>3.9453484846279494</v>
      </c>
      <c r="K129" s="43">
        <f t="shared" si="37"/>
        <v>3612361.0725253504</v>
      </c>
      <c r="L129" s="142">
        <f>+H129-J129</f>
        <v>6.9900000000000517E-3</v>
      </c>
      <c r="M129" s="65">
        <f>+L129*G129</f>
        <v>6400.0440000000472</v>
      </c>
      <c r="N129" s="17"/>
      <c r="O129" s="23">
        <f>+Purchasers!AC129</f>
        <v>571200</v>
      </c>
      <c r="P129" s="147">
        <f t="shared" si="38"/>
        <v>4.0543384846279498</v>
      </c>
      <c r="Q129" s="43">
        <f t="shared" si="39"/>
        <v>2315838.1424194849</v>
      </c>
      <c r="R129" s="148">
        <f t="shared" si="40"/>
        <v>4.0473484846279497</v>
      </c>
      <c r="S129" s="43">
        <f t="shared" si="41"/>
        <v>2311845.4544194848</v>
      </c>
      <c r="T129" s="149">
        <f>+P129-R129</f>
        <v>6.9900000000000517E-3</v>
      </c>
      <c r="U129" s="65">
        <f>+T129*O129</f>
        <v>3992.6880000000297</v>
      </c>
      <c r="V129" s="17"/>
      <c r="W129" s="23">
        <f t="shared" si="42"/>
        <v>1486800</v>
      </c>
      <c r="X129" s="90">
        <f t="shared" si="31"/>
        <v>3.9915249253059155</v>
      </c>
      <c r="Y129" s="25">
        <f t="shared" si="43"/>
        <v>5934599.2589448355</v>
      </c>
      <c r="Z129" s="90">
        <f t="shared" si="33"/>
        <v>3.984534925305915</v>
      </c>
      <c r="AA129" s="25">
        <f t="shared" si="44"/>
        <v>5924206.5269448347</v>
      </c>
      <c r="AB129" s="64">
        <f>+X129-Z129</f>
        <v>6.9900000000004958E-3</v>
      </c>
      <c r="AC129" s="65">
        <f>+AB129*W129</f>
        <v>10392.732000000737</v>
      </c>
      <c r="AD129" s="19"/>
      <c r="AE129" s="19"/>
      <c r="AF129" s="19"/>
      <c r="AG129" s="88"/>
      <c r="AH129" s="19"/>
      <c r="AI129" s="88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</row>
    <row r="130" spans="1:46">
      <c r="A130" s="131">
        <v>40603</v>
      </c>
      <c r="B130" s="133">
        <v>40658</v>
      </c>
      <c r="C130" s="30">
        <f>+A131-A130</f>
        <v>31</v>
      </c>
      <c r="D130" s="30"/>
      <c r="E130" s="111">
        <f t="shared" si="32"/>
        <v>3.8522355844245069</v>
      </c>
      <c r="F130" s="30"/>
      <c r="G130" s="23">
        <f>+Purchasers!P130</f>
        <v>1013700</v>
      </c>
      <c r="H130" s="147">
        <f t="shared" si="34"/>
        <v>3.8126254996787443</v>
      </c>
      <c r="I130" s="11">
        <f t="shared" si="35"/>
        <v>3864858.469024343</v>
      </c>
      <c r="J130" s="148">
        <f t="shared" si="36"/>
        <v>3.8056354996787443</v>
      </c>
      <c r="K130" s="43">
        <f t="shared" si="37"/>
        <v>3857772.7060243431</v>
      </c>
      <c r="L130" s="142">
        <f>+H130-J130</f>
        <v>6.9900000000000517E-3</v>
      </c>
      <c r="M130" s="65">
        <f>+L130*G130</f>
        <v>7085.7630000000527</v>
      </c>
      <c r="N130" s="17"/>
      <c r="O130" s="23">
        <f>+Purchasers!AC130</f>
        <v>632400</v>
      </c>
      <c r="P130" s="147">
        <f t="shared" si="38"/>
        <v>3.9248254996787439</v>
      </c>
      <c r="Q130" s="43">
        <f t="shared" si="39"/>
        <v>2482059.6459968379</v>
      </c>
      <c r="R130" s="148">
        <f t="shared" si="40"/>
        <v>3.9178354996787439</v>
      </c>
      <c r="S130" s="43">
        <f t="shared" si="41"/>
        <v>2477639.1699968376</v>
      </c>
      <c r="T130" s="149">
        <f>+P130-R130</f>
        <v>6.9900000000000517E-3</v>
      </c>
      <c r="U130" s="65">
        <f>+T130*O130</f>
        <v>4420.4760000000324</v>
      </c>
      <c r="V130" s="17"/>
      <c r="W130" s="23">
        <f t="shared" si="42"/>
        <v>1646100</v>
      </c>
      <c r="X130" s="90">
        <f t="shared" si="31"/>
        <v>3.8557305844245064</v>
      </c>
      <c r="Y130" s="25">
        <f t="shared" si="43"/>
        <v>6346918.1150211804</v>
      </c>
      <c r="Z130" s="90">
        <f t="shared" si="33"/>
        <v>3.8487405844245064</v>
      </c>
      <c r="AA130" s="25">
        <f t="shared" si="44"/>
        <v>6335411.8760211803</v>
      </c>
      <c r="AB130" s="64">
        <f>+X130-Z130</f>
        <v>6.9900000000000517E-3</v>
      </c>
      <c r="AC130" s="65">
        <f>+AB130*W130</f>
        <v>11506.239000000085</v>
      </c>
      <c r="AD130" s="19"/>
      <c r="AE130" s="19"/>
      <c r="AF130" s="19"/>
      <c r="AG130" s="88"/>
      <c r="AH130" s="19"/>
      <c r="AI130" s="88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</row>
    <row r="131" spans="1:46">
      <c r="A131" s="131">
        <v>40634</v>
      </c>
      <c r="B131" s="132">
        <v>40688</v>
      </c>
      <c r="C131" s="30">
        <v>30</v>
      </c>
      <c r="D131" s="30"/>
      <c r="E131" s="111">
        <f>+((H131-(L131/2))*(G131/(G131+O131)))+((P131-(T131/2))*(O131/(G131+O131)))</f>
        <v>3.7018838868352515</v>
      </c>
      <c r="F131" s="30"/>
      <c r="G131" s="23">
        <f>+Purchasers!P131</f>
        <v>840000</v>
      </c>
      <c r="H131" s="147">
        <f t="shared" si="34"/>
        <v>3.6729149274443884</v>
      </c>
      <c r="I131" s="11">
        <f t="shared" si="35"/>
        <v>3085248.5390532864</v>
      </c>
      <c r="J131" s="148">
        <f t="shared" si="36"/>
        <v>3.6659249274443884</v>
      </c>
      <c r="K131" s="43">
        <f t="shared" si="37"/>
        <v>3079376.9390532863</v>
      </c>
      <c r="L131" s="142">
        <f>+H131-J131</f>
        <v>6.9900000000000517E-3</v>
      </c>
      <c r="M131" s="65">
        <f>+L131*G131</f>
        <v>5871.6000000000431</v>
      </c>
      <c r="N131" s="17"/>
      <c r="O131" s="23">
        <f>+Purchasers!AC131</f>
        <v>342000</v>
      </c>
      <c r="P131" s="147">
        <f t="shared" si="38"/>
        <v>3.7851149274443889</v>
      </c>
      <c r="Q131" s="43">
        <f t="shared" si="39"/>
        <v>1294509.3051859811</v>
      </c>
      <c r="R131" s="148">
        <f t="shared" si="40"/>
        <v>3.7781249274443889</v>
      </c>
      <c r="S131" s="43">
        <f t="shared" si="41"/>
        <v>1292118.725185981</v>
      </c>
      <c r="T131" s="149">
        <f>+P131-R131</f>
        <v>6.9900000000000517E-3</v>
      </c>
      <c r="U131" s="65">
        <f>+T131*O131</f>
        <v>2390.5800000000177</v>
      </c>
      <c r="V131" s="17"/>
      <c r="W131" s="23">
        <f t="shared" si="42"/>
        <v>1182000</v>
      </c>
      <c r="X131" s="90">
        <f>+Y131/W131</f>
        <v>3.7053788868352515</v>
      </c>
      <c r="Y131" s="25">
        <f t="shared" si="43"/>
        <v>4379757.8442392675</v>
      </c>
      <c r="Z131" s="90">
        <f>+AA131/W131</f>
        <v>3.698388886835251</v>
      </c>
      <c r="AA131" s="25">
        <f t="shared" si="44"/>
        <v>4371495.6642392669</v>
      </c>
      <c r="AB131" s="64">
        <f>+X131-Z131</f>
        <v>6.9900000000004958E-3</v>
      </c>
      <c r="AC131" s="65">
        <f>+AB131*W131</f>
        <v>8262.180000000586</v>
      </c>
      <c r="AD131" s="19"/>
      <c r="AE131" s="19"/>
      <c r="AF131" s="19"/>
      <c r="AG131" s="88"/>
      <c r="AH131" s="19"/>
      <c r="AI131" s="88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</row>
    <row r="132" spans="1:46">
      <c r="A132" s="9"/>
      <c r="B132" s="10"/>
      <c r="C132" s="30"/>
      <c r="D132" s="30"/>
      <c r="E132" s="30"/>
      <c r="F132" s="30"/>
      <c r="G132" s="23"/>
      <c r="H132" s="130"/>
      <c r="I132" s="11"/>
      <c r="J132" s="90"/>
      <c r="K132" s="43"/>
      <c r="L132" s="64"/>
      <c r="M132" s="65"/>
      <c r="N132" s="17"/>
      <c r="O132" s="23"/>
      <c r="P132" s="73"/>
      <c r="Q132" s="43"/>
      <c r="R132" s="90"/>
      <c r="S132" s="43"/>
      <c r="T132" s="64"/>
      <c r="U132" s="65"/>
      <c r="V132" s="17"/>
      <c r="W132" s="23"/>
      <c r="X132" s="90"/>
      <c r="Y132" s="25"/>
      <c r="Z132" s="72"/>
      <c r="AA132" s="25"/>
      <c r="AB132" s="89"/>
      <c r="AC132" s="65"/>
      <c r="AD132" s="19"/>
      <c r="AE132" s="19"/>
      <c r="AF132" s="19"/>
      <c r="AG132" s="88"/>
      <c r="AH132" s="19"/>
      <c r="AI132" s="88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</row>
    <row r="133" spans="1:46">
      <c r="B133" s="2" t="s">
        <v>15</v>
      </c>
      <c r="E133" s="112">
        <f>SUM(E12:E132)/144</f>
        <v>2.9134244474946098</v>
      </c>
      <c r="G133" s="27">
        <f>SUM(G10:G131)</f>
        <v>106899150</v>
      </c>
      <c r="H133" s="114">
        <f>SUM(H10:H131)/120</f>
        <v>3.508961334752581</v>
      </c>
      <c r="I133" s="29">
        <f>SUM(I10:I131)</f>
        <v>376042851.645064</v>
      </c>
      <c r="J133" s="114">
        <f>SUM(J10:J131)/120</f>
        <v>3.5019713347525818</v>
      </c>
      <c r="K133" s="29">
        <f>SUM(K10:K131)</f>
        <v>375295626.58656412</v>
      </c>
      <c r="L133" s="66">
        <f>M133/G133</f>
        <v>6.9900000000000535E-3</v>
      </c>
      <c r="M133" s="67">
        <f>SUM(M10:M131)</f>
        <v>747225.05850000575</v>
      </c>
      <c r="N133" s="17"/>
      <c r="O133" s="27">
        <f>SUM(O10:O131)</f>
        <v>51046200</v>
      </c>
      <c r="P133" s="115">
        <f>SUM(P10:P131)/120</f>
        <v>3.4805575847525807</v>
      </c>
      <c r="Q133" s="29">
        <f>SUM(Q10:Q131)</f>
        <v>179276735.44312194</v>
      </c>
      <c r="R133" s="115">
        <f>SUM(R10:R131)/120</f>
        <v>3.4735675847525802</v>
      </c>
      <c r="S133" s="29">
        <f>SUM(S10:S131)</f>
        <v>178919922.50512201</v>
      </c>
      <c r="T133" s="66">
        <f>U133/O133</f>
        <v>6.9900000000000491E-3</v>
      </c>
      <c r="U133" s="67">
        <f>SUM(U10:U131)</f>
        <v>356812.93800000253</v>
      </c>
      <c r="V133" s="17"/>
      <c r="W133" s="27">
        <f>SUM(W10:W131)</f>
        <v>157945350</v>
      </c>
      <c r="X133" s="115">
        <f>SUM(X10:X131)/120</f>
        <v>3.4996043369935301</v>
      </c>
      <c r="Y133" s="29">
        <f>SUM(Y10:Y131)</f>
        <v>555319587.08818638</v>
      </c>
      <c r="Z133" s="115">
        <f>SUM(Z10:Z131)/120</f>
        <v>3.4926143369935279</v>
      </c>
      <c r="AA133" s="29">
        <f>SUM(AA10:AA131)</f>
        <v>554215549.09168625</v>
      </c>
      <c r="AB133" s="115">
        <f>SUM(AB10:AB131)/120</f>
        <v>6.9900000000000847E-3</v>
      </c>
      <c r="AC133" s="67">
        <f>SUM(AC10:AC131)</f>
        <v>1104037.9965000118</v>
      </c>
      <c r="AD133" s="19"/>
      <c r="AE133" s="19"/>
      <c r="AF133" s="19"/>
      <c r="AG133" s="88"/>
      <c r="AH133" s="19"/>
      <c r="AI133" s="88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</row>
    <row r="134" spans="1:46">
      <c r="A134" s="10"/>
      <c r="M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88"/>
      <c r="AH134" s="19"/>
      <c r="AI134" s="88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</row>
    <row r="135" spans="1:46">
      <c r="A135" s="33"/>
      <c r="B135" s="34"/>
      <c r="C135" s="33"/>
      <c r="D135" s="33"/>
      <c r="E135" s="33"/>
      <c r="F135" s="34"/>
      <c r="G135" s="34"/>
      <c r="H135" s="34"/>
      <c r="I135" s="34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88"/>
      <c r="AH135" s="19"/>
      <c r="AI135" s="88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</row>
    <row r="136" spans="1:46">
      <c r="B136" s="13"/>
      <c r="F136" s="18"/>
      <c r="G136" s="18"/>
      <c r="H136" s="13"/>
      <c r="I136" s="13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88"/>
      <c r="AH136" s="19"/>
      <c r="AI136" s="88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</row>
    <row r="137" spans="1:46">
      <c r="B137" s="13"/>
      <c r="F137" s="18"/>
      <c r="G137" s="18"/>
      <c r="H137" s="13"/>
      <c r="I137" s="13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88"/>
      <c r="AH137" s="19"/>
      <c r="AI137" s="88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</row>
    <row r="138" spans="1:46">
      <c r="B138" s="13"/>
      <c r="F138" s="18"/>
      <c r="G138" s="18"/>
      <c r="H138" s="13"/>
      <c r="I138" s="13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88"/>
      <c r="AH138" s="19"/>
      <c r="AI138" s="88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</row>
    <row r="139" spans="1:46">
      <c r="B139" s="13"/>
      <c r="F139" s="18"/>
      <c r="G139" s="18"/>
      <c r="H139" s="13"/>
      <c r="I139" s="13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88"/>
      <c r="AH139" s="19"/>
      <c r="AI139" s="88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</row>
    <row r="140" spans="1:46" ht="15">
      <c r="A140" s="33"/>
      <c r="B140" s="32"/>
      <c r="F140" s="28"/>
      <c r="G140" s="28"/>
      <c r="H140" s="32"/>
      <c r="I140" s="32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88"/>
      <c r="AH140" s="19"/>
      <c r="AI140" s="88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</row>
    <row r="141" spans="1:46">
      <c r="B141" s="13"/>
      <c r="F141" s="13"/>
      <c r="G141" s="13"/>
      <c r="H141" s="13"/>
      <c r="I141" s="13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88"/>
      <c r="AH141" s="19"/>
      <c r="AI141" s="88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</row>
    <row r="142" spans="1:46"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88"/>
      <c r="AH142" s="19"/>
      <c r="AI142" s="88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</row>
    <row r="143" spans="1:46"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88"/>
      <c r="AH143" s="19"/>
      <c r="AI143" s="88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</row>
    <row r="144" spans="1:46"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88"/>
      <c r="AH144" s="19"/>
      <c r="AI144" s="88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</row>
    <row r="145" spans="21:46"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</row>
    <row r="146" spans="21:46"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</row>
    <row r="147" spans="21:46"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</row>
    <row r="148" spans="21:46"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</row>
    <row r="149" spans="21:46"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</row>
    <row r="150" spans="21:46"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</row>
    <row r="151" spans="21:46"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</row>
    <row r="152" spans="21:46"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</row>
    <row r="153" spans="21:46"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</row>
    <row r="154" spans="21:46"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</row>
    <row r="155" spans="21:46"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</row>
    <row r="156" spans="21:46"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</row>
    <row r="157" spans="21:46"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</row>
    <row r="158" spans="21:46"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</row>
    <row r="159" spans="21:46"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</row>
    <row r="160" spans="21:46"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</row>
    <row r="161" spans="21:46"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</row>
    <row r="162" spans="21:46"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</row>
    <row r="163" spans="21:46"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</row>
    <row r="164" spans="21:46"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</row>
    <row r="165" spans="21:46"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</row>
    <row r="166" spans="21:46"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</row>
    <row r="167" spans="21:46"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</row>
    <row r="168" spans="21:46"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</row>
    <row r="169" spans="21:46"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</row>
    <row r="170" spans="21:46"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</row>
    <row r="171" spans="21:46"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</row>
    <row r="172" spans="21:46"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</row>
    <row r="173" spans="21:46"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</row>
    <row r="174" spans="21:46"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</row>
    <row r="175" spans="21:46"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</row>
    <row r="176" spans="21:46"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</row>
    <row r="177" spans="21:46"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</row>
    <row r="178" spans="21:46"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</row>
    <row r="179" spans="21:46"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</row>
    <row r="180" spans="21:46"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</row>
    <row r="181" spans="21:46"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</row>
    <row r="182" spans="21:46"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</row>
    <row r="183" spans="21:46"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</row>
    <row r="184" spans="21:46"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</row>
    <row r="185" spans="21:46"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</row>
    <row r="186" spans="21:46"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</row>
    <row r="187" spans="21:46"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</row>
    <row r="188" spans="21:46"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</row>
    <row r="189" spans="21:46"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</row>
    <row r="190" spans="21:46"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</row>
    <row r="191" spans="21:46"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</row>
    <row r="192" spans="21:46"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</row>
    <row r="193" spans="21:46"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</row>
    <row r="194" spans="21:46"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</row>
    <row r="195" spans="21:46"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</row>
    <row r="196" spans="21:46"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</row>
    <row r="197" spans="21:46"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</row>
    <row r="198" spans="21:46"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</row>
    <row r="199" spans="21:46"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</row>
    <row r="200" spans="21:46"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</row>
    <row r="201" spans="21:46"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</row>
    <row r="202" spans="21:46"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</row>
    <row r="203" spans="21:46"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</row>
    <row r="204" spans="21:46"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</row>
    <row r="205" spans="21:46"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</row>
    <row r="206" spans="21:46"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</row>
    <row r="207" spans="21:46"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</row>
    <row r="208" spans="21:46"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</row>
    <row r="209" spans="21:46"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</row>
    <row r="210" spans="21:46"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</row>
    <row r="211" spans="21:46"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</row>
    <row r="212" spans="21:46"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</row>
    <row r="213" spans="21:46"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</row>
    <row r="214" spans="21:46"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</row>
    <row r="215" spans="21:46"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</row>
    <row r="216" spans="21:46"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</row>
    <row r="217" spans="21:46"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</row>
    <row r="218" spans="21:46"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</row>
    <row r="219" spans="21:46"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</row>
    <row r="220" spans="21:46"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</row>
    <row r="221" spans="21:46"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</row>
    <row r="222" spans="21:46"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</row>
    <row r="223" spans="21:46"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</row>
    <row r="224" spans="21:46"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</row>
    <row r="225" spans="21:46"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</row>
    <row r="226" spans="21:46"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</row>
    <row r="227" spans="21:46"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</row>
    <row r="228" spans="21:46"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</row>
    <row r="229" spans="21:46"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</row>
    <row r="230" spans="21:46"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</row>
    <row r="231" spans="21:46"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</row>
    <row r="232" spans="21:46"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</row>
    <row r="233" spans="21:46"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</row>
    <row r="234" spans="21:46"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</row>
    <row r="235" spans="21:46"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</row>
    <row r="236" spans="21:46"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</row>
    <row r="237" spans="21:46"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</row>
    <row r="238" spans="21:46"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</row>
    <row r="239" spans="21:46"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</row>
    <row r="240" spans="21:46"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</row>
    <row r="241" spans="21:46"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</row>
    <row r="242" spans="21:46"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</row>
    <row r="243" spans="21:46"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</row>
    <row r="244" spans="21:46"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</row>
    <row r="245" spans="21:46"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</row>
    <row r="246" spans="21:46"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</row>
    <row r="247" spans="21:46"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</row>
    <row r="248" spans="21:46"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</row>
    <row r="249" spans="21:46"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</row>
    <row r="250" spans="21:46"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</row>
    <row r="251" spans="21:46"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</row>
    <row r="252" spans="21:46"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</row>
    <row r="253" spans="21:46"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</row>
    <row r="254" spans="21:46"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</row>
    <row r="255" spans="21:46"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</row>
    <row r="256" spans="21:46"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</row>
    <row r="257" spans="21:46"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</row>
    <row r="258" spans="21:46"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</row>
    <row r="259" spans="21:46"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</row>
    <row r="260" spans="21:46"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</row>
    <row r="261" spans="21:46"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</row>
    <row r="262" spans="21:46"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</row>
    <row r="263" spans="21:46"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</row>
    <row r="264" spans="21:46"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</row>
    <row r="265" spans="21:46"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</row>
    <row r="266" spans="21:46"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</row>
    <row r="267" spans="21:46"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</row>
    <row r="268" spans="21:46"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</row>
    <row r="269" spans="21:46"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</row>
    <row r="270" spans="21:46"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</row>
    <row r="271" spans="21:46"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</row>
    <row r="272" spans="21:46"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</row>
    <row r="273" spans="21:46"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</row>
    <row r="274" spans="21:46"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</row>
    <row r="275" spans="21:46"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</row>
    <row r="276" spans="21:46"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</row>
    <row r="277" spans="21:46"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</row>
    <row r="278" spans="21:46"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</row>
    <row r="279" spans="21:46"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</row>
    <row r="280" spans="21:46"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</row>
    <row r="281" spans="21:46"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</row>
    <row r="282" spans="21:46"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</row>
    <row r="283" spans="21:46"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</row>
    <row r="284" spans="21:46"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</row>
    <row r="285" spans="21:46"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</row>
    <row r="286" spans="21:46"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</row>
    <row r="287" spans="21:46"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</row>
    <row r="288" spans="21:46"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</row>
    <row r="289" spans="21:46"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</row>
    <row r="290" spans="21:46"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</row>
    <row r="291" spans="21:46"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</row>
    <row r="292" spans="21:46"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</row>
    <row r="293" spans="21:46"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</row>
    <row r="294" spans="21:46"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</row>
    <row r="295" spans="21:46"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</row>
    <row r="296" spans="21:46"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</row>
    <row r="297" spans="21:46"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</row>
    <row r="298" spans="21:46"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</row>
    <row r="299" spans="21:46"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</row>
    <row r="300" spans="21:46"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</row>
    <row r="301" spans="21:46"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</row>
    <row r="302" spans="21:46"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</row>
    <row r="303" spans="21:46"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</row>
    <row r="304" spans="21:46"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</row>
    <row r="305" spans="21:46"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</row>
    <row r="306" spans="21:46"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</row>
    <row r="307" spans="21:46"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</row>
    <row r="308" spans="21:46"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</row>
    <row r="309" spans="21:46"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</row>
    <row r="310" spans="21:46"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</row>
    <row r="311" spans="21:46"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</row>
    <row r="312" spans="21:46"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</row>
    <row r="313" spans="21:46"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</row>
    <row r="314" spans="21:46"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</row>
    <row r="315" spans="21:46"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</row>
    <row r="316" spans="21:46"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</row>
    <row r="317" spans="21:46"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</row>
    <row r="318" spans="21:46"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</row>
    <row r="319" spans="21:46"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</row>
    <row r="320" spans="21:46"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</row>
    <row r="321" spans="21:46"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</row>
    <row r="322" spans="21:46"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</row>
    <row r="323" spans="21:46"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</row>
    <row r="324" spans="21:46"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</row>
    <row r="325" spans="21:46"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</row>
    <row r="326" spans="21:46"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</row>
    <row r="327" spans="21:46"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</row>
    <row r="328" spans="21:46"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</row>
    <row r="329" spans="21:46"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</row>
    <row r="330" spans="21:46"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</row>
    <row r="331" spans="21:46"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</row>
    <row r="332" spans="21:46"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</row>
    <row r="333" spans="21:46"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</row>
    <row r="334" spans="21:46"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</row>
    <row r="335" spans="21:46"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</row>
    <row r="336" spans="21:46"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</row>
    <row r="337" spans="21:46"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</row>
    <row r="338" spans="21:46"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</row>
    <row r="339" spans="21:46"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</row>
    <row r="340" spans="21:46"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</row>
    <row r="341" spans="21:46"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</row>
    <row r="342" spans="21:46"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</row>
    <row r="343" spans="21:46"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</row>
    <row r="344" spans="21:46"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</row>
    <row r="345" spans="21:46"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</row>
    <row r="346" spans="21:46"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</row>
    <row r="347" spans="21:46"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</row>
    <row r="348" spans="21:46"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</row>
    <row r="349" spans="21:46"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</row>
    <row r="350" spans="21:46"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</row>
    <row r="351" spans="21:46"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</row>
    <row r="352" spans="21:46"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</row>
    <row r="353" spans="21:46"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</row>
    <row r="354" spans="21:46"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</row>
    <row r="355" spans="21:46"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</row>
    <row r="356" spans="21:46"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</row>
    <row r="357" spans="21:46"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</row>
    <row r="358" spans="21:46"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</row>
    <row r="359" spans="21:46"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</row>
    <row r="360" spans="21:46"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</row>
    <row r="361" spans="21:46"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</row>
    <row r="362" spans="21:46"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</row>
    <row r="363" spans="21:46"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</row>
    <row r="364" spans="21:46"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</row>
    <row r="365" spans="21:46"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</row>
    <row r="366" spans="21:46"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</row>
    <row r="367" spans="21:46"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</row>
    <row r="368" spans="21:46"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</row>
    <row r="369" spans="21:46"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</row>
    <row r="370" spans="21:46"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</row>
    <row r="371" spans="21:46"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</row>
    <row r="372" spans="21:46"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</row>
    <row r="373" spans="21:46"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</row>
    <row r="374" spans="21:46"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</row>
    <row r="375" spans="21:46"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</row>
    <row r="376" spans="21:46"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</row>
    <row r="377" spans="21:46"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</row>
    <row r="378" spans="21:46"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</row>
    <row r="379" spans="21:46"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</row>
    <row r="380" spans="21:46"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</row>
    <row r="381" spans="21:46"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</row>
    <row r="382" spans="21:46"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</row>
    <row r="383" spans="21:46"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</row>
    <row r="384" spans="21:46"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</row>
    <row r="385" spans="21:46"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</row>
    <row r="386" spans="21:46"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</row>
    <row r="387" spans="21:46"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</row>
    <row r="388" spans="21:46"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</row>
    <row r="389" spans="21:46"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</row>
    <row r="390" spans="21:46"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</row>
    <row r="391" spans="21:46"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</row>
    <row r="392" spans="21:46"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</row>
    <row r="393" spans="21:46"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</row>
    <row r="394" spans="21:46"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</row>
    <row r="395" spans="21:46"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</row>
    <row r="396" spans="21:46"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</row>
    <row r="397" spans="21:46"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</row>
    <row r="398" spans="21:46"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</row>
    <row r="399" spans="21:46"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</row>
    <row r="400" spans="21:46"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</row>
    <row r="401" spans="21:46"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</row>
    <row r="402" spans="21:46"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</row>
    <row r="403" spans="21:46"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</row>
    <row r="404" spans="21:46"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</row>
    <row r="405" spans="21:46"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</row>
    <row r="406" spans="21:46"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</row>
    <row r="407" spans="21:46"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</row>
    <row r="408" spans="21:46"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</row>
    <row r="409" spans="21:46"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</row>
    <row r="410" spans="21:46"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</row>
    <row r="411" spans="21:46"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</row>
    <row r="412" spans="21:46"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</row>
    <row r="413" spans="21:46"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</row>
    <row r="414" spans="21:46"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</row>
    <row r="415" spans="21:46"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</row>
    <row r="416" spans="21:46"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</row>
    <row r="417" spans="21:46"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</row>
    <row r="418" spans="21:46"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</row>
    <row r="419" spans="21:46"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</row>
    <row r="420" spans="21:46"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</row>
    <row r="421" spans="21:46"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</row>
    <row r="422" spans="21:46"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</row>
    <row r="423" spans="21:46"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</row>
    <row r="424" spans="21:46"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</row>
    <row r="425" spans="21:46"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</row>
    <row r="426" spans="21:46"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</row>
    <row r="427" spans="21:46"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</row>
    <row r="428" spans="21:46"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</row>
    <row r="429" spans="21:46"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</row>
    <row r="430" spans="21:46"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</row>
    <row r="431" spans="21:46"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</row>
    <row r="432" spans="21:46"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</row>
    <row r="433" spans="21:46"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</row>
    <row r="434" spans="21:46"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</row>
    <row r="435" spans="21:46"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</row>
    <row r="436" spans="21:46"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</row>
    <row r="437" spans="21:46"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</row>
    <row r="438" spans="21:46"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</row>
    <row r="439" spans="21:46"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</row>
    <row r="440" spans="21:46"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</row>
    <row r="441" spans="21:46"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</row>
    <row r="442" spans="21:46"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</row>
    <row r="443" spans="21:46"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</row>
    <row r="444" spans="21:46"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</row>
    <row r="445" spans="21:46"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</row>
    <row r="446" spans="21:46"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</row>
    <row r="447" spans="21:46"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</row>
    <row r="448" spans="21:46"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</row>
    <row r="449" spans="21:46"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</row>
    <row r="450" spans="21:46"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</row>
    <row r="451" spans="21:46"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</row>
    <row r="452" spans="21:46"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</row>
    <row r="453" spans="21:46"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</row>
    <row r="454" spans="21:46"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</row>
    <row r="455" spans="21:46"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</row>
    <row r="456" spans="21:46"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</row>
    <row r="457" spans="21:46"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</row>
    <row r="458" spans="21:46"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</row>
    <row r="459" spans="21:46"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</row>
    <row r="460" spans="21:46"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</row>
    <row r="461" spans="21:46"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</row>
    <row r="462" spans="21:46"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</row>
    <row r="463" spans="21:46"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</row>
    <row r="464" spans="21:46"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</row>
    <row r="465" spans="21:46"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</row>
    <row r="466" spans="21:46"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</row>
    <row r="467" spans="21:46"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</row>
    <row r="468" spans="21:46"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</row>
    <row r="469" spans="21:46"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</row>
    <row r="470" spans="21:46"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</row>
    <row r="471" spans="21:46"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</row>
    <row r="472" spans="21:46"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</row>
    <row r="473" spans="21:46"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</row>
    <row r="474" spans="21:46"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</row>
    <row r="475" spans="21:46"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</row>
    <row r="476" spans="21:46"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</row>
    <row r="477" spans="21:46"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</row>
    <row r="478" spans="21:46"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</row>
    <row r="479" spans="21:46"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</row>
    <row r="480" spans="21:46"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</row>
    <row r="481" spans="21:46"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</row>
    <row r="482" spans="21:46"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</row>
    <row r="483" spans="21:46"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</row>
    <row r="484" spans="21:46"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</row>
    <row r="485" spans="21:46"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</row>
    <row r="486" spans="21:46"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</row>
    <row r="487" spans="21:46"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</row>
    <row r="488" spans="21:46"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</row>
    <row r="489" spans="21:46"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</row>
    <row r="490" spans="21:46"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</row>
    <row r="491" spans="21:46"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</row>
    <row r="492" spans="21:46"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</row>
    <row r="493" spans="21:46"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</row>
    <row r="494" spans="21:46"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</row>
    <row r="495" spans="21:46"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</row>
    <row r="496" spans="21:46"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</row>
    <row r="497" spans="21:46"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</row>
    <row r="498" spans="21:46"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</row>
    <row r="499" spans="21:46"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</row>
    <row r="500" spans="21:46"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</row>
    <row r="501" spans="21:46"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</row>
    <row r="502" spans="21:46"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</row>
    <row r="503" spans="21:46"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</row>
    <row r="504" spans="21:46"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</row>
    <row r="505" spans="21:46"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</row>
    <row r="506" spans="21:46"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</row>
    <row r="507" spans="21:46"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</row>
    <row r="508" spans="21:46"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</row>
    <row r="509" spans="21:46"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</row>
    <row r="510" spans="21:46"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</row>
    <row r="511" spans="21:46"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</row>
    <row r="512" spans="21:46"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</row>
    <row r="513" spans="21:46"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</row>
    <row r="514" spans="21:46"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</row>
    <row r="515" spans="21:46"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</row>
    <row r="516" spans="21:46"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</row>
    <row r="517" spans="21:46"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</row>
    <row r="518" spans="21:46"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</row>
    <row r="519" spans="21:46"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</row>
    <row r="520" spans="21:46"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</row>
    <row r="521" spans="21:46"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</row>
    <row r="522" spans="21:46"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</row>
    <row r="523" spans="21:46"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</row>
    <row r="524" spans="21:46"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</row>
    <row r="525" spans="21:46"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</row>
    <row r="526" spans="21:46"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</row>
    <row r="527" spans="21:46"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</row>
    <row r="528" spans="21:46"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</row>
    <row r="529" spans="21:46"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</row>
    <row r="530" spans="21:46"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</row>
    <row r="531" spans="21:46"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</row>
    <row r="532" spans="21:46"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</row>
    <row r="533" spans="21:46"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</row>
    <row r="534" spans="21:46"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</row>
    <row r="535" spans="21:46"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</row>
    <row r="536" spans="21:46"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</row>
    <row r="537" spans="21:46"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</row>
    <row r="538" spans="21:46"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</row>
    <row r="539" spans="21:46"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</row>
    <row r="540" spans="21:46"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</row>
    <row r="541" spans="21:46"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</row>
    <row r="542" spans="21:46"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</row>
    <row r="543" spans="21:46"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</row>
    <row r="544" spans="21:46"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</row>
    <row r="545" spans="21:46"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</row>
    <row r="546" spans="21:46"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</row>
    <row r="547" spans="21:46"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</row>
    <row r="548" spans="21:46"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</row>
    <row r="549" spans="21:46"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</row>
    <row r="550" spans="21:46"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</row>
    <row r="551" spans="21:46"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</row>
    <row r="552" spans="21:46"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</row>
  </sheetData>
  <mergeCells count="20">
    <mergeCell ref="H5:I5"/>
    <mergeCell ref="H6:I6"/>
    <mergeCell ref="J6:K6"/>
    <mergeCell ref="W3:AC3"/>
    <mergeCell ref="X6:Y6"/>
    <mergeCell ref="Z5:AA5"/>
    <mergeCell ref="Z6:AA6"/>
    <mergeCell ref="P6:Q6"/>
    <mergeCell ref="R5:S5"/>
    <mergeCell ref="R6:S6"/>
    <mergeCell ref="R7:S7"/>
    <mergeCell ref="A1:AC1"/>
    <mergeCell ref="H7:I7"/>
    <mergeCell ref="J5:K5"/>
    <mergeCell ref="J7:K7"/>
    <mergeCell ref="P5:Q5"/>
    <mergeCell ref="P7:Q7"/>
    <mergeCell ref="G3:M3"/>
    <mergeCell ref="O3:U3"/>
    <mergeCell ref="X5:Y5"/>
  </mergeCells>
  <pageMargins left="0.31" right="0.26" top="0.85" bottom="0.71" header="0.5" footer="0.5"/>
  <pageSetup scale="49" fitToHeight="4" orientation="landscape" horizontalDpi="300" verticalDpi="300" r:id="rId1"/>
  <headerFooter alignWithMargins="0">
    <oddHeader xml:space="preserve">&amp;C&amp;"Arial,Bold Italic"&amp;12Public Energy Authority of Kentucky
Gas Supply Revenue Bonds
</oddHeader>
    <oddFooter>&amp;LPrepared by Banc of America Securities, LLC
&amp;C&amp;A&amp;R&amp;P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310"/>
  <sheetViews>
    <sheetView zoomScale="75" workbookViewId="0">
      <selection activeCell="V12" sqref="V12"/>
    </sheetView>
  </sheetViews>
  <sheetFormatPr defaultRowHeight="12.75"/>
  <cols>
    <col min="1" max="1" width="8.85546875" style="1" bestFit="1" customWidth="1"/>
    <col min="2" max="2" width="10.42578125" bestFit="1" customWidth="1"/>
    <col min="3" max="3" width="6.7109375" bestFit="1" customWidth="1"/>
    <col min="4" max="4" width="8.5703125" bestFit="1" customWidth="1"/>
    <col min="5" max="5" width="1.28515625" customWidth="1"/>
    <col min="6" max="6" width="12.28515625" bestFit="1" customWidth="1"/>
    <col min="7" max="7" width="12.7109375" bestFit="1" customWidth="1"/>
    <col min="8" max="8" width="12.7109375" style="163" customWidth="1"/>
    <col min="9" max="9" width="12.7109375" customWidth="1"/>
    <col min="10" max="10" width="13.28515625" bestFit="1" customWidth="1"/>
    <col min="11" max="11" width="1.28515625" customWidth="1"/>
    <col min="12" max="12" width="11.28515625" bestFit="1" customWidth="1"/>
    <col min="13" max="13" width="12.7109375" bestFit="1" customWidth="1"/>
    <col min="14" max="14" width="12.7109375" style="163" customWidth="1"/>
    <col min="15" max="15" width="12.7109375" customWidth="1"/>
    <col min="16" max="16" width="13.28515625" bestFit="1" customWidth="1"/>
    <col min="17" max="17" width="1.140625" customWidth="1"/>
    <col min="18" max="18" width="1.28515625" customWidth="1"/>
    <col min="19" max="19" width="12.28515625" bestFit="1" customWidth="1"/>
    <col min="20" max="20" width="11" bestFit="1" customWidth="1"/>
    <col min="21" max="21" width="13.28515625" bestFit="1" customWidth="1"/>
    <col min="22" max="22" width="17.85546875" customWidth="1"/>
    <col min="23" max="23" width="12" bestFit="1" customWidth="1"/>
    <col min="24" max="24" width="12.7109375" bestFit="1" customWidth="1"/>
    <col min="25" max="25" width="7.28515625" customWidth="1"/>
    <col min="26" max="26" width="9" customWidth="1"/>
    <col min="27" max="27" width="9.85546875" customWidth="1"/>
    <col min="28" max="28" width="10.140625" style="18" bestFit="1" customWidth="1"/>
    <col min="30" max="30" width="7.28515625" bestFit="1" customWidth="1"/>
  </cols>
  <sheetData>
    <row r="1" spans="1:28" ht="23.25">
      <c r="A1" s="184" t="s">
        <v>27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</row>
    <row r="3" spans="1:28" ht="18">
      <c r="A3" s="16"/>
      <c r="F3" s="186" t="s">
        <v>65</v>
      </c>
      <c r="G3" s="187"/>
      <c r="H3" s="187"/>
      <c r="I3" s="187"/>
      <c r="J3" s="188"/>
      <c r="L3" s="186" t="s">
        <v>66</v>
      </c>
      <c r="M3" s="187"/>
      <c r="N3" s="187"/>
      <c r="O3" s="187"/>
      <c r="P3" s="188"/>
      <c r="S3" s="181" t="s">
        <v>15</v>
      </c>
      <c r="T3" s="182"/>
      <c r="U3" s="182"/>
      <c r="V3" s="182"/>
      <c r="W3" s="182"/>
      <c r="X3" s="183"/>
      <c r="AB3"/>
    </row>
    <row r="4" spans="1:28">
      <c r="F4" s="78">
        <v>1</v>
      </c>
      <c r="G4" s="79">
        <v>2</v>
      </c>
      <c r="H4" s="164">
        <v>3</v>
      </c>
      <c r="I4" s="79">
        <v>4</v>
      </c>
      <c r="J4" s="80">
        <v>5</v>
      </c>
      <c r="L4" s="78">
        <v>6</v>
      </c>
      <c r="M4" s="86">
        <v>7</v>
      </c>
      <c r="N4" s="156">
        <v>8</v>
      </c>
      <c r="O4" s="86">
        <v>9</v>
      </c>
      <c r="P4" s="124">
        <v>10</v>
      </c>
      <c r="Q4" s="86"/>
      <c r="S4" s="78">
        <v>11</v>
      </c>
      <c r="T4" s="86">
        <v>12</v>
      </c>
      <c r="U4" s="86">
        <v>13</v>
      </c>
      <c r="V4" s="86">
        <v>14</v>
      </c>
      <c r="W4" s="86">
        <v>15</v>
      </c>
      <c r="X4" s="80">
        <v>16</v>
      </c>
    </row>
    <row r="5" spans="1:28">
      <c r="F5" s="154" t="s">
        <v>0</v>
      </c>
      <c r="G5" s="155" t="s">
        <v>0</v>
      </c>
      <c r="H5" s="185" t="s">
        <v>78</v>
      </c>
      <c r="I5" s="185"/>
      <c r="J5" s="42"/>
      <c r="L5" s="154" t="s">
        <v>0</v>
      </c>
      <c r="M5" s="155" t="s">
        <v>0</v>
      </c>
      <c r="N5" s="185" t="s">
        <v>78</v>
      </c>
      <c r="O5" s="185"/>
      <c r="P5" s="42"/>
      <c r="Q5" s="39"/>
      <c r="S5" s="154" t="s">
        <v>0</v>
      </c>
      <c r="T5" s="155" t="s">
        <v>0</v>
      </c>
      <c r="U5" s="155"/>
      <c r="V5" s="41"/>
      <c r="W5" s="41" t="s">
        <v>68</v>
      </c>
      <c r="X5" s="40" t="s">
        <v>28</v>
      </c>
    </row>
    <row r="6" spans="1:28">
      <c r="F6" s="154" t="s">
        <v>79</v>
      </c>
      <c r="G6" s="155" t="s">
        <v>81</v>
      </c>
      <c r="H6" s="185" t="s">
        <v>4</v>
      </c>
      <c r="I6" s="185"/>
      <c r="J6" s="42" t="s">
        <v>28</v>
      </c>
      <c r="L6" s="154" t="s">
        <v>79</v>
      </c>
      <c r="M6" s="155" t="s">
        <v>81</v>
      </c>
      <c r="N6" s="185" t="s">
        <v>4</v>
      </c>
      <c r="O6" s="185"/>
      <c r="P6" s="42" t="s">
        <v>28</v>
      </c>
      <c r="Q6" s="39"/>
      <c r="S6" s="154" t="s">
        <v>79</v>
      </c>
      <c r="T6" s="155" t="s">
        <v>81</v>
      </c>
      <c r="U6" s="155" t="s">
        <v>28</v>
      </c>
      <c r="V6" s="41"/>
      <c r="W6" s="41" t="s">
        <v>69</v>
      </c>
      <c r="X6" s="40" t="s">
        <v>6</v>
      </c>
    </row>
    <row r="7" spans="1:28">
      <c r="A7" s="5" t="s">
        <v>7</v>
      </c>
      <c r="B7" s="4" t="s">
        <v>8</v>
      </c>
      <c r="C7" s="4" t="s">
        <v>71</v>
      </c>
      <c r="D7" s="4" t="s">
        <v>71</v>
      </c>
      <c r="E7" s="4"/>
      <c r="F7" s="154" t="s">
        <v>80</v>
      </c>
      <c r="G7" s="155"/>
      <c r="H7" s="157"/>
      <c r="I7" s="125"/>
      <c r="J7" s="45"/>
      <c r="L7" s="154" t="s">
        <v>80</v>
      </c>
      <c r="M7" s="155"/>
      <c r="N7" s="157"/>
      <c r="O7" s="125"/>
      <c r="P7" s="45"/>
      <c r="Q7" s="59"/>
      <c r="S7" s="154" t="s">
        <v>80</v>
      </c>
      <c r="T7" s="155" t="s">
        <v>83</v>
      </c>
      <c r="U7" s="169" t="s">
        <v>82</v>
      </c>
      <c r="V7" s="58"/>
      <c r="W7" s="58"/>
      <c r="X7" s="60"/>
    </row>
    <row r="8" spans="1:28">
      <c r="A8" s="6" t="s">
        <v>9</v>
      </c>
      <c r="B8" s="7" t="s">
        <v>10</v>
      </c>
      <c r="C8" s="7" t="s">
        <v>21</v>
      </c>
      <c r="D8" s="7" t="s">
        <v>70</v>
      </c>
      <c r="E8" s="7"/>
      <c r="F8" s="61"/>
      <c r="G8" s="62"/>
      <c r="H8" s="158"/>
      <c r="I8" s="62"/>
      <c r="J8" s="63"/>
      <c r="L8" s="61"/>
      <c r="M8" s="62"/>
      <c r="N8" s="158"/>
      <c r="O8" s="62"/>
      <c r="P8" s="63"/>
      <c r="Q8" s="62"/>
      <c r="S8" s="166" t="s">
        <v>82</v>
      </c>
      <c r="T8" s="62"/>
      <c r="U8" s="62"/>
      <c r="V8" s="47" t="s">
        <v>86</v>
      </c>
      <c r="W8" s="134">
        <v>5.0999999999999997E-2</v>
      </c>
      <c r="X8" s="63"/>
    </row>
    <row r="9" spans="1:28">
      <c r="A9" s="6"/>
      <c r="B9" s="7"/>
      <c r="C9" s="7"/>
      <c r="D9" s="7"/>
      <c r="E9" s="7"/>
      <c r="F9" s="61" t="s">
        <v>11</v>
      </c>
      <c r="G9" s="62" t="s">
        <v>12</v>
      </c>
      <c r="H9" s="158" t="s">
        <v>12</v>
      </c>
      <c r="I9" s="62" t="s">
        <v>13</v>
      </c>
      <c r="J9" s="63" t="s">
        <v>13</v>
      </c>
      <c r="L9" s="61" t="s">
        <v>11</v>
      </c>
      <c r="M9" s="62" t="s">
        <v>12</v>
      </c>
      <c r="N9" s="158" t="s">
        <v>12</v>
      </c>
      <c r="O9" s="62" t="s">
        <v>13</v>
      </c>
      <c r="P9" s="63" t="s">
        <v>13</v>
      </c>
      <c r="Q9" s="62"/>
      <c r="S9" s="61" t="s">
        <v>11</v>
      </c>
      <c r="T9" s="62" t="s">
        <v>12</v>
      </c>
      <c r="U9" s="62" t="s">
        <v>13</v>
      </c>
      <c r="V9" s="47" t="s">
        <v>77</v>
      </c>
      <c r="W9" s="134">
        <v>8.8000000000000005E-3</v>
      </c>
      <c r="X9" s="63" t="s">
        <v>13</v>
      </c>
    </row>
    <row r="10" spans="1:28">
      <c r="A10" s="6"/>
      <c r="B10" s="7"/>
      <c r="C10" s="7"/>
      <c r="D10" s="7"/>
      <c r="E10" s="7"/>
      <c r="F10" s="61"/>
      <c r="G10" s="62"/>
      <c r="H10" s="158"/>
      <c r="I10" s="62"/>
      <c r="J10" s="63"/>
      <c r="L10" s="61"/>
      <c r="M10" s="62"/>
      <c r="N10" s="158"/>
      <c r="O10" s="62"/>
      <c r="P10" s="63"/>
      <c r="Q10" s="62"/>
      <c r="S10" s="61"/>
      <c r="T10" s="62"/>
      <c r="U10" s="62"/>
      <c r="V10" s="47" t="s">
        <v>87</v>
      </c>
      <c r="W10" s="135">
        <v>1.4999999999999999E-2</v>
      </c>
      <c r="X10" s="63"/>
    </row>
    <row r="11" spans="1:28">
      <c r="A11" s="9"/>
      <c r="B11" s="7"/>
      <c r="C11" s="7"/>
      <c r="D11" s="7"/>
      <c r="E11" s="7"/>
      <c r="F11" s="61"/>
      <c r="G11" s="62"/>
      <c r="H11" s="159"/>
      <c r="I11" s="69"/>
      <c r="J11" s="63"/>
      <c r="K11" s="19"/>
      <c r="L11" s="61"/>
      <c r="M11" s="62"/>
      <c r="N11" s="159"/>
      <c r="O11" s="69"/>
      <c r="P11" s="63"/>
      <c r="Q11" s="62"/>
      <c r="R11" s="19"/>
      <c r="S11" s="22"/>
      <c r="T11" s="19"/>
      <c r="U11" s="19"/>
      <c r="V11" s="38" t="s">
        <v>89</v>
      </c>
      <c r="W11" s="128">
        <f>SUM(W8:W10)</f>
        <v>7.4800000000000005E-2</v>
      </c>
      <c r="X11" s="21"/>
    </row>
    <row r="12" spans="1:28">
      <c r="A12" s="9">
        <v>37007</v>
      </c>
      <c r="B12" s="10"/>
      <c r="C12" s="10"/>
      <c r="D12" s="10"/>
      <c r="E12" s="10"/>
      <c r="F12" s="71"/>
      <c r="G12" s="69"/>
      <c r="H12" s="160"/>
      <c r="I12" s="153"/>
      <c r="J12" s="43"/>
      <c r="K12" s="19"/>
      <c r="L12" s="71"/>
      <c r="M12" s="69"/>
      <c r="N12" s="160"/>
      <c r="O12" s="153"/>
      <c r="P12" s="126"/>
      <c r="Q12" s="11"/>
      <c r="R12" s="19"/>
      <c r="S12" s="26"/>
      <c r="T12" s="68"/>
      <c r="U12" s="68"/>
      <c r="V12" s="170"/>
      <c r="W12" s="68"/>
      <c r="X12" s="52"/>
    </row>
    <row r="13" spans="1:28">
      <c r="A13" s="131">
        <v>37012</v>
      </c>
      <c r="B13" s="132">
        <v>37067</v>
      </c>
      <c r="C13" s="18">
        <f>+B13-$A$12</f>
        <v>60</v>
      </c>
      <c r="D13" s="118">
        <f>+(C13/365)*12</f>
        <v>1.9726027397260273</v>
      </c>
      <c r="E13" s="10"/>
      <c r="F13" s="71">
        <f>Swaps!G12</f>
        <v>837000</v>
      </c>
      <c r="G13" s="69">
        <f>(Swaps!H12+Swaps!J12)/2</f>
        <v>3.5324949999999999</v>
      </c>
      <c r="H13" s="160"/>
      <c r="I13" s="153">
        <f>+H13*F13</f>
        <v>0</v>
      </c>
      <c r="J13" s="43">
        <f>+F13*G13+I13</f>
        <v>2956698.3149999999</v>
      </c>
      <c r="K13" s="19"/>
      <c r="L13" s="71">
        <f>Swaps!O12</f>
        <v>223200</v>
      </c>
      <c r="M13" s="69">
        <f>(Swaps!P12+Swaps!R12)/2</f>
        <v>3.5324950000000004</v>
      </c>
      <c r="N13" s="160"/>
      <c r="O13" s="153">
        <f>+N13*L13</f>
        <v>0</v>
      </c>
      <c r="P13" s="43">
        <f>+L13*M13+O13</f>
        <v>788452.88400000008</v>
      </c>
      <c r="Q13" s="11"/>
      <c r="R13" s="19"/>
      <c r="S13" s="26">
        <f t="shared" ref="S13:S43" si="0">F13+L13</f>
        <v>1060200</v>
      </c>
      <c r="T13" s="68">
        <f>+U13/S13</f>
        <v>3.5324949999999999</v>
      </c>
      <c r="U13" s="24">
        <f t="shared" ref="U13:U43" si="1">+P13+J13</f>
        <v>3745151.199</v>
      </c>
      <c r="V13" s="24"/>
      <c r="W13" s="129">
        <f>1/(1+$W$11/12)^D13</f>
        <v>0.9878170931845327</v>
      </c>
      <c r="X13" s="52">
        <f>+U13*W13</f>
        <v>3699524.3709327476</v>
      </c>
    </row>
    <row r="14" spans="1:28">
      <c r="A14" s="131">
        <v>37043</v>
      </c>
      <c r="B14" s="132">
        <v>37097</v>
      </c>
      <c r="C14" s="18">
        <f t="shared" ref="C14:C77" si="2">+B14-$A$12</f>
        <v>90</v>
      </c>
      <c r="D14" s="118">
        <f t="shared" ref="D14:D76" si="3">+(C14/365)*12</f>
        <v>2.9589041095890409</v>
      </c>
      <c r="E14" s="10"/>
      <c r="F14" s="71">
        <f>Swaps!G13</f>
        <v>810000</v>
      </c>
      <c r="G14" s="69">
        <f>(Swaps!H13+Swaps!J13)/2</f>
        <v>3.5324949999999999</v>
      </c>
      <c r="H14" s="160"/>
      <c r="I14" s="153">
        <f t="shared" ref="I14:I77" si="4">+H14*F14</f>
        <v>0</v>
      </c>
      <c r="J14" s="43">
        <f t="shared" ref="J14:J77" si="5">+F14*G14+I14</f>
        <v>2861320.9499999997</v>
      </c>
      <c r="K14" s="19"/>
      <c r="L14" s="71">
        <f>Swaps!O13</f>
        <v>216000</v>
      </c>
      <c r="M14" s="69">
        <f>(Swaps!P13+Swaps!R13)/2</f>
        <v>3.5024950000000001</v>
      </c>
      <c r="N14" s="160"/>
      <c r="O14" s="153">
        <f t="shared" ref="O14:O77" si="6">+N14*L14</f>
        <v>0</v>
      </c>
      <c r="P14" s="43">
        <f t="shared" ref="P14:P77" si="7">+L14*M14+O14</f>
        <v>756538.92</v>
      </c>
      <c r="Q14" s="11"/>
      <c r="R14" s="19"/>
      <c r="S14" s="26">
        <f t="shared" si="0"/>
        <v>1026000</v>
      </c>
      <c r="T14" s="68">
        <f t="shared" ref="T14:T76" si="8">+U14/S14</f>
        <v>3.5261792105263154</v>
      </c>
      <c r="U14" s="24">
        <f t="shared" si="1"/>
        <v>3617859.8699999996</v>
      </c>
      <c r="V14" s="24"/>
      <c r="W14" s="129">
        <f t="shared" ref="W14:W76" si="9">1/(1+$W$11/12)^D14</f>
        <v>0.98178141201734981</v>
      </c>
      <c r="X14" s="52">
        <f t="shared" ref="X14:X76" si="10">+U14*W14</f>
        <v>3551947.5716495053</v>
      </c>
    </row>
    <row r="15" spans="1:28">
      <c r="A15" s="131">
        <v>37073</v>
      </c>
      <c r="B15" s="132">
        <v>37128</v>
      </c>
      <c r="C15" s="18">
        <f t="shared" si="2"/>
        <v>121</v>
      </c>
      <c r="D15" s="118">
        <f t="shared" si="3"/>
        <v>3.978082191780822</v>
      </c>
      <c r="E15" s="10"/>
      <c r="F15" s="71">
        <f>Swaps!G14</f>
        <v>837000</v>
      </c>
      <c r="G15" s="69">
        <f>(Swaps!H14+Swaps!J14)/2</f>
        <v>3.5224950000000002</v>
      </c>
      <c r="H15" s="160"/>
      <c r="I15" s="153">
        <f t="shared" si="4"/>
        <v>0</v>
      </c>
      <c r="J15" s="43">
        <f t="shared" si="5"/>
        <v>2948328.3149999999</v>
      </c>
      <c r="K15" s="19"/>
      <c r="L15" s="71">
        <f>Swaps!O14</f>
        <v>223200</v>
      </c>
      <c r="M15" s="69">
        <f>(Swaps!P14+Swaps!R14)/2</f>
        <v>3.5024950000000001</v>
      </c>
      <c r="N15" s="160"/>
      <c r="O15" s="153">
        <f t="shared" si="6"/>
        <v>0</v>
      </c>
      <c r="P15" s="43">
        <f t="shared" si="7"/>
        <v>781756.88400000008</v>
      </c>
      <c r="Q15" s="11"/>
      <c r="R15" s="19"/>
      <c r="S15" s="26">
        <f t="shared" si="0"/>
        <v>1060200</v>
      </c>
      <c r="T15" s="68">
        <f t="shared" si="8"/>
        <v>3.5182844736842105</v>
      </c>
      <c r="U15" s="24">
        <f t="shared" si="1"/>
        <v>3730085.199</v>
      </c>
      <c r="V15" s="24"/>
      <c r="W15" s="129">
        <f t="shared" si="9"/>
        <v>0.97558328200618105</v>
      </c>
      <c r="X15" s="52">
        <f t="shared" si="10"/>
        <v>3639008.7606030991</v>
      </c>
    </row>
    <row r="16" spans="1:28">
      <c r="A16" s="131">
        <v>37104</v>
      </c>
      <c r="B16" s="132">
        <v>37159</v>
      </c>
      <c r="C16" s="18">
        <f t="shared" si="2"/>
        <v>152</v>
      </c>
      <c r="D16" s="118">
        <f t="shared" si="3"/>
        <v>4.9972602739726026</v>
      </c>
      <c r="E16" s="10"/>
      <c r="F16" s="71">
        <f>Swaps!G15</f>
        <v>837000</v>
      </c>
      <c r="G16" s="69">
        <f>(Swaps!H15+Swaps!J15)/2</f>
        <v>3.5364949999999999</v>
      </c>
      <c r="H16" s="160"/>
      <c r="I16" s="153">
        <f t="shared" si="4"/>
        <v>0</v>
      </c>
      <c r="J16" s="43">
        <f t="shared" si="5"/>
        <v>2960046.3149999999</v>
      </c>
      <c r="K16" s="19"/>
      <c r="L16" s="71">
        <f>Swaps!O15</f>
        <v>223200</v>
      </c>
      <c r="M16" s="69">
        <f>(Swaps!P15+Swaps!R15)/2</f>
        <v>3.4924950000000003</v>
      </c>
      <c r="N16" s="160"/>
      <c r="O16" s="153">
        <f t="shared" si="6"/>
        <v>0</v>
      </c>
      <c r="P16" s="43">
        <f t="shared" si="7"/>
        <v>779524.88400000008</v>
      </c>
      <c r="Q16" s="11"/>
      <c r="R16" s="19"/>
      <c r="S16" s="26">
        <f t="shared" si="0"/>
        <v>1060200</v>
      </c>
      <c r="T16" s="68">
        <f t="shared" si="8"/>
        <v>3.5272318421052633</v>
      </c>
      <c r="U16" s="24">
        <f t="shared" si="1"/>
        <v>3739571.199</v>
      </c>
      <c r="V16" s="152"/>
      <c r="W16" s="129">
        <f t="shared" si="9"/>
        <v>0.9694242816985954</v>
      </c>
      <c r="X16" s="52">
        <f t="shared" si="10"/>
        <v>3625231.1234513302</v>
      </c>
    </row>
    <row r="17" spans="1:24">
      <c r="A17" s="131">
        <v>37135</v>
      </c>
      <c r="B17" s="132">
        <v>37189</v>
      </c>
      <c r="C17" s="18">
        <f t="shared" si="2"/>
        <v>182</v>
      </c>
      <c r="D17" s="118">
        <f t="shared" si="3"/>
        <v>5.9835616438356167</v>
      </c>
      <c r="E17" s="10"/>
      <c r="F17" s="71">
        <f>Swaps!G16</f>
        <v>810000</v>
      </c>
      <c r="G17" s="69">
        <f>(Swaps!H16+Swaps!J16)/2</f>
        <v>3.5164949999999999</v>
      </c>
      <c r="H17" s="160"/>
      <c r="I17" s="153">
        <f t="shared" si="4"/>
        <v>0</v>
      </c>
      <c r="J17" s="43">
        <f t="shared" si="5"/>
        <v>2848360.9499999997</v>
      </c>
      <c r="K17" s="19"/>
      <c r="L17" s="71">
        <f>Swaps!O16</f>
        <v>216000</v>
      </c>
      <c r="M17" s="69">
        <f>(Swaps!P16+Swaps!R16)/2</f>
        <v>3.5064950000000001</v>
      </c>
      <c r="N17" s="160"/>
      <c r="O17" s="153">
        <f t="shared" si="6"/>
        <v>0</v>
      </c>
      <c r="P17" s="43">
        <f t="shared" si="7"/>
        <v>757402.92</v>
      </c>
      <c r="Q17" s="11"/>
      <c r="R17" s="19"/>
      <c r="S17" s="26">
        <f t="shared" si="0"/>
        <v>1026000</v>
      </c>
      <c r="T17" s="68">
        <f t="shared" si="8"/>
        <v>3.5143897368421051</v>
      </c>
      <c r="U17" s="24">
        <f t="shared" si="1"/>
        <v>3605763.8699999996</v>
      </c>
      <c r="V17" s="24"/>
      <c r="W17" s="129">
        <f t="shared" si="9"/>
        <v>0.96350098282026242</v>
      </c>
      <c r="X17" s="52">
        <f t="shared" si="10"/>
        <v>3474157.0325627928</v>
      </c>
    </row>
    <row r="18" spans="1:24">
      <c r="A18" s="131">
        <v>37165</v>
      </c>
      <c r="B18" s="132">
        <v>37220</v>
      </c>
      <c r="C18" s="18">
        <f t="shared" si="2"/>
        <v>213</v>
      </c>
      <c r="D18" s="118">
        <f t="shared" si="3"/>
        <v>7.0027397260273982</v>
      </c>
      <c r="E18" s="10"/>
      <c r="F18" s="71">
        <f>Swaps!G17</f>
        <v>837000</v>
      </c>
      <c r="G18" s="69">
        <f>(Swaps!H17+Swaps!J17)/2</f>
        <v>3.5224950000000002</v>
      </c>
      <c r="H18" s="160"/>
      <c r="I18" s="153">
        <f t="shared" si="4"/>
        <v>0</v>
      </c>
      <c r="J18" s="43">
        <f t="shared" si="5"/>
        <v>2948328.3149999999</v>
      </c>
      <c r="K18" s="19"/>
      <c r="L18" s="71">
        <f>Swaps!O17</f>
        <v>223200</v>
      </c>
      <c r="M18" s="69">
        <f>(Swaps!P17+Swaps!R17)/2</f>
        <v>3.4864950000000001</v>
      </c>
      <c r="N18" s="160"/>
      <c r="O18" s="153">
        <f t="shared" si="6"/>
        <v>0</v>
      </c>
      <c r="P18" s="43">
        <f t="shared" si="7"/>
        <v>778185.68400000001</v>
      </c>
      <c r="Q18" s="11"/>
      <c r="R18" s="19"/>
      <c r="S18" s="26">
        <f t="shared" si="0"/>
        <v>1060200</v>
      </c>
      <c r="T18" s="68">
        <f t="shared" si="8"/>
        <v>3.5149160526315786</v>
      </c>
      <c r="U18" s="24">
        <f t="shared" si="1"/>
        <v>3726513.9989999998</v>
      </c>
      <c r="V18" s="24"/>
      <c r="W18" s="129">
        <f t="shared" si="9"/>
        <v>0.95741825983904638</v>
      </c>
      <c r="X18" s="52">
        <f t="shared" si="10"/>
        <v>3567832.5481884256</v>
      </c>
    </row>
    <row r="19" spans="1:24">
      <c r="A19" s="131">
        <v>37196</v>
      </c>
      <c r="B19" s="132">
        <v>37250</v>
      </c>
      <c r="C19" s="18">
        <f t="shared" si="2"/>
        <v>243</v>
      </c>
      <c r="D19" s="118">
        <f t="shared" si="3"/>
        <v>7.9890410958904114</v>
      </c>
      <c r="E19" s="10"/>
      <c r="F19" s="71">
        <f>Swaps!G18</f>
        <v>838500</v>
      </c>
      <c r="G19" s="69">
        <f>(Swaps!H18+Swaps!J18)/2</f>
        <v>3.6224949999999998</v>
      </c>
      <c r="H19" s="160"/>
      <c r="I19" s="153">
        <f t="shared" si="4"/>
        <v>0</v>
      </c>
      <c r="J19" s="43">
        <f t="shared" si="5"/>
        <v>3037462.0574999996</v>
      </c>
      <c r="K19" s="19"/>
      <c r="L19" s="71">
        <f>Swaps!O18</f>
        <v>258000</v>
      </c>
      <c r="M19" s="69">
        <f>(Swaps!P18+Swaps!R18)/2</f>
        <v>3.4924950000000003</v>
      </c>
      <c r="N19" s="160"/>
      <c r="O19" s="153">
        <f t="shared" si="6"/>
        <v>0</v>
      </c>
      <c r="P19" s="43">
        <f t="shared" si="7"/>
        <v>901063.71000000008</v>
      </c>
      <c r="Q19" s="11"/>
      <c r="R19" s="19"/>
      <c r="S19" s="26">
        <f t="shared" si="0"/>
        <v>1096500</v>
      </c>
      <c r="T19" s="68">
        <f t="shared" si="8"/>
        <v>3.591906764705882</v>
      </c>
      <c r="U19" s="24">
        <f t="shared" si="1"/>
        <v>3938525.7674999996</v>
      </c>
      <c r="V19" s="24"/>
      <c r="W19" s="129">
        <f t="shared" si="9"/>
        <v>0.95156831919730434</v>
      </c>
      <c r="X19" s="52">
        <f t="shared" si="10"/>
        <v>3747776.3446952477</v>
      </c>
    </row>
    <row r="20" spans="1:24">
      <c r="A20" s="131">
        <v>37226</v>
      </c>
      <c r="B20" s="132">
        <v>37281</v>
      </c>
      <c r="C20" s="18">
        <f t="shared" si="2"/>
        <v>274</v>
      </c>
      <c r="D20" s="118">
        <f t="shared" si="3"/>
        <v>9.008219178082193</v>
      </c>
      <c r="E20" s="10"/>
      <c r="F20" s="71">
        <f>Swaps!G19</f>
        <v>866450</v>
      </c>
      <c r="G20" s="69">
        <f>(Swaps!H19+Swaps!J19)/2</f>
        <v>3.7124950000000001</v>
      </c>
      <c r="H20" s="160"/>
      <c r="I20" s="153">
        <f t="shared" si="4"/>
        <v>0</v>
      </c>
      <c r="J20" s="43">
        <f t="shared" si="5"/>
        <v>3216691.29275</v>
      </c>
      <c r="K20" s="19"/>
      <c r="L20" s="71">
        <f>Swaps!O19</f>
        <v>266600</v>
      </c>
      <c r="M20" s="69">
        <f>(Swaps!P19+Swaps!R19)/2</f>
        <v>3.592495</v>
      </c>
      <c r="N20" s="160"/>
      <c r="O20" s="153">
        <f t="shared" si="6"/>
        <v>0</v>
      </c>
      <c r="P20" s="43">
        <f t="shared" si="7"/>
        <v>957759.16700000002</v>
      </c>
      <c r="Q20" s="11"/>
      <c r="R20" s="19"/>
      <c r="S20" s="26">
        <f t="shared" si="0"/>
        <v>1133050</v>
      </c>
      <c r="T20" s="68">
        <f t="shared" si="8"/>
        <v>3.684259705882353</v>
      </c>
      <c r="U20" s="24">
        <f t="shared" si="1"/>
        <v>4174450.4597499999</v>
      </c>
      <c r="V20" s="24"/>
      <c r="W20" s="129">
        <f t="shared" si="9"/>
        <v>0.94556092887120813</v>
      </c>
      <c r="X20" s="52">
        <f t="shared" si="10"/>
        <v>3947197.2542480519</v>
      </c>
    </row>
    <row r="21" spans="1:24">
      <c r="A21" s="131">
        <v>37257</v>
      </c>
      <c r="B21" s="132">
        <v>37312</v>
      </c>
      <c r="C21" s="18">
        <f t="shared" si="2"/>
        <v>305</v>
      </c>
      <c r="D21" s="118">
        <f t="shared" si="3"/>
        <v>10.027397260273972</v>
      </c>
      <c r="E21" s="10"/>
      <c r="F21" s="71">
        <f>Swaps!G20</f>
        <v>866450</v>
      </c>
      <c r="G21" s="69">
        <f>(Swaps!H20+Swaps!J20)/2</f>
        <v>3.7274950000000002</v>
      </c>
      <c r="H21" s="160"/>
      <c r="I21" s="153">
        <f t="shared" si="4"/>
        <v>0</v>
      </c>
      <c r="J21" s="43">
        <f t="shared" si="5"/>
        <v>3229688.04275</v>
      </c>
      <c r="K21" s="19"/>
      <c r="L21" s="71">
        <f>Swaps!O20</f>
        <v>266600</v>
      </c>
      <c r="M21" s="69">
        <f>(Swaps!P20+Swaps!R20)/2</f>
        <v>3.6824950000000003</v>
      </c>
      <c r="N21" s="160"/>
      <c r="O21" s="153">
        <f t="shared" si="6"/>
        <v>0</v>
      </c>
      <c r="P21" s="43">
        <f t="shared" si="7"/>
        <v>981753.16700000013</v>
      </c>
      <c r="Q21" s="11"/>
      <c r="R21" s="19"/>
      <c r="S21" s="26">
        <f t="shared" si="0"/>
        <v>1133050</v>
      </c>
      <c r="T21" s="68">
        <f t="shared" si="8"/>
        <v>3.7169067647058829</v>
      </c>
      <c r="U21" s="24">
        <f t="shared" si="1"/>
        <v>4211441.2097500004</v>
      </c>
      <c r="V21" s="24"/>
      <c r="W21" s="129">
        <f t="shared" si="9"/>
        <v>0.93959146408109506</v>
      </c>
      <c r="X21" s="52">
        <f t="shared" si="10"/>
        <v>3957034.2121604611</v>
      </c>
    </row>
    <row r="22" spans="1:24">
      <c r="A22" s="131">
        <v>37288</v>
      </c>
      <c r="B22" s="132">
        <v>37340</v>
      </c>
      <c r="C22" s="18">
        <f t="shared" si="2"/>
        <v>333</v>
      </c>
      <c r="D22" s="118">
        <f t="shared" si="3"/>
        <v>10.947945205479453</v>
      </c>
      <c r="E22" s="10"/>
      <c r="F22" s="71">
        <f>Swaps!G21</f>
        <v>782600</v>
      </c>
      <c r="G22" s="69">
        <f>(Swaps!H21+Swaps!J21)/2</f>
        <v>3.5814949999999999</v>
      </c>
      <c r="H22" s="160"/>
      <c r="I22" s="153">
        <f t="shared" si="4"/>
        <v>0</v>
      </c>
      <c r="J22" s="43">
        <f t="shared" si="5"/>
        <v>2802877.9869999997</v>
      </c>
      <c r="K22" s="19"/>
      <c r="L22" s="71">
        <f>Swaps!O21</f>
        <v>240800</v>
      </c>
      <c r="M22" s="69">
        <f>(Swaps!P21+Swaps!R21)/2</f>
        <v>3.6974950000000004</v>
      </c>
      <c r="N22" s="160"/>
      <c r="O22" s="153">
        <f t="shared" si="6"/>
        <v>0</v>
      </c>
      <c r="P22" s="43">
        <f t="shared" si="7"/>
        <v>890356.79600000009</v>
      </c>
      <c r="Q22" s="11"/>
      <c r="R22" s="19"/>
      <c r="S22" s="26">
        <f t="shared" si="0"/>
        <v>1023400</v>
      </c>
      <c r="T22" s="68">
        <f t="shared" si="8"/>
        <v>3.6087891176470586</v>
      </c>
      <c r="U22" s="24">
        <f t="shared" si="1"/>
        <v>3693234.7829999998</v>
      </c>
      <c r="V22" s="24"/>
      <c r="W22" s="129">
        <f t="shared" si="9"/>
        <v>0.93423208805250579</v>
      </c>
      <c r="X22" s="52">
        <f t="shared" si="10"/>
        <v>3450338.4429902332</v>
      </c>
    </row>
    <row r="23" spans="1:24">
      <c r="A23" s="131">
        <v>37316</v>
      </c>
      <c r="B23" s="132">
        <v>37371</v>
      </c>
      <c r="C23" s="18">
        <f t="shared" si="2"/>
        <v>364</v>
      </c>
      <c r="D23" s="118">
        <f t="shared" si="3"/>
        <v>11.967123287671233</v>
      </c>
      <c r="E23" s="10"/>
      <c r="F23" s="71">
        <f>Swaps!G22</f>
        <v>866450</v>
      </c>
      <c r="G23" s="69">
        <f>(Swaps!H22+Swaps!J22)/2</f>
        <v>3.4564949999999999</v>
      </c>
      <c r="H23" s="160"/>
      <c r="I23" s="153">
        <f t="shared" si="4"/>
        <v>0</v>
      </c>
      <c r="J23" s="43">
        <f t="shared" si="5"/>
        <v>2994880.0927499998</v>
      </c>
      <c r="K23" s="19"/>
      <c r="L23" s="71">
        <f>Swaps!O22</f>
        <v>266600</v>
      </c>
      <c r="M23" s="69">
        <f>(Swaps!P22+Swaps!R22)/2</f>
        <v>3.5514950000000001</v>
      </c>
      <c r="N23" s="160"/>
      <c r="O23" s="153">
        <f t="shared" si="6"/>
        <v>0</v>
      </c>
      <c r="P23" s="43">
        <f t="shared" si="7"/>
        <v>946828.56700000004</v>
      </c>
      <c r="Q23" s="11"/>
      <c r="R23" s="19"/>
      <c r="S23" s="26">
        <f t="shared" si="0"/>
        <v>1133050</v>
      </c>
      <c r="T23" s="68">
        <f t="shared" si="8"/>
        <v>3.4788479411764701</v>
      </c>
      <c r="U23" s="24">
        <f t="shared" si="1"/>
        <v>3941708.6597499996</v>
      </c>
      <c r="V23" s="24"/>
      <c r="W23" s="129">
        <f t="shared" si="9"/>
        <v>0.92833414389561175</v>
      </c>
      <c r="X23" s="52">
        <f t="shared" si="10"/>
        <v>3659222.7341349353</v>
      </c>
    </row>
    <row r="24" spans="1:24">
      <c r="A24" s="131">
        <v>37347</v>
      </c>
      <c r="B24" s="132">
        <v>37401</v>
      </c>
      <c r="C24" s="18">
        <f t="shared" si="2"/>
        <v>394</v>
      </c>
      <c r="D24" s="118">
        <f t="shared" si="3"/>
        <v>12.953424657534246</v>
      </c>
      <c r="E24" s="10"/>
      <c r="F24" s="71">
        <f>Swaps!G23</f>
        <v>810000</v>
      </c>
      <c r="G24" s="69">
        <f>(Swaps!H23+Swaps!J23)/2</f>
        <v>3.3284950000000002</v>
      </c>
      <c r="H24" s="160"/>
      <c r="I24" s="153">
        <f t="shared" si="4"/>
        <v>0</v>
      </c>
      <c r="J24" s="43">
        <f t="shared" si="5"/>
        <v>2696080.95</v>
      </c>
      <c r="K24" s="19"/>
      <c r="L24" s="71">
        <f>Swaps!O23</f>
        <v>282000</v>
      </c>
      <c r="M24" s="69">
        <f>(Swaps!P23+Swaps!R23)/2</f>
        <v>3.4284949999999998</v>
      </c>
      <c r="N24" s="160"/>
      <c r="O24" s="153">
        <f t="shared" si="6"/>
        <v>0</v>
      </c>
      <c r="P24" s="43">
        <f t="shared" si="7"/>
        <v>966835.59</v>
      </c>
      <c r="Q24" s="11"/>
      <c r="R24" s="19"/>
      <c r="S24" s="26">
        <f t="shared" si="0"/>
        <v>1092000</v>
      </c>
      <c r="T24" s="68">
        <f t="shared" si="8"/>
        <v>3.3543191758241759</v>
      </c>
      <c r="U24" s="24">
        <f t="shared" si="1"/>
        <v>3662916.54</v>
      </c>
      <c r="V24" s="24"/>
      <c r="W24" s="129">
        <f t="shared" si="9"/>
        <v>0.92266191069796577</v>
      </c>
      <c r="X24" s="52">
        <f t="shared" si="10"/>
        <v>3379633.573523582</v>
      </c>
    </row>
    <row r="25" spans="1:24">
      <c r="A25" s="131">
        <v>37377</v>
      </c>
      <c r="B25" s="132">
        <v>37432</v>
      </c>
      <c r="C25" s="18">
        <f t="shared" si="2"/>
        <v>425</v>
      </c>
      <c r="D25" s="118">
        <f t="shared" si="3"/>
        <v>13.972602739726028</v>
      </c>
      <c r="E25" s="10"/>
      <c r="F25" s="71">
        <f>Swaps!G24</f>
        <v>837000</v>
      </c>
      <c r="G25" s="69">
        <f>(Swaps!H24+Swaps!J24)/2</f>
        <v>3.3107084441438195</v>
      </c>
      <c r="H25" s="160"/>
      <c r="I25" s="153">
        <f t="shared" si="4"/>
        <v>0</v>
      </c>
      <c r="J25" s="43">
        <f t="shared" si="5"/>
        <v>2771062.967748377</v>
      </c>
      <c r="K25" s="19"/>
      <c r="L25" s="71">
        <f>Swaps!O24</f>
        <v>291400</v>
      </c>
      <c r="M25" s="69">
        <f>(Swaps!P24+Swaps!R24)/2</f>
        <v>3.3007084441438197</v>
      </c>
      <c r="N25" s="160"/>
      <c r="O25" s="153">
        <f t="shared" si="6"/>
        <v>0</v>
      </c>
      <c r="P25" s="43">
        <f t="shared" si="7"/>
        <v>961826.44062350912</v>
      </c>
      <c r="Q25" s="11"/>
      <c r="R25" s="19"/>
      <c r="S25" s="26">
        <f t="shared" si="0"/>
        <v>1128400</v>
      </c>
      <c r="T25" s="68">
        <f t="shared" si="8"/>
        <v>3.3081260265614021</v>
      </c>
      <c r="U25" s="24">
        <f t="shared" si="1"/>
        <v>3732889.4083718862</v>
      </c>
      <c r="V25" s="24"/>
      <c r="W25" s="129">
        <f t="shared" si="9"/>
        <v>0.9168370107672279</v>
      </c>
      <c r="X25" s="52">
        <f t="shared" si="10"/>
        <v>3422451.1666963259</v>
      </c>
    </row>
    <row r="26" spans="1:24">
      <c r="A26" s="131">
        <v>37408</v>
      </c>
      <c r="B26" s="132">
        <v>37462</v>
      </c>
      <c r="C26" s="18">
        <f t="shared" si="2"/>
        <v>455</v>
      </c>
      <c r="D26" s="118">
        <f t="shared" si="3"/>
        <v>14.958904109589042</v>
      </c>
      <c r="E26" s="10"/>
      <c r="F26" s="71">
        <f>Swaps!G25</f>
        <v>810000</v>
      </c>
      <c r="G26" s="69">
        <f>(Swaps!H25+Swaps!J25)/2</f>
        <v>3.3080103139022254</v>
      </c>
      <c r="H26" s="160"/>
      <c r="I26" s="153">
        <f t="shared" si="4"/>
        <v>0</v>
      </c>
      <c r="J26" s="43">
        <f t="shared" si="5"/>
        <v>2679488.3542608027</v>
      </c>
      <c r="K26" s="19"/>
      <c r="L26" s="71">
        <f>Swaps!O25</f>
        <v>282000</v>
      </c>
      <c r="M26" s="69">
        <f>(Swaps!P25+Swaps!R25)/2</f>
        <v>3.2830103139022255</v>
      </c>
      <c r="N26" s="160"/>
      <c r="O26" s="153">
        <f t="shared" si="6"/>
        <v>0</v>
      </c>
      <c r="P26" s="43">
        <f t="shared" si="7"/>
        <v>925808.90852042765</v>
      </c>
      <c r="Q26" s="11"/>
      <c r="R26" s="19"/>
      <c r="S26" s="26">
        <f t="shared" si="0"/>
        <v>1092000</v>
      </c>
      <c r="T26" s="68">
        <f t="shared" si="8"/>
        <v>3.3015542699461817</v>
      </c>
      <c r="U26" s="24">
        <f t="shared" si="1"/>
        <v>3605297.2627812303</v>
      </c>
      <c r="V26" s="24"/>
      <c r="W26" s="129">
        <f t="shared" si="9"/>
        <v>0.9112350264348611</v>
      </c>
      <c r="X26" s="52">
        <f t="shared" si="10"/>
        <v>3285273.1465559867</v>
      </c>
    </row>
    <row r="27" spans="1:24">
      <c r="A27" s="131">
        <v>37438</v>
      </c>
      <c r="B27" s="132">
        <v>37493</v>
      </c>
      <c r="C27" s="18">
        <f t="shared" si="2"/>
        <v>486</v>
      </c>
      <c r="D27" s="118">
        <f t="shared" si="3"/>
        <v>15.978082191780823</v>
      </c>
      <c r="E27" s="10"/>
      <c r="F27" s="71">
        <f>Swaps!G26</f>
        <v>837000</v>
      </c>
      <c r="G27" s="69">
        <f>(Swaps!H26+Swaps!J26)/2</f>
        <v>3.310371555776543</v>
      </c>
      <c r="H27" s="160"/>
      <c r="I27" s="153">
        <f t="shared" si="4"/>
        <v>0</v>
      </c>
      <c r="J27" s="43">
        <f t="shared" si="5"/>
        <v>2770780.9921849663</v>
      </c>
      <c r="K27" s="19"/>
      <c r="L27" s="71">
        <f>Swaps!O26</f>
        <v>291400</v>
      </c>
      <c r="M27" s="69">
        <f>(Swaps!P26+Swaps!R26)/2</f>
        <v>3.2803715557765432</v>
      </c>
      <c r="N27" s="160"/>
      <c r="O27" s="153">
        <f t="shared" si="6"/>
        <v>0</v>
      </c>
      <c r="P27" s="43">
        <f t="shared" si="7"/>
        <v>955900.27135328471</v>
      </c>
      <c r="Q27" s="11"/>
      <c r="R27" s="19"/>
      <c r="S27" s="26">
        <f t="shared" si="0"/>
        <v>1128400</v>
      </c>
      <c r="T27" s="68">
        <f t="shared" si="8"/>
        <v>3.3026243030292903</v>
      </c>
      <c r="U27" s="24">
        <f t="shared" si="1"/>
        <v>3726681.2635382512</v>
      </c>
      <c r="V27" s="24"/>
      <c r="W27" s="129">
        <f t="shared" si="9"/>
        <v>0.90548226609998295</v>
      </c>
      <c r="X27" s="52">
        <f t="shared" si="10"/>
        <v>3374443.7955409633</v>
      </c>
    </row>
    <row r="28" spans="1:24">
      <c r="A28" s="131">
        <v>37469</v>
      </c>
      <c r="B28" s="132">
        <v>37524</v>
      </c>
      <c r="C28" s="18">
        <f t="shared" si="2"/>
        <v>517</v>
      </c>
      <c r="D28" s="118">
        <f t="shared" si="3"/>
        <v>16.997260273972604</v>
      </c>
      <c r="E28" s="10"/>
      <c r="F28" s="71">
        <f>Swaps!G27</f>
        <v>837000</v>
      </c>
      <c r="G28" s="69">
        <f>(Swaps!H27+Swaps!J27)/2</f>
        <v>3.3127779522534948</v>
      </c>
      <c r="H28" s="160"/>
      <c r="I28" s="153">
        <f t="shared" si="4"/>
        <v>0</v>
      </c>
      <c r="J28" s="43">
        <f t="shared" si="5"/>
        <v>2772795.1460361751</v>
      </c>
      <c r="K28" s="19"/>
      <c r="L28" s="71">
        <f>Swaps!O27</f>
        <v>291400</v>
      </c>
      <c r="M28" s="69">
        <f>(Swaps!P27+Swaps!R27)/2</f>
        <v>3.282777952253495</v>
      </c>
      <c r="N28" s="160"/>
      <c r="O28" s="153">
        <f t="shared" si="6"/>
        <v>0</v>
      </c>
      <c r="P28" s="43">
        <f t="shared" si="7"/>
        <v>956601.49528666842</v>
      </c>
      <c r="Q28" s="11"/>
      <c r="R28" s="19"/>
      <c r="S28" s="26">
        <f t="shared" si="0"/>
        <v>1128400</v>
      </c>
      <c r="T28" s="68">
        <f t="shared" si="8"/>
        <v>3.3050306995062422</v>
      </c>
      <c r="U28" s="24">
        <f t="shared" si="1"/>
        <v>3729396.6413228437</v>
      </c>
      <c r="V28" s="24"/>
      <c r="W28" s="129">
        <f t="shared" si="9"/>
        <v>0.89976582378461745</v>
      </c>
      <c r="X28" s="52">
        <f t="shared" si="10"/>
        <v>3355583.6411994342</v>
      </c>
    </row>
    <row r="29" spans="1:24">
      <c r="A29" s="131">
        <v>37500</v>
      </c>
      <c r="B29" s="132">
        <v>37554</v>
      </c>
      <c r="C29" s="18">
        <f t="shared" si="2"/>
        <v>547</v>
      </c>
      <c r="D29" s="118">
        <f t="shared" si="3"/>
        <v>17.983561643835614</v>
      </c>
      <c r="E29" s="10"/>
      <c r="F29" s="71">
        <f>Swaps!G28</f>
        <v>810000</v>
      </c>
      <c r="G29" s="69">
        <f>(Swaps!H28+Swaps!J28)/2</f>
        <v>3.3052209556032377</v>
      </c>
      <c r="H29" s="160"/>
      <c r="I29" s="153">
        <f t="shared" si="4"/>
        <v>0</v>
      </c>
      <c r="J29" s="43">
        <f t="shared" si="5"/>
        <v>2677228.9740386223</v>
      </c>
      <c r="K29" s="19"/>
      <c r="L29" s="71">
        <f>Swaps!O28</f>
        <v>282000</v>
      </c>
      <c r="M29" s="69">
        <f>(Swaps!P28+Swaps!R28)/2</f>
        <v>3.2852209556032381</v>
      </c>
      <c r="N29" s="160"/>
      <c r="O29" s="153">
        <f t="shared" si="6"/>
        <v>0</v>
      </c>
      <c r="P29" s="43">
        <f t="shared" si="7"/>
        <v>926432.30948011309</v>
      </c>
      <c r="Q29" s="11"/>
      <c r="R29" s="19"/>
      <c r="S29" s="26">
        <f t="shared" si="0"/>
        <v>1092000</v>
      </c>
      <c r="T29" s="68">
        <f t="shared" si="8"/>
        <v>3.3000561204384025</v>
      </c>
      <c r="U29" s="24">
        <f t="shared" si="1"/>
        <v>3603661.2835187353</v>
      </c>
      <c r="V29" s="24"/>
      <c r="W29" s="129">
        <f t="shared" si="9"/>
        <v>0.89426814645653641</v>
      </c>
      <c r="X29" s="52">
        <f t="shared" si="10"/>
        <v>3222639.4964694823</v>
      </c>
    </row>
    <row r="30" spans="1:24">
      <c r="A30" s="131">
        <v>37530</v>
      </c>
      <c r="B30" s="132">
        <v>37585</v>
      </c>
      <c r="C30" s="18">
        <f t="shared" si="2"/>
        <v>578</v>
      </c>
      <c r="D30" s="118">
        <f t="shared" si="3"/>
        <v>19.002739726027396</v>
      </c>
      <c r="E30" s="10"/>
      <c r="F30" s="71">
        <f>Swaps!G29</f>
        <v>837000</v>
      </c>
      <c r="G30" s="69">
        <f>(Swaps!H29+Swaps!J29)/2</f>
        <v>3.3276948274475271</v>
      </c>
      <c r="H30" s="160"/>
      <c r="I30" s="153">
        <f t="shared" si="4"/>
        <v>0</v>
      </c>
      <c r="J30" s="43">
        <f t="shared" si="5"/>
        <v>2785280.57057358</v>
      </c>
      <c r="K30" s="19"/>
      <c r="L30" s="71">
        <f>Swaps!O29</f>
        <v>291400</v>
      </c>
      <c r="M30" s="69">
        <f>(Swaps!P29+Swaps!R29)/2</f>
        <v>3.2776948274475273</v>
      </c>
      <c r="N30" s="160"/>
      <c r="O30" s="153">
        <f t="shared" si="6"/>
        <v>0</v>
      </c>
      <c r="P30" s="43">
        <f t="shared" si="7"/>
        <v>955120.27271820942</v>
      </c>
      <c r="Q30" s="11"/>
      <c r="R30" s="19"/>
      <c r="S30" s="26">
        <f t="shared" si="0"/>
        <v>1128400</v>
      </c>
      <c r="T30" s="68">
        <f t="shared" si="8"/>
        <v>3.3147827395354388</v>
      </c>
      <c r="U30" s="24">
        <f t="shared" si="1"/>
        <v>3740400.8432917893</v>
      </c>
      <c r="V30" s="24"/>
      <c r="W30" s="129">
        <f t="shared" si="9"/>
        <v>0.88862250052278902</v>
      </c>
      <c r="X30" s="52">
        <f t="shared" si="10"/>
        <v>3323804.3503234987</v>
      </c>
    </row>
    <row r="31" spans="1:24">
      <c r="A31" s="131">
        <v>37561</v>
      </c>
      <c r="B31" s="132">
        <v>37615</v>
      </c>
      <c r="C31" s="18">
        <f t="shared" si="2"/>
        <v>608</v>
      </c>
      <c r="D31" s="118">
        <f t="shared" si="3"/>
        <v>19.989041095890411</v>
      </c>
      <c r="E31" s="10"/>
      <c r="F31" s="71">
        <f>Swaps!G30</f>
        <v>936000</v>
      </c>
      <c r="G31" s="69">
        <f>(Swaps!H30+Swaps!J30)/2</f>
        <v>3.4391954359769796</v>
      </c>
      <c r="H31" s="160"/>
      <c r="I31" s="153">
        <f t="shared" si="4"/>
        <v>0</v>
      </c>
      <c r="J31" s="43">
        <f t="shared" si="5"/>
        <v>3219086.928074453</v>
      </c>
      <c r="K31" s="19"/>
      <c r="L31" s="71">
        <f>Swaps!O30</f>
        <v>492000</v>
      </c>
      <c r="M31" s="69">
        <f>(Swaps!P30+Swaps!R30)/2</f>
        <v>3.3001954359769798</v>
      </c>
      <c r="N31" s="160"/>
      <c r="O31" s="153">
        <f t="shared" si="6"/>
        <v>0</v>
      </c>
      <c r="P31" s="43">
        <f t="shared" si="7"/>
        <v>1623696.154500674</v>
      </c>
      <c r="Q31" s="11"/>
      <c r="R31" s="19"/>
      <c r="S31" s="26">
        <f t="shared" si="0"/>
        <v>1428000</v>
      </c>
      <c r="T31" s="68">
        <f t="shared" si="8"/>
        <v>3.3913046796744588</v>
      </c>
      <c r="U31" s="24">
        <f t="shared" si="1"/>
        <v>4842783.0825751275</v>
      </c>
      <c r="V31" s="24"/>
      <c r="W31" s="129">
        <f t="shared" si="9"/>
        <v>0.88319291023917734</v>
      </c>
      <c r="X31" s="52">
        <f t="shared" si="10"/>
        <v>4277111.6843565814</v>
      </c>
    </row>
    <row r="32" spans="1:24">
      <c r="A32" s="131">
        <v>37591</v>
      </c>
      <c r="B32" s="132">
        <v>37646</v>
      </c>
      <c r="C32" s="18">
        <f t="shared" si="2"/>
        <v>639</v>
      </c>
      <c r="D32" s="118">
        <f t="shared" si="3"/>
        <v>21.008219178082193</v>
      </c>
      <c r="E32" s="10"/>
      <c r="F32" s="71">
        <f>Swaps!G31</f>
        <v>967200</v>
      </c>
      <c r="G32" s="69">
        <f>(Swaps!H31+Swaps!J31)/2</f>
        <v>3.5467196576222646</v>
      </c>
      <c r="H32" s="160"/>
      <c r="I32" s="153">
        <f t="shared" si="4"/>
        <v>0</v>
      </c>
      <c r="J32" s="43">
        <f t="shared" si="5"/>
        <v>3430387.2528522545</v>
      </c>
      <c r="K32" s="19"/>
      <c r="L32" s="71">
        <f>Swaps!O31</f>
        <v>508400</v>
      </c>
      <c r="M32" s="69">
        <f>(Swaps!P31+Swaps!R31)/2</f>
        <v>3.4117196576222648</v>
      </c>
      <c r="N32" s="160"/>
      <c r="O32" s="153">
        <f t="shared" si="6"/>
        <v>0</v>
      </c>
      <c r="P32" s="43">
        <f t="shared" si="7"/>
        <v>1734518.2739351594</v>
      </c>
      <c r="Q32" s="11"/>
      <c r="R32" s="19"/>
      <c r="S32" s="26">
        <f t="shared" si="0"/>
        <v>1475600</v>
      </c>
      <c r="T32" s="68">
        <f t="shared" si="8"/>
        <v>3.5002070525802482</v>
      </c>
      <c r="U32" s="24">
        <f t="shared" si="1"/>
        <v>5164905.5267874142</v>
      </c>
      <c r="V32" s="24"/>
      <c r="W32" s="129">
        <f t="shared" si="9"/>
        <v>0.87761718389561505</v>
      </c>
      <c r="X32" s="52">
        <f t="shared" si="10"/>
        <v>4532809.8435060689</v>
      </c>
    </row>
    <row r="33" spans="1:24">
      <c r="A33" s="131">
        <v>37622</v>
      </c>
      <c r="B33" s="132">
        <v>37677</v>
      </c>
      <c r="C33" s="18">
        <f t="shared" si="2"/>
        <v>670</v>
      </c>
      <c r="D33" s="118">
        <f t="shared" si="3"/>
        <v>22.027397260273972</v>
      </c>
      <c r="E33" s="10"/>
      <c r="F33" s="71">
        <f>Swaps!G32</f>
        <v>967200</v>
      </c>
      <c r="G33" s="69">
        <f>(Swaps!H32+Swaps!J32)/2</f>
        <v>3.5702650445487407</v>
      </c>
      <c r="H33" s="160"/>
      <c r="I33" s="153">
        <f t="shared" si="4"/>
        <v>0</v>
      </c>
      <c r="J33" s="43">
        <f t="shared" si="5"/>
        <v>3453160.3510875423</v>
      </c>
      <c r="K33" s="19"/>
      <c r="L33" s="71">
        <f>Swaps!O32</f>
        <v>508400</v>
      </c>
      <c r="M33" s="69">
        <f>(Swaps!P32+Swaps!R32)/2</f>
        <v>3.5192650445487406</v>
      </c>
      <c r="N33" s="160"/>
      <c r="O33" s="153">
        <f t="shared" si="6"/>
        <v>0</v>
      </c>
      <c r="P33" s="43">
        <f t="shared" si="7"/>
        <v>1789194.3486485798</v>
      </c>
      <c r="Q33" s="11"/>
      <c r="R33" s="19"/>
      <c r="S33" s="26">
        <f t="shared" si="0"/>
        <v>1475600</v>
      </c>
      <c r="T33" s="68">
        <f t="shared" si="8"/>
        <v>3.5526936159773124</v>
      </c>
      <c r="U33" s="24">
        <f t="shared" si="1"/>
        <v>5242354.699736122</v>
      </c>
      <c r="V33" s="24"/>
      <c r="W33" s="129">
        <f t="shared" si="9"/>
        <v>0.87207665793001998</v>
      </c>
      <c r="X33" s="52">
        <f t="shared" si="10"/>
        <v>4571735.1662296103</v>
      </c>
    </row>
    <row r="34" spans="1:24">
      <c r="A34" s="131">
        <v>37653</v>
      </c>
      <c r="B34" s="132">
        <v>37705</v>
      </c>
      <c r="C34" s="18">
        <f t="shared" si="2"/>
        <v>698</v>
      </c>
      <c r="D34" s="118">
        <f t="shared" si="3"/>
        <v>22.947945205479449</v>
      </c>
      <c r="E34" s="10"/>
      <c r="F34" s="71">
        <f>Swaps!G33</f>
        <v>873600</v>
      </c>
      <c r="G34" s="69">
        <f>(Swaps!H33+Swaps!J33)/2</f>
        <v>3.4428296246204999</v>
      </c>
      <c r="H34" s="160"/>
      <c r="I34" s="153">
        <f t="shared" si="4"/>
        <v>0</v>
      </c>
      <c r="J34" s="43">
        <f t="shared" si="5"/>
        <v>3007655.9600684689</v>
      </c>
      <c r="K34" s="19"/>
      <c r="L34" s="71">
        <f>Swaps!O33</f>
        <v>459200</v>
      </c>
      <c r="M34" s="69">
        <f>(Swaps!P33+Swaps!R33)/2</f>
        <v>3.5428296246205004</v>
      </c>
      <c r="N34" s="160"/>
      <c r="O34" s="153">
        <f t="shared" si="6"/>
        <v>0</v>
      </c>
      <c r="P34" s="43">
        <f t="shared" si="7"/>
        <v>1626867.3636257339</v>
      </c>
      <c r="Q34" s="11"/>
      <c r="R34" s="19"/>
      <c r="S34" s="26">
        <f t="shared" si="0"/>
        <v>1332800</v>
      </c>
      <c r="T34" s="68">
        <f t="shared" si="8"/>
        <v>3.4772834061331057</v>
      </c>
      <c r="U34" s="24">
        <f t="shared" si="1"/>
        <v>4634523.323694203</v>
      </c>
      <c r="V34" s="24"/>
      <c r="W34" s="129">
        <f t="shared" si="9"/>
        <v>0.86710238249833216</v>
      </c>
      <c r="X34" s="52">
        <f t="shared" si="10"/>
        <v>4018606.2157193325</v>
      </c>
    </row>
    <row r="35" spans="1:24">
      <c r="A35" s="131">
        <v>37681</v>
      </c>
      <c r="B35" s="132">
        <v>37736</v>
      </c>
      <c r="C35" s="18">
        <f t="shared" si="2"/>
        <v>729</v>
      </c>
      <c r="D35" s="118">
        <f t="shared" si="3"/>
        <v>23.967123287671232</v>
      </c>
      <c r="E35" s="10"/>
      <c r="F35" s="71">
        <f>Swaps!G34</f>
        <v>967200</v>
      </c>
      <c r="G35" s="69">
        <f>(Swaps!H34+Swaps!J34)/2</f>
        <v>3.3054117736273936</v>
      </c>
      <c r="H35" s="160"/>
      <c r="I35" s="153">
        <f t="shared" si="4"/>
        <v>0</v>
      </c>
      <c r="J35" s="43">
        <f t="shared" si="5"/>
        <v>3196994.2674524151</v>
      </c>
      <c r="K35" s="19"/>
      <c r="L35" s="71">
        <f>Swaps!O34</f>
        <v>508400</v>
      </c>
      <c r="M35" s="69">
        <f>(Swaps!P34+Swaps!R34)/2</f>
        <v>3.4154117736273935</v>
      </c>
      <c r="N35" s="160"/>
      <c r="O35" s="153">
        <f t="shared" si="6"/>
        <v>0</v>
      </c>
      <c r="P35" s="43">
        <f t="shared" si="7"/>
        <v>1736395.3457121667</v>
      </c>
      <c r="Q35" s="11"/>
      <c r="R35" s="19"/>
      <c r="S35" s="26">
        <f t="shared" si="0"/>
        <v>1475600</v>
      </c>
      <c r="T35" s="68">
        <f t="shared" si="8"/>
        <v>3.3433109332912587</v>
      </c>
      <c r="U35" s="24">
        <f t="shared" si="1"/>
        <v>4933389.6131645814</v>
      </c>
      <c r="V35" s="24"/>
      <c r="W35" s="129">
        <f t="shared" si="9"/>
        <v>0.8616282380157273</v>
      </c>
      <c r="X35" s="52">
        <f t="shared" si="10"/>
        <v>4250747.7998360889</v>
      </c>
    </row>
    <row r="36" spans="1:24">
      <c r="A36" s="131">
        <v>37712</v>
      </c>
      <c r="B36" s="132">
        <v>37766</v>
      </c>
      <c r="C36" s="18">
        <f t="shared" si="2"/>
        <v>759</v>
      </c>
      <c r="D36" s="118">
        <f t="shared" si="3"/>
        <v>24.953424657534242</v>
      </c>
      <c r="E36" s="10"/>
      <c r="F36" s="71">
        <f>Swaps!G35</f>
        <v>810000</v>
      </c>
      <c r="G36" s="69">
        <f>(Swaps!H35+Swaps!J35)/2</f>
        <v>3.1680101297432999</v>
      </c>
      <c r="H36" s="160"/>
      <c r="I36" s="153">
        <f t="shared" si="4"/>
        <v>0</v>
      </c>
      <c r="J36" s="43">
        <f t="shared" si="5"/>
        <v>2566088.205092073</v>
      </c>
      <c r="K36" s="19"/>
      <c r="L36" s="71">
        <f>Swaps!O35</f>
        <v>342000</v>
      </c>
      <c r="M36" s="69">
        <f>(Swaps!P35+Swaps!R35)/2</f>
        <v>3.2780101297433002</v>
      </c>
      <c r="N36" s="160"/>
      <c r="O36" s="153">
        <f t="shared" si="6"/>
        <v>0</v>
      </c>
      <c r="P36" s="43">
        <f t="shared" si="7"/>
        <v>1121079.4643722086</v>
      </c>
      <c r="Q36" s="11"/>
      <c r="R36" s="19"/>
      <c r="S36" s="26">
        <f t="shared" si="0"/>
        <v>1152000</v>
      </c>
      <c r="T36" s="68">
        <f t="shared" si="8"/>
        <v>3.2006663797432999</v>
      </c>
      <c r="U36" s="24">
        <f t="shared" si="1"/>
        <v>3687167.6694642818</v>
      </c>
      <c r="V36" s="24"/>
      <c r="W36" s="129">
        <f t="shared" si="9"/>
        <v>0.85636358592053119</v>
      </c>
      <c r="X36" s="52">
        <f t="shared" si="10"/>
        <v>3157556.1273126802</v>
      </c>
    </row>
    <row r="37" spans="1:24">
      <c r="A37" s="131">
        <v>37742</v>
      </c>
      <c r="B37" s="132">
        <v>37797</v>
      </c>
      <c r="C37" s="18">
        <f t="shared" si="2"/>
        <v>790</v>
      </c>
      <c r="D37" s="118">
        <f t="shared" si="3"/>
        <v>25.972602739726028</v>
      </c>
      <c r="E37" s="10"/>
      <c r="F37" s="71">
        <f>Swaps!G36</f>
        <v>837000</v>
      </c>
      <c r="G37" s="69">
        <f>(Swaps!H36+Swaps!J36)/2</f>
        <v>3.1556235340448335</v>
      </c>
      <c r="H37" s="160"/>
      <c r="I37" s="153">
        <f t="shared" si="4"/>
        <v>0</v>
      </c>
      <c r="J37" s="43">
        <f t="shared" si="5"/>
        <v>2641256.8979955255</v>
      </c>
      <c r="K37" s="19"/>
      <c r="L37" s="71">
        <f>Swaps!O36</f>
        <v>353400</v>
      </c>
      <c r="M37" s="69">
        <f>(Swaps!P36+Swaps!R36)/2</f>
        <v>3.1406235340448339</v>
      </c>
      <c r="N37" s="160"/>
      <c r="O37" s="153">
        <f t="shared" si="6"/>
        <v>0</v>
      </c>
      <c r="P37" s="43">
        <f t="shared" si="7"/>
        <v>1109896.3569314443</v>
      </c>
      <c r="Q37" s="11"/>
      <c r="R37" s="19"/>
      <c r="S37" s="26">
        <f t="shared" si="0"/>
        <v>1190400</v>
      </c>
      <c r="T37" s="68">
        <f t="shared" si="8"/>
        <v>3.1511704090448336</v>
      </c>
      <c r="U37" s="24">
        <f t="shared" si="1"/>
        <v>3751153.2549269698</v>
      </c>
      <c r="V37" s="24"/>
      <c r="W37" s="129">
        <f t="shared" si="9"/>
        <v>0.85095723703533532</v>
      </c>
      <c r="X37" s="52">
        <f t="shared" si="10"/>
        <v>3192071.0095087592</v>
      </c>
    </row>
    <row r="38" spans="1:24">
      <c r="A38" s="131">
        <v>37773</v>
      </c>
      <c r="B38" s="132">
        <v>37827</v>
      </c>
      <c r="C38" s="18">
        <f t="shared" si="2"/>
        <v>820</v>
      </c>
      <c r="D38" s="118">
        <f t="shared" si="3"/>
        <v>26.958904109589042</v>
      </c>
      <c r="E38" s="10"/>
      <c r="F38" s="71">
        <f>Swaps!G37</f>
        <v>810000</v>
      </c>
      <c r="G38" s="69">
        <f>(Swaps!H37+Swaps!J37)/2</f>
        <v>3.1902509878376688</v>
      </c>
      <c r="H38" s="160"/>
      <c r="I38" s="153">
        <f t="shared" si="4"/>
        <v>0</v>
      </c>
      <c r="J38" s="43">
        <f t="shared" si="5"/>
        <v>2584103.3001485118</v>
      </c>
      <c r="K38" s="19"/>
      <c r="L38" s="71">
        <f>Swaps!O37</f>
        <v>342000</v>
      </c>
      <c r="M38" s="69">
        <f>(Swaps!P37+Swaps!R37)/2</f>
        <v>3.128250987837669</v>
      </c>
      <c r="N38" s="160"/>
      <c r="O38" s="153">
        <f t="shared" si="6"/>
        <v>0</v>
      </c>
      <c r="P38" s="43">
        <f t="shared" si="7"/>
        <v>1069861.8378404828</v>
      </c>
      <c r="Q38" s="11"/>
      <c r="R38" s="19"/>
      <c r="S38" s="26">
        <f t="shared" si="0"/>
        <v>1152000</v>
      </c>
      <c r="T38" s="68">
        <f t="shared" si="8"/>
        <v>3.1718447378376693</v>
      </c>
      <c r="U38" s="24">
        <f t="shared" si="1"/>
        <v>3653965.1379889948</v>
      </c>
      <c r="V38" s="24"/>
      <c r="W38" s="129">
        <f t="shared" si="9"/>
        <v>0.84575778603869944</v>
      </c>
      <c r="X38" s="52">
        <f t="shared" si="10"/>
        <v>3090369.4653681633</v>
      </c>
    </row>
    <row r="39" spans="1:24">
      <c r="A39" s="131">
        <v>37803</v>
      </c>
      <c r="B39" s="132">
        <v>37858</v>
      </c>
      <c r="C39" s="18">
        <f t="shared" si="2"/>
        <v>851</v>
      </c>
      <c r="D39" s="118">
        <f t="shared" si="3"/>
        <v>27.978082191780821</v>
      </c>
      <c r="E39" s="10"/>
      <c r="F39" s="71">
        <f>Swaps!G38</f>
        <v>837000</v>
      </c>
      <c r="G39" s="69">
        <f>(Swaps!H38+Swaps!J38)/2</f>
        <v>3.2048916212270373</v>
      </c>
      <c r="H39" s="160"/>
      <c r="I39" s="153">
        <f t="shared" si="4"/>
        <v>0</v>
      </c>
      <c r="J39" s="43">
        <f t="shared" si="5"/>
        <v>2682494.2869670303</v>
      </c>
      <c r="K39" s="19"/>
      <c r="L39" s="71">
        <f>Swaps!O38</f>
        <v>353400</v>
      </c>
      <c r="M39" s="69">
        <f>(Swaps!P38+Swaps!R38)/2</f>
        <v>3.1628916212270375</v>
      </c>
      <c r="N39" s="160"/>
      <c r="O39" s="153">
        <f t="shared" si="6"/>
        <v>0</v>
      </c>
      <c r="P39" s="43">
        <f t="shared" si="7"/>
        <v>1117765.8989416352</v>
      </c>
      <c r="Q39" s="11"/>
      <c r="R39" s="19"/>
      <c r="S39" s="26">
        <f t="shared" si="0"/>
        <v>1190400</v>
      </c>
      <c r="T39" s="68">
        <f t="shared" si="8"/>
        <v>3.1924228712270373</v>
      </c>
      <c r="U39" s="24">
        <f t="shared" si="1"/>
        <v>3800260.1859086654</v>
      </c>
      <c r="V39" s="24"/>
      <c r="W39" s="129">
        <f t="shared" si="9"/>
        <v>0.84041839312326982</v>
      </c>
      <c r="X39" s="52">
        <f t="shared" si="10"/>
        <v>3193808.5588916992</v>
      </c>
    </row>
    <row r="40" spans="1:24">
      <c r="A40" s="131">
        <v>37834</v>
      </c>
      <c r="B40" s="132">
        <v>37889</v>
      </c>
      <c r="C40" s="18">
        <f t="shared" si="2"/>
        <v>882</v>
      </c>
      <c r="D40" s="118">
        <f t="shared" si="3"/>
        <v>28.997260273972604</v>
      </c>
      <c r="E40" s="10"/>
      <c r="F40" s="71">
        <f>Swaps!G39</f>
        <v>837000</v>
      </c>
      <c r="G40" s="69">
        <f>(Swaps!H39+Swaps!J39)/2</f>
        <v>3.2285446694463089</v>
      </c>
      <c r="H40" s="160"/>
      <c r="I40" s="153">
        <f t="shared" si="4"/>
        <v>0</v>
      </c>
      <c r="J40" s="43">
        <f t="shared" si="5"/>
        <v>2702291.8883265606</v>
      </c>
      <c r="K40" s="19"/>
      <c r="L40" s="71">
        <f>Swaps!O39</f>
        <v>353400</v>
      </c>
      <c r="M40" s="69">
        <f>(Swaps!P39+Swaps!R39)/2</f>
        <v>3.1775446694463092</v>
      </c>
      <c r="N40" s="160"/>
      <c r="O40" s="153">
        <f t="shared" si="6"/>
        <v>0</v>
      </c>
      <c r="P40" s="43">
        <f t="shared" si="7"/>
        <v>1122944.2861823256</v>
      </c>
      <c r="Q40" s="11"/>
      <c r="R40" s="19"/>
      <c r="S40" s="26">
        <f t="shared" si="0"/>
        <v>1190400</v>
      </c>
      <c r="T40" s="68">
        <f t="shared" si="8"/>
        <v>3.213404044446309</v>
      </c>
      <c r="U40" s="24">
        <f t="shared" si="1"/>
        <v>3825236.1745088864</v>
      </c>
      <c r="V40" s="24"/>
      <c r="W40" s="129">
        <f t="shared" si="9"/>
        <v>0.83511270857822206</v>
      </c>
      <c r="X40" s="52">
        <f t="shared" si="10"/>
        <v>3194503.3426455124</v>
      </c>
    </row>
    <row r="41" spans="1:24">
      <c r="A41" s="131">
        <v>37865</v>
      </c>
      <c r="B41" s="132">
        <v>37919</v>
      </c>
      <c r="C41" s="18">
        <f t="shared" si="2"/>
        <v>912</v>
      </c>
      <c r="D41" s="118">
        <f t="shared" si="3"/>
        <v>29.983561643835614</v>
      </c>
      <c r="E41" s="10"/>
      <c r="F41" s="71">
        <f>Swaps!G40</f>
        <v>810000</v>
      </c>
      <c r="G41" s="69">
        <f>(Swaps!H40+Swaps!J40)/2</f>
        <v>3.2887094546815505</v>
      </c>
      <c r="H41" s="160"/>
      <c r="I41" s="153">
        <f t="shared" si="4"/>
        <v>0</v>
      </c>
      <c r="J41" s="43">
        <f t="shared" si="5"/>
        <v>2663854.6582920561</v>
      </c>
      <c r="K41" s="19"/>
      <c r="L41" s="71">
        <f>Swaps!O40</f>
        <v>342000</v>
      </c>
      <c r="M41" s="69">
        <f>(Swaps!P40+Swaps!R40)/2</f>
        <v>3.2012094546815506</v>
      </c>
      <c r="N41" s="160"/>
      <c r="O41" s="153">
        <f t="shared" si="6"/>
        <v>0</v>
      </c>
      <c r="P41" s="43">
        <f t="shared" si="7"/>
        <v>1094813.6335010903</v>
      </c>
      <c r="Q41" s="11"/>
      <c r="R41" s="19"/>
      <c r="S41" s="26">
        <f t="shared" si="0"/>
        <v>1152000</v>
      </c>
      <c r="T41" s="68">
        <f t="shared" si="8"/>
        <v>3.2627328921815506</v>
      </c>
      <c r="U41" s="24">
        <f t="shared" si="1"/>
        <v>3758668.2917931462</v>
      </c>
      <c r="V41" s="24"/>
      <c r="W41" s="129">
        <f t="shared" si="9"/>
        <v>0.83001006955484669</v>
      </c>
      <c r="X41" s="52">
        <f t="shared" si="10"/>
        <v>3119732.5303048259</v>
      </c>
    </row>
    <row r="42" spans="1:24">
      <c r="A42" s="131">
        <v>37895</v>
      </c>
      <c r="B42" s="132">
        <v>37950</v>
      </c>
      <c r="C42" s="18">
        <f t="shared" si="2"/>
        <v>943</v>
      </c>
      <c r="D42" s="118">
        <f t="shared" si="3"/>
        <v>31.002739726027396</v>
      </c>
      <c r="E42" s="10"/>
      <c r="F42" s="71">
        <f>Swaps!G41</f>
        <v>837000</v>
      </c>
      <c r="G42" s="69">
        <f>(Swaps!H41+Swaps!J41)/2</f>
        <v>3.3113853718795263</v>
      </c>
      <c r="H42" s="160"/>
      <c r="I42" s="153">
        <f t="shared" si="4"/>
        <v>0</v>
      </c>
      <c r="J42" s="43">
        <f t="shared" si="5"/>
        <v>2771629.5562631637</v>
      </c>
      <c r="K42" s="19"/>
      <c r="L42" s="71">
        <f>Swaps!O41</f>
        <v>353400</v>
      </c>
      <c r="M42" s="69">
        <f>(Swaps!P41+Swaps!R41)/2</f>
        <v>3.2613853718795265</v>
      </c>
      <c r="N42" s="160"/>
      <c r="O42" s="153">
        <f t="shared" si="6"/>
        <v>0</v>
      </c>
      <c r="P42" s="43">
        <f t="shared" si="7"/>
        <v>1152573.5904222247</v>
      </c>
      <c r="Q42" s="11"/>
      <c r="R42" s="19"/>
      <c r="S42" s="26">
        <f t="shared" si="0"/>
        <v>1190400</v>
      </c>
      <c r="T42" s="68">
        <f t="shared" si="8"/>
        <v>3.2965416218795265</v>
      </c>
      <c r="U42" s="24">
        <f t="shared" si="1"/>
        <v>3924203.1466853884</v>
      </c>
      <c r="V42" s="24"/>
      <c r="W42" s="129">
        <f t="shared" si="9"/>
        <v>0.82477009428264303</v>
      </c>
      <c r="X42" s="52">
        <f t="shared" si="10"/>
        <v>3236565.399275952</v>
      </c>
    </row>
    <row r="43" spans="1:24">
      <c r="A43" s="131">
        <v>37926</v>
      </c>
      <c r="B43" s="132">
        <v>37980</v>
      </c>
      <c r="C43" s="18">
        <f t="shared" si="2"/>
        <v>973</v>
      </c>
      <c r="D43" s="118">
        <f t="shared" si="3"/>
        <v>31.989041095890407</v>
      </c>
      <c r="E43" s="10"/>
      <c r="F43" s="71">
        <f>Swaps!G42</f>
        <v>936000</v>
      </c>
      <c r="G43" s="69">
        <f>(Swaps!H42+Swaps!J42)/2</f>
        <v>3.4230718775011075</v>
      </c>
      <c r="H43" s="160"/>
      <c r="I43" s="153">
        <f t="shared" si="4"/>
        <v>0</v>
      </c>
      <c r="J43" s="43">
        <f t="shared" si="5"/>
        <v>3203995.2773410366</v>
      </c>
      <c r="K43" s="19"/>
      <c r="L43" s="71">
        <f>Swaps!O42</f>
        <v>492000</v>
      </c>
      <c r="M43" s="69">
        <f>(Swaps!P42+Swaps!R42)/2</f>
        <v>3.2840718775011077</v>
      </c>
      <c r="N43" s="160"/>
      <c r="O43" s="153">
        <f t="shared" si="6"/>
        <v>0</v>
      </c>
      <c r="P43" s="43">
        <f t="shared" si="7"/>
        <v>1615763.3637305449</v>
      </c>
      <c r="Q43" s="11"/>
      <c r="R43" s="19"/>
      <c r="S43" s="26">
        <f t="shared" si="0"/>
        <v>1428000</v>
      </c>
      <c r="T43" s="68">
        <f t="shared" si="8"/>
        <v>3.3751811211985863</v>
      </c>
      <c r="U43" s="24">
        <f t="shared" si="1"/>
        <v>4819758.6410715813</v>
      </c>
      <c r="V43" s="24"/>
      <c r="W43" s="129">
        <f t="shared" si="9"/>
        <v>0.81973064987571442</v>
      </c>
      <c r="X43" s="52">
        <f t="shared" si="10"/>
        <v>3950903.8830896975</v>
      </c>
    </row>
    <row r="44" spans="1:24">
      <c r="A44" s="131">
        <v>37956</v>
      </c>
      <c r="B44" s="132">
        <v>38011</v>
      </c>
      <c r="C44" s="18">
        <f t="shared" si="2"/>
        <v>1004</v>
      </c>
      <c r="D44" s="118">
        <f t="shared" si="3"/>
        <v>33.008219178082186</v>
      </c>
      <c r="E44" s="10"/>
      <c r="F44" s="71">
        <f>Swaps!G43</f>
        <v>967200</v>
      </c>
      <c r="G44" s="69">
        <f>(Swaps!H43+Swaps!J43)/2</f>
        <v>3.530768480491262</v>
      </c>
      <c r="H44" s="160"/>
      <c r="I44" s="153">
        <f t="shared" si="4"/>
        <v>0</v>
      </c>
      <c r="J44" s="43">
        <f t="shared" si="5"/>
        <v>3414959.2743311487</v>
      </c>
      <c r="K44" s="19"/>
      <c r="L44" s="71">
        <f>Swaps!O43</f>
        <v>508400</v>
      </c>
      <c r="M44" s="69">
        <f>(Swaps!P43+Swaps!R43)/2</f>
        <v>3.3957684804912622</v>
      </c>
      <c r="N44" s="160"/>
      <c r="O44" s="153">
        <f t="shared" si="6"/>
        <v>0</v>
      </c>
      <c r="P44" s="43">
        <f t="shared" si="7"/>
        <v>1726408.6954817576</v>
      </c>
      <c r="Q44" s="11"/>
      <c r="R44" s="19"/>
      <c r="S44" s="26">
        <f t="shared" ref="S44:S75" si="11">F44+L44</f>
        <v>1475600</v>
      </c>
      <c r="T44" s="68">
        <f t="shared" si="8"/>
        <v>3.4842558754492452</v>
      </c>
      <c r="U44" s="24">
        <f t="shared" ref="U44:U75" si="12">+P44+J44</f>
        <v>5141367.9698129063</v>
      </c>
      <c r="V44" s="24"/>
      <c r="W44" s="129">
        <f t="shared" si="9"/>
        <v>0.81455557008720059</v>
      </c>
      <c r="X44" s="52">
        <f t="shared" si="10"/>
        <v>4187929.9176790249</v>
      </c>
    </row>
    <row r="45" spans="1:24">
      <c r="A45" s="131">
        <v>37987</v>
      </c>
      <c r="B45" s="132">
        <v>38042</v>
      </c>
      <c r="C45" s="18">
        <f t="shared" si="2"/>
        <v>1035</v>
      </c>
      <c r="D45" s="118">
        <f t="shared" si="3"/>
        <v>34.027397260273972</v>
      </c>
      <c r="E45" s="10"/>
      <c r="F45" s="71">
        <f>Swaps!G44</f>
        <v>967200</v>
      </c>
      <c r="G45" s="69">
        <f>(Swaps!H44+Swaps!J44)/2</f>
        <v>3.5819747349434632</v>
      </c>
      <c r="H45" s="160"/>
      <c r="I45" s="153">
        <f t="shared" si="4"/>
        <v>0</v>
      </c>
      <c r="J45" s="43">
        <f t="shared" si="5"/>
        <v>3464485.9636373175</v>
      </c>
      <c r="K45" s="19"/>
      <c r="L45" s="71">
        <f>Swaps!O44</f>
        <v>508400</v>
      </c>
      <c r="M45" s="69">
        <f>(Swaps!P44+Swaps!R44)/2</f>
        <v>3.5034747349434632</v>
      </c>
      <c r="N45" s="160"/>
      <c r="O45" s="153">
        <f t="shared" si="6"/>
        <v>0</v>
      </c>
      <c r="P45" s="43">
        <f t="shared" si="7"/>
        <v>1781166.5552452567</v>
      </c>
      <c r="Q45" s="11"/>
      <c r="R45" s="19"/>
      <c r="S45" s="26">
        <f t="shared" si="11"/>
        <v>1475600</v>
      </c>
      <c r="T45" s="68">
        <f t="shared" si="8"/>
        <v>3.5549285164560684</v>
      </c>
      <c r="U45" s="24">
        <f t="shared" si="12"/>
        <v>5245652.5188825745</v>
      </c>
      <c r="V45" s="24"/>
      <c r="W45" s="129">
        <f t="shared" si="9"/>
        <v>0.80941316133620578</v>
      </c>
      <c r="X45" s="52">
        <f t="shared" si="10"/>
        <v>4245900.1885799756</v>
      </c>
    </row>
    <row r="46" spans="1:24">
      <c r="A46" s="131">
        <v>38018</v>
      </c>
      <c r="B46" s="132">
        <v>38071</v>
      </c>
      <c r="C46" s="18">
        <f t="shared" si="2"/>
        <v>1064</v>
      </c>
      <c r="D46" s="118">
        <f t="shared" si="3"/>
        <v>34.980821917808221</v>
      </c>
      <c r="E46" s="10"/>
      <c r="F46" s="71">
        <f>Swaps!G45</f>
        <v>904800</v>
      </c>
      <c r="G46" s="69">
        <f>(Swaps!H45+Swaps!J45)/2</f>
        <v>3.4546902340776278</v>
      </c>
      <c r="H46" s="160"/>
      <c r="I46" s="153">
        <f t="shared" si="4"/>
        <v>0</v>
      </c>
      <c r="J46" s="43">
        <f t="shared" si="5"/>
        <v>3125803.7237934377</v>
      </c>
      <c r="K46" s="19"/>
      <c r="L46" s="71">
        <f>Swaps!O45</f>
        <v>475600</v>
      </c>
      <c r="M46" s="69">
        <f>(Swaps!P45+Swaps!R45)/2</f>
        <v>3.5546902340776283</v>
      </c>
      <c r="N46" s="160"/>
      <c r="O46" s="153">
        <f t="shared" si="6"/>
        <v>0</v>
      </c>
      <c r="P46" s="43">
        <f t="shared" si="7"/>
        <v>1690610.6753273201</v>
      </c>
      <c r="Q46" s="11"/>
      <c r="R46" s="19"/>
      <c r="S46" s="26">
        <f t="shared" si="11"/>
        <v>1380400</v>
      </c>
      <c r="T46" s="68">
        <f t="shared" si="8"/>
        <v>3.4891440155902327</v>
      </c>
      <c r="U46" s="24">
        <f t="shared" si="12"/>
        <v>4816414.3991207574</v>
      </c>
      <c r="V46" s="24"/>
      <c r="W46" s="129">
        <f t="shared" si="9"/>
        <v>0.80463191548080837</v>
      </c>
      <c r="X46" s="52">
        <f t="shared" si="10"/>
        <v>3875440.7437138818</v>
      </c>
    </row>
    <row r="47" spans="1:24">
      <c r="A47" s="131">
        <v>38047</v>
      </c>
      <c r="B47" s="132">
        <v>38102</v>
      </c>
      <c r="C47" s="18">
        <f t="shared" si="2"/>
        <v>1095</v>
      </c>
      <c r="D47" s="118">
        <f t="shared" si="3"/>
        <v>36</v>
      </c>
      <c r="E47" s="10"/>
      <c r="F47" s="71">
        <f>Swaps!G46</f>
        <v>967200</v>
      </c>
      <c r="G47" s="69">
        <f>(Swaps!H46+Swaps!J46)/2</f>
        <v>3.3174146052492453</v>
      </c>
      <c r="H47" s="160"/>
      <c r="I47" s="153">
        <f t="shared" si="4"/>
        <v>0</v>
      </c>
      <c r="J47" s="43">
        <f t="shared" si="5"/>
        <v>3208603.4061970701</v>
      </c>
      <c r="K47" s="19"/>
      <c r="L47" s="71">
        <f>Swaps!O46</f>
        <v>508400</v>
      </c>
      <c r="M47" s="69">
        <f>(Swaps!P46+Swaps!R46)/2</f>
        <v>3.4274146052492451</v>
      </c>
      <c r="N47" s="160"/>
      <c r="O47" s="153">
        <f t="shared" si="6"/>
        <v>0</v>
      </c>
      <c r="P47" s="43">
        <f t="shared" si="7"/>
        <v>1742497.5853087162</v>
      </c>
      <c r="Q47" s="11"/>
      <c r="R47" s="19"/>
      <c r="S47" s="26">
        <f t="shared" si="11"/>
        <v>1475600</v>
      </c>
      <c r="T47" s="68">
        <f t="shared" si="8"/>
        <v>3.3553137649131113</v>
      </c>
      <c r="U47" s="24">
        <f t="shared" si="12"/>
        <v>4951100.9915057868</v>
      </c>
      <c r="V47" s="24"/>
      <c r="W47" s="129">
        <f t="shared" si="9"/>
        <v>0.79955215621643283</v>
      </c>
      <c r="X47" s="52">
        <f t="shared" si="10"/>
        <v>3958663.4734037705</v>
      </c>
    </row>
    <row r="48" spans="1:24">
      <c r="A48" s="131">
        <v>38078</v>
      </c>
      <c r="B48" s="132">
        <v>38132</v>
      </c>
      <c r="C48" s="18">
        <f t="shared" si="2"/>
        <v>1125</v>
      </c>
      <c r="D48" s="118">
        <f t="shared" si="3"/>
        <v>36.986301369863014</v>
      </c>
      <c r="E48" s="10"/>
      <c r="F48" s="71">
        <f>Swaps!G47</f>
        <v>840000</v>
      </c>
      <c r="G48" s="69">
        <f>(Swaps!H47+Swaps!J47)/2</f>
        <v>3.1801475057773212</v>
      </c>
      <c r="H48" s="160"/>
      <c r="I48" s="153">
        <f t="shared" si="4"/>
        <v>0</v>
      </c>
      <c r="J48" s="43">
        <f t="shared" si="5"/>
        <v>2671323.90485295</v>
      </c>
      <c r="K48" s="19"/>
      <c r="L48" s="71">
        <f>Swaps!O47</f>
        <v>342000</v>
      </c>
      <c r="M48" s="69">
        <f>(Swaps!P47+Swaps!R47)/2</f>
        <v>3.2901475057773215</v>
      </c>
      <c r="N48" s="160"/>
      <c r="O48" s="153">
        <f t="shared" si="6"/>
        <v>0</v>
      </c>
      <c r="P48" s="43">
        <f t="shared" si="7"/>
        <v>1125230.446975844</v>
      </c>
      <c r="Q48" s="11"/>
      <c r="R48" s="19"/>
      <c r="S48" s="26">
        <f t="shared" si="11"/>
        <v>1182000</v>
      </c>
      <c r="T48" s="68">
        <f t="shared" si="8"/>
        <v>3.2119749169448344</v>
      </c>
      <c r="U48" s="24">
        <f t="shared" si="12"/>
        <v>3796554.351828794</v>
      </c>
      <c r="V48" s="24"/>
      <c r="W48" s="129">
        <f t="shared" si="9"/>
        <v>0.79466679644208715</v>
      </c>
      <c r="X48" s="52">
        <f t="shared" si="10"/>
        <v>3016995.6842860524</v>
      </c>
    </row>
    <row r="49" spans="1:24">
      <c r="A49" s="131">
        <v>38108</v>
      </c>
      <c r="B49" s="132">
        <v>38163</v>
      </c>
      <c r="C49" s="18">
        <f t="shared" si="2"/>
        <v>1156</v>
      </c>
      <c r="D49" s="118">
        <f t="shared" si="3"/>
        <v>38.005479452054793</v>
      </c>
      <c r="E49" s="10"/>
      <c r="F49" s="71">
        <f>Swaps!G48</f>
        <v>868000</v>
      </c>
      <c r="G49" s="69">
        <f>(Swaps!H48+Swaps!J48)/2</f>
        <v>3.1678886194293066</v>
      </c>
      <c r="H49" s="160"/>
      <c r="I49" s="153">
        <f t="shared" si="4"/>
        <v>0</v>
      </c>
      <c r="J49" s="43">
        <f t="shared" si="5"/>
        <v>2749727.3216646379</v>
      </c>
      <c r="K49" s="19"/>
      <c r="L49" s="71">
        <f>Swaps!O48</f>
        <v>353400</v>
      </c>
      <c r="M49" s="69">
        <f>(Swaps!P48+Swaps!R48)/2</f>
        <v>3.1528886194293069</v>
      </c>
      <c r="N49" s="160"/>
      <c r="O49" s="153">
        <f t="shared" si="6"/>
        <v>0</v>
      </c>
      <c r="P49" s="43">
        <f t="shared" si="7"/>
        <v>1114230.838106317</v>
      </c>
      <c r="Q49" s="11"/>
      <c r="R49" s="19"/>
      <c r="S49" s="26">
        <f t="shared" si="11"/>
        <v>1221400</v>
      </c>
      <c r="T49" s="68">
        <f t="shared" si="8"/>
        <v>3.163548517906464</v>
      </c>
      <c r="U49" s="24">
        <f t="shared" si="12"/>
        <v>3863958.1597709549</v>
      </c>
      <c r="V49" s="24"/>
      <c r="W49" s="129">
        <f t="shared" si="9"/>
        <v>0.78964994843537428</v>
      </c>
      <c r="X49" s="52">
        <f t="shared" si="10"/>
        <v>3051174.3616195782</v>
      </c>
    </row>
    <row r="50" spans="1:24">
      <c r="A50" s="131">
        <v>38139</v>
      </c>
      <c r="B50" s="132">
        <v>38193</v>
      </c>
      <c r="C50" s="18">
        <f t="shared" si="2"/>
        <v>1186</v>
      </c>
      <c r="D50" s="118">
        <f t="shared" si="3"/>
        <v>38.991780821917814</v>
      </c>
      <c r="E50" s="10"/>
      <c r="F50" s="71">
        <f>Swaps!G49</f>
        <v>840000</v>
      </c>
      <c r="G50" s="69">
        <f>(Swaps!H49+Swaps!J49)/2</f>
        <v>3.2026376534381553</v>
      </c>
      <c r="H50" s="160"/>
      <c r="I50" s="153">
        <f t="shared" si="4"/>
        <v>0</v>
      </c>
      <c r="J50" s="43">
        <f t="shared" si="5"/>
        <v>2690215.6288880506</v>
      </c>
      <c r="K50" s="19"/>
      <c r="L50" s="71">
        <f>Swaps!O49</f>
        <v>342000</v>
      </c>
      <c r="M50" s="69">
        <f>(Swaps!P49+Swaps!R49)/2</f>
        <v>3.1406376534381555</v>
      </c>
      <c r="N50" s="160"/>
      <c r="O50" s="153">
        <f t="shared" si="6"/>
        <v>0</v>
      </c>
      <c r="P50" s="43">
        <f t="shared" si="7"/>
        <v>1074098.0774758491</v>
      </c>
      <c r="Q50" s="11"/>
      <c r="R50" s="19"/>
      <c r="S50" s="26">
        <f t="shared" si="11"/>
        <v>1182000</v>
      </c>
      <c r="T50" s="68">
        <f t="shared" si="8"/>
        <v>3.1846985671437391</v>
      </c>
      <c r="U50" s="24">
        <f t="shared" si="12"/>
        <v>3764313.7063638996</v>
      </c>
      <c r="V50" s="24"/>
      <c r="W50" s="129">
        <f t="shared" si="9"/>
        <v>0.78482509234073694</v>
      </c>
      <c r="X50" s="52">
        <f t="shared" si="10"/>
        <v>2954327.8521965491</v>
      </c>
    </row>
    <row r="51" spans="1:24">
      <c r="A51" s="131">
        <v>38169</v>
      </c>
      <c r="B51" s="132">
        <v>38224</v>
      </c>
      <c r="C51" s="18">
        <f t="shared" si="2"/>
        <v>1217</v>
      </c>
      <c r="D51" s="118">
        <f t="shared" si="3"/>
        <v>40.010958904109593</v>
      </c>
      <c r="E51" s="10"/>
      <c r="F51" s="71">
        <f>Swaps!G50</f>
        <v>868000</v>
      </c>
      <c r="G51" s="69">
        <f>(Swaps!H50+Swaps!J50)/2</f>
        <v>3.2173943359541721</v>
      </c>
      <c r="H51" s="160"/>
      <c r="I51" s="153">
        <f t="shared" si="4"/>
        <v>0</v>
      </c>
      <c r="J51" s="43">
        <f t="shared" si="5"/>
        <v>2792698.2836082214</v>
      </c>
      <c r="K51" s="19"/>
      <c r="L51" s="71">
        <f>Swaps!O50</f>
        <v>353400</v>
      </c>
      <c r="M51" s="69">
        <f>(Swaps!P50+Swaps!R50)/2</f>
        <v>3.1753943359541723</v>
      </c>
      <c r="N51" s="160"/>
      <c r="O51" s="153">
        <f t="shared" si="6"/>
        <v>0</v>
      </c>
      <c r="P51" s="43">
        <f t="shared" si="7"/>
        <v>1122184.3583262046</v>
      </c>
      <c r="Q51" s="11"/>
      <c r="R51" s="19"/>
      <c r="S51" s="26">
        <f t="shared" si="11"/>
        <v>1221400</v>
      </c>
      <c r="T51" s="68">
        <f t="shared" si="8"/>
        <v>3.2052420516902127</v>
      </c>
      <c r="U51" s="24">
        <f t="shared" si="12"/>
        <v>3914882.641934426</v>
      </c>
      <c r="V51" s="24"/>
      <c r="W51" s="129">
        <f t="shared" si="9"/>
        <v>0.77987037645508983</v>
      </c>
      <c r="X51" s="52">
        <f t="shared" si="10"/>
        <v>3053100.9997428977</v>
      </c>
    </row>
    <row r="52" spans="1:24">
      <c r="A52" s="131">
        <v>38200</v>
      </c>
      <c r="B52" s="132">
        <v>38255</v>
      </c>
      <c r="C52" s="18">
        <f t="shared" si="2"/>
        <v>1248</v>
      </c>
      <c r="D52" s="118">
        <f t="shared" si="3"/>
        <v>41.030136986301372</v>
      </c>
      <c r="E52" s="10"/>
      <c r="F52" s="71">
        <f>Swaps!G51</f>
        <v>868000</v>
      </c>
      <c r="G52" s="69">
        <f>(Swaps!H51+Swaps!J51)/2</f>
        <v>3.2411584138549547</v>
      </c>
      <c r="H52" s="160"/>
      <c r="I52" s="153">
        <f t="shared" si="4"/>
        <v>0</v>
      </c>
      <c r="J52" s="43">
        <f t="shared" si="5"/>
        <v>2813325.5032261009</v>
      </c>
      <c r="K52" s="19"/>
      <c r="L52" s="71">
        <f>Swaps!O51</f>
        <v>353400</v>
      </c>
      <c r="M52" s="69">
        <f>(Swaps!P51+Swaps!R51)/2</f>
        <v>3.190158413854955</v>
      </c>
      <c r="N52" s="160"/>
      <c r="O52" s="153">
        <f t="shared" si="6"/>
        <v>0</v>
      </c>
      <c r="P52" s="43">
        <f t="shared" si="7"/>
        <v>1127401.9834563411</v>
      </c>
      <c r="Q52" s="11"/>
      <c r="R52" s="19"/>
      <c r="S52" s="26">
        <f t="shared" si="11"/>
        <v>1221400</v>
      </c>
      <c r="T52" s="68">
        <f t="shared" si="8"/>
        <v>3.2264020686772898</v>
      </c>
      <c r="U52" s="24">
        <f t="shared" si="12"/>
        <v>3940727.486682442</v>
      </c>
      <c r="V52" s="24"/>
      <c r="W52" s="129">
        <f t="shared" si="9"/>
        <v>0.77494694041733125</v>
      </c>
      <c r="X52" s="52">
        <f t="shared" si="10"/>
        <v>3053854.7088230378</v>
      </c>
    </row>
    <row r="53" spans="1:24">
      <c r="A53" s="131">
        <v>38231</v>
      </c>
      <c r="B53" s="132">
        <v>38285</v>
      </c>
      <c r="C53" s="18">
        <f t="shared" si="2"/>
        <v>1278</v>
      </c>
      <c r="D53" s="118">
        <f t="shared" si="3"/>
        <v>42.016438356164386</v>
      </c>
      <c r="E53" s="10"/>
      <c r="F53" s="71">
        <f>Swaps!G52</f>
        <v>840000</v>
      </c>
      <c r="G53" s="69">
        <f>(Swaps!H52+Swaps!J52)/2</f>
        <v>3.3014296508524605</v>
      </c>
      <c r="H53" s="160"/>
      <c r="I53" s="153">
        <f t="shared" si="4"/>
        <v>0</v>
      </c>
      <c r="J53" s="43">
        <f t="shared" si="5"/>
        <v>2773200.9067160669</v>
      </c>
      <c r="K53" s="19"/>
      <c r="L53" s="71">
        <f>Swaps!O52</f>
        <v>342000</v>
      </c>
      <c r="M53" s="69">
        <f>(Swaps!P52+Swaps!R52)/2</f>
        <v>3.2139296508524606</v>
      </c>
      <c r="N53" s="160"/>
      <c r="O53" s="153">
        <f t="shared" si="6"/>
        <v>0</v>
      </c>
      <c r="P53" s="43">
        <f t="shared" si="7"/>
        <v>1099163.9405915416</v>
      </c>
      <c r="Q53" s="11"/>
      <c r="R53" s="19"/>
      <c r="S53" s="26">
        <f t="shared" si="11"/>
        <v>1182000</v>
      </c>
      <c r="T53" s="68">
        <f t="shared" si="8"/>
        <v>3.2761123919692121</v>
      </c>
      <c r="U53" s="24">
        <f t="shared" si="12"/>
        <v>3872364.8473076085</v>
      </c>
      <c r="V53" s="24"/>
      <c r="W53" s="129">
        <f t="shared" si="9"/>
        <v>0.77021192146886985</v>
      </c>
      <c r="X53" s="52">
        <f t="shared" si="10"/>
        <v>2982541.5696732998</v>
      </c>
    </row>
    <row r="54" spans="1:24">
      <c r="A54" s="131">
        <v>38261</v>
      </c>
      <c r="B54" s="132">
        <v>38316</v>
      </c>
      <c r="C54" s="18">
        <f t="shared" si="2"/>
        <v>1309</v>
      </c>
      <c r="D54" s="118">
        <f t="shared" si="3"/>
        <v>43.035616438356165</v>
      </c>
      <c r="E54" s="10"/>
      <c r="F54" s="71">
        <f>Swaps!G53</f>
        <v>868000</v>
      </c>
      <c r="G54" s="69">
        <f>(Swaps!H53+Swaps!J53)/2</f>
        <v>3.3242078258482892</v>
      </c>
      <c r="H54" s="160"/>
      <c r="I54" s="153">
        <f t="shared" si="4"/>
        <v>0</v>
      </c>
      <c r="J54" s="43">
        <f t="shared" si="5"/>
        <v>2885412.3928363151</v>
      </c>
      <c r="K54" s="19"/>
      <c r="L54" s="71">
        <f>Swaps!O53</f>
        <v>353400</v>
      </c>
      <c r="M54" s="69">
        <f>(Swaps!P53+Swaps!R53)/2</f>
        <v>3.2742078258482894</v>
      </c>
      <c r="N54" s="160"/>
      <c r="O54" s="153">
        <f t="shared" si="6"/>
        <v>0</v>
      </c>
      <c r="P54" s="43">
        <f t="shared" si="7"/>
        <v>1157105.0456547856</v>
      </c>
      <c r="Q54" s="11"/>
      <c r="R54" s="19"/>
      <c r="S54" s="26">
        <f t="shared" si="11"/>
        <v>1221400</v>
      </c>
      <c r="T54" s="68">
        <f t="shared" si="8"/>
        <v>3.3097408207721473</v>
      </c>
      <c r="U54" s="24">
        <f t="shared" si="12"/>
        <v>4042517.4384911004</v>
      </c>
      <c r="V54" s="24"/>
      <c r="W54" s="129">
        <f t="shared" si="9"/>
        <v>0.76534946067364384</v>
      </c>
      <c r="X54" s="52">
        <f t="shared" si="10"/>
        <v>3093938.5413129637</v>
      </c>
    </row>
    <row r="55" spans="1:24">
      <c r="A55" s="131">
        <v>38292</v>
      </c>
      <c r="B55" s="132">
        <v>38346</v>
      </c>
      <c r="C55" s="18">
        <f t="shared" si="2"/>
        <v>1339</v>
      </c>
      <c r="D55" s="118">
        <f t="shared" si="3"/>
        <v>44.021917808219179</v>
      </c>
      <c r="E55" s="10"/>
      <c r="F55" s="71">
        <f>Swaps!G54</f>
        <v>936000</v>
      </c>
      <c r="G55" s="69">
        <f>(Swaps!H54+Swaps!J54)/2</f>
        <v>3.4359927314976644</v>
      </c>
      <c r="H55" s="160"/>
      <c r="I55" s="153">
        <f t="shared" si="4"/>
        <v>0</v>
      </c>
      <c r="J55" s="43">
        <f t="shared" si="5"/>
        <v>3216089.1966818138</v>
      </c>
      <c r="K55" s="19"/>
      <c r="L55" s="71">
        <f>Swaps!O54</f>
        <v>612000</v>
      </c>
      <c r="M55" s="69">
        <f>(Swaps!P54+Swaps!R54)/2</f>
        <v>3.2969927314976646</v>
      </c>
      <c r="N55" s="160"/>
      <c r="O55" s="153">
        <f t="shared" si="6"/>
        <v>0</v>
      </c>
      <c r="P55" s="43">
        <f t="shared" si="7"/>
        <v>2017759.5516765707</v>
      </c>
      <c r="Q55" s="11"/>
      <c r="R55" s="19"/>
      <c r="S55" s="26">
        <f t="shared" si="11"/>
        <v>1548000</v>
      </c>
      <c r="T55" s="68">
        <f t="shared" si="8"/>
        <v>3.3810392431255716</v>
      </c>
      <c r="U55" s="24">
        <f t="shared" si="12"/>
        <v>5233848.7483583847</v>
      </c>
      <c r="V55" s="24"/>
      <c r="W55" s="129">
        <f t="shared" si="9"/>
        <v>0.76067308347995766</v>
      </c>
      <c r="X55" s="52">
        <f t="shared" si="10"/>
        <v>3981247.8658814896</v>
      </c>
    </row>
    <row r="56" spans="1:24">
      <c r="A56" s="131">
        <v>38322</v>
      </c>
      <c r="B56" s="132">
        <v>38377</v>
      </c>
      <c r="C56" s="18">
        <f t="shared" si="2"/>
        <v>1370</v>
      </c>
      <c r="D56" s="118">
        <f t="shared" si="3"/>
        <v>45.041095890410958</v>
      </c>
      <c r="E56" s="10"/>
      <c r="F56" s="71">
        <f>Swaps!G55</f>
        <v>967200</v>
      </c>
      <c r="G56" s="69">
        <f>(Swaps!H55+Swaps!J55)/2</f>
        <v>3.5437841729499131</v>
      </c>
      <c r="H56" s="160"/>
      <c r="I56" s="153">
        <f t="shared" si="4"/>
        <v>0</v>
      </c>
      <c r="J56" s="43">
        <f t="shared" si="5"/>
        <v>3427548.052077156</v>
      </c>
      <c r="K56" s="19"/>
      <c r="L56" s="71">
        <f>Swaps!O55</f>
        <v>632400</v>
      </c>
      <c r="M56" s="69">
        <f>(Swaps!P55+Swaps!R55)/2</f>
        <v>3.4087841729499133</v>
      </c>
      <c r="N56" s="160"/>
      <c r="O56" s="153">
        <f t="shared" si="6"/>
        <v>0</v>
      </c>
      <c r="P56" s="43">
        <f t="shared" si="7"/>
        <v>2155715.1109735253</v>
      </c>
      <c r="Q56" s="11"/>
      <c r="R56" s="19"/>
      <c r="S56" s="26">
        <f t="shared" si="11"/>
        <v>1599600</v>
      </c>
      <c r="T56" s="68">
        <f t="shared" si="8"/>
        <v>3.4904120799266574</v>
      </c>
      <c r="U56" s="24">
        <f t="shared" si="12"/>
        <v>5583263.1630506814</v>
      </c>
      <c r="V56" s="24"/>
      <c r="W56" s="129">
        <f t="shared" si="9"/>
        <v>0.75587084276762084</v>
      </c>
      <c r="X56" s="52">
        <f t="shared" si="10"/>
        <v>4220225.8324485309</v>
      </c>
    </row>
    <row r="57" spans="1:24">
      <c r="A57" s="131">
        <v>38353</v>
      </c>
      <c r="B57" s="132">
        <v>38408</v>
      </c>
      <c r="C57" s="18">
        <f t="shared" si="2"/>
        <v>1401</v>
      </c>
      <c r="D57" s="118">
        <f t="shared" si="3"/>
        <v>46.060273972602737</v>
      </c>
      <c r="E57" s="10"/>
      <c r="F57" s="71">
        <f>Swaps!G56</f>
        <v>967200</v>
      </c>
      <c r="G57" s="69">
        <f>(Swaps!H56+Swaps!J56)/2</f>
        <v>3.625081966739045</v>
      </c>
      <c r="H57" s="160"/>
      <c r="I57" s="153">
        <f t="shared" si="4"/>
        <v>0</v>
      </c>
      <c r="J57" s="43">
        <f t="shared" si="5"/>
        <v>3506179.2782300045</v>
      </c>
      <c r="K57" s="19"/>
      <c r="L57" s="71">
        <f>Swaps!O56</f>
        <v>632400</v>
      </c>
      <c r="M57" s="69">
        <f>(Swaps!P56+Swaps!R56)/2</f>
        <v>3.5165819667390448</v>
      </c>
      <c r="N57" s="160"/>
      <c r="O57" s="153">
        <f t="shared" si="6"/>
        <v>0</v>
      </c>
      <c r="P57" s="43">
        <f t="shared" si="7"/>
        <v>2223886.4357657721</v>
      </c>
      <c r="Q57" s="11"/>
      <c r="R57" s="19"/>
      <c r="S57" s="26">
        <f t="shared" si="11"/>
        <v>1599600</v>
      </c>
      <c r="T57" s="68">
        <f t="shared" si="8"/>
        <v>3.582186617901836</v>
      </c>
      <c r="U57" s="24">
        <f t="shared" si="12"/>
        <v>5730065.7139957771</v>
      </c>
      <c r="V57" s="24"/>
      <c r="W57" s="129">
        <f t="shared" si="9"/>
        <v>0.75109891930504602</v>
      </c>
      <c r="X57" s="52">
        <f t="shared" si="10"/>
        <v>4303846.1653291248</v>
      </c>
    </row>
    <row r="58" spans="1:24">
      <c r="A58" s="131">
        <v>38384</v>
      </c>
      <c r="B58" s="132">
        <v>38436</v>
      </c>
      <c r="C58" s="18">
        <f t="shared" si="2"/>
        <v>1429</v>
      </c>
      <c r="D58" s="118">
        <f t="shared" si="3"/>
        <v>46.980821917808221</v>
      </c>
      <c r="E58" s="10"/>
      <c r="F58" s="71">
        <f>Swaps!G57</f>
        <v>873600</v>
      </c>
      <c r="G58" s="69">
        <f>(Swaps!H57+Swaps!J57)/2</f>
        <v>3.4978859398026523</v>
      </c>
      <c r="H58" s="160"/>
      <c r="I58" s="153">
        <f t="shared" si="4"/>
        <v>0</v>
      </c>
      <c r="J58" s="43">
        <f t="shared" si="5"/>
        <v>3055753.157011597</v>
      </c>
      <c r="K58" s="19"/>
      <c r="L58" s="71">
        <f>Swaps!O57</f>
        <v>571200</v>
      </c>
      <c r="M58" s="69">
        <f>(Swaps!P57+Swaps!R57)/2</f>
        <v>3.5978859398026524</v>
      </c>
      <c r="N58" s="160"/>
      <c r="O58" s="153">
        <f t="shared" si="6"/>
        <v>0</v>
      </c>
      <c r="P58" s="43">
        <f t="shared" si="7"/>
        <v>2055112.448815275</v>
      </c>
      <c r="Q58" s="11"/>
      <c r="R58" s="19"/>
      <c r="S58" s="26">
        <f t="shared" si="11"/>
        <v>1444800</v>
      </c>
      <c r="T58" s="68">
        <f t="shared" si="8"/>
        <v>3.5374208235235822</v>
      </c>
      <c r="U58" s="24">
        <f t="shared" si="12"/>
        <v>5110865.6058268715</v>
      </c>
      <c r="V58" s="24"/>
      <c r="W58" s="129">
        <f t="shared" si="9"/>
        <v>0.7468146939825443</v>
      </c>
      <c r="X58" s="52">
        <f t="shared" si="10"/>
        <v>3816869.533401506</v>
      </c>
    </row>
    <row r="59" spans="1:24">
      <c r="A59" s="131">
        <v>38412</v>
      </c>
      <c r="B59" s="132">
        <v>38467</v>
      </c>
      <c r="C59" s="18">
        <f t="shared" si="2"/>
        <v>1460</v>
      </c>
      <c r="D59" s="118">
        <f t="shared" si="3"/>
        <v>48</v>
      </c>
      <c r="E59" s="10"/>
      <c r="F59" s="71">
        <f>Swaps!G58</f>
        <v>967200</v>
      </c>
      <c r="G59" s="69">
        <f>(Swaps!H58+Swaps!J58)/2</f>
        <v>3.3606959286110274</v>
      </c>
      <c r="H59" s="160"/>
      <c r="I59" s="153">
        <f t="shared" si="4"/>
        <v>0</v>
      </c>
      <c r="J59" s="43">
        <f t="shared" si="5"/>
        <v>3250465.1021525855</v>
      </c>
      <c r="K59" s="19"/>
      <c r="L59" s="71">
        <f>Swaps!O58</f>
        <v>632400</v>
      </c>
      <c r="M59" s="69">
        <f>(Swaps!P58+Swaps!R58)/2</f>
        <v>3.4706959286110277</v>
      </c>
      <c r="N59" s="160"/>
      <c r="O59" s="153">
        <f t="shared" si="6"/>
        <v>0</v>
      </c>
      <c r="P59" s="43">
        <f t="shared" si="7"/>
        <v>2194868.105253614</v>
      </c>
      <c r="Q59" s="11"/>
      <c r="R59" s="19"/>
      <c r="S59" s="26">
        <f t="shared" si="11"/>
        <v>1599600</v>
      </c>
      <c r="T59" s="68">
        <f t="shared" si="8"/>
        <v>3.4041843007040509</v>
      </c>
      <c r="U59" s="24">
        <f t="shared" si="12"/>
        <v>5445333.2074061995</v>
      </c>
      <c r="V59" s="24"/>
      <c r="W59" s="129">
        <f t="shared" si="9"/>
        <v>0.74209994331513762</v>
      </c>
      <c r="X59" s="52">
        <f t="shared" si="10"/>
        <v>4040981.4645481771</v>
      </c>
    </row>
    <row r="60" spans="1:24">
      <c r="A60" s="131">
        <v>38443</v>
      </c>
      <c r="B60" s="132">
        <v>38497</v>
      </c>
      <c r="C60" s="18">
        <f t="shared" si="2"/>
        <v>1490</v>
      </c>
      <c r="D60" s="118">
        <f t="shared" si="3"/>
        <v>48.986301369863014</v>
      </c>
      <c r="E60" s="10"/>
      <c r="F60" s="71">
        <f>Swaps!G59</f>
        <v>840000</v>
      </c>
      <c r="G60" s="69">
        <f>(Swaps!H59+Swaps!J59)/2</f>
        <v>3.2235117783914009</v>
      </c>
      <c r="H60" s="160"/>
      <c r="I60" s="153">
        <f t="shared" si="4"/>
        <v>0</v>
      </c>
      <c r="J60" s="43">
        <f t="shared" si="5"/>
        <v>2707749.8938487768</v>
      </c>
      <c r="K60" s="19"/>
      <c r="L60" s="71">
        <f>Swaps!O59</f>
        <v>342000</v>
      </c>
      <c r="M60" s="69">
        <f>(Swaps!P59+Swaps!R59)/2</f>
        <v>3.3335117783914012</v>
      </c>
      <c r="N60" s="160"/>
      <c r="O60" s="153">
        <f t="shared" si="6"/>
        <v>0</v>
      </c>
      <c r="P60" s="43">
        <f t="shared" si="7"/>
        <v>1140061.0282098593</v>
      </c>
      <c r="Q60" s="11"/>
      <c r="R60" s="19"/>
      <c r="S60" s="26">
        <f t="shared" si="11"/>
        <v>1182000</v>
      </c>
      <c r="T60" s="68">
        <f t="shared" si="8"/>
        <v>3.2553391895589141</v>
      </c>
      <c r="U60" s="24">
        <f t="shared" si="12"/>
        <v>3847810.9220586363</v>
      </c>
      <c r="V60" s="24"/>
      <c r="W60" s="129">
        <f t="shared" si="9"/>
        <v>0.737565623466922</v>
      </c>
      <c r="X60" s="52">
        <f t="shared" si="10"/>
        <v>2838013.0617110101</v>
      </c>
    </row>
    <row r="61" spans="1:24">
      <c r="A61" s="131">
        <v>38473</v>
      </c>
      <c r="B61" s="132">
        <v>38528</v>
      </c>
      <c r="C61" s="18">
        <f t="shared" si="2"/>
        <v>1521</v>
      </c>
      <c r="D61" s="118">
        <f t="shared" si="3"/>
        <v>50.005479452054793</v>
      </c>
      <c r="E61" s="10"/>
      <c r="F61" s="71">
        <f>Swaps!G60</f>
        <v>868000</v>
      </c>
      <c r="G61" s="69">
        <f>(Swaps!H60+Swaps!J60)/2</f>
        <v>3.2113333424346058</v>
      </c>
      <c r="H61" s="160"/>
      <c r="I61" s="153">
        <f t="shared" si="4"/>
        <v>0</v>
      </c>
      <c r="J61" s="43">
        <f t="shared" si="5"/>
        <v>2787437.3412332376</v>
      </c>
      <c r="K61" s="19"/>
      <c r="L61" s="71">
        <f>Swaps!O60</f>
        <v>353400</v>
      </c>
      <c r="M61" s="69">
        <f>(Swaps!P60+Swaps!R60)/2</f>
        <v>3.1963333424346057</v>
      </c>
      <c r="N61" s="160"/>
      <c r="O61" s="153">
        <f t="shared" si="6"/>
        <v>0</v>
      </c>
      <c r="P61" s="43">
        <f t="shared" si="7"/>
        <v>1129584.2032163898</v>
      </c>
      <c r="Q61" s="11"/>
      <c r="R61" s="19"/>
      <c r="S61" s="26">
        <f t="shared" si="11"/>
        <v>1221400</v>
      </c>
      <c r="T61" s="68">
        <f t="shared" si="8"/>
        <v>3.2069932409117632</v>
      </c>
      <c r="U61" s="24">
        <f t="shared" si="12"/>
        <v>3917021.5444496274</v>
      </c>
      <c r="V61" s="24"/>
      <c r="W61" s="129">
        <f t="shared" si="9"/>
        <v>0.73290926353785879</v>
      </c>
      <c r="X61" s="52">
        <f t="shared" si="10"/>
        <v>2870821.3754045027</v>
      </c>
    </row>
    <row r="62" spans="1:24">
      <c r="A62" s="131">
        <v>38504</v>
      </c>
      <c r="B62" s="132">
        <v>38558</v>
      </c>
      <c r="C62" s="18">
        <f t="shared" si="2"/>
        <v>1551</v>
      </c>
      <c r="D62" s="118">
        <f t="shared" si="3"/>
        <v>50.991780821917814</v>
      </c>
      <c r="E62" s="10"/>
      <c r="F62" s="71">
        <f>Swaps!G61</f>
        <v>840000</v>
      </c>
      <c r="G62" s="69">
        <f>(Swaps!H61+Swaps!J61)/2</f>
        <v>3.2461604814734764</v>
      </c>
      <c r="H62" s="160"/>
      <c r="I62" s="153">
        <f t="shared" si="4"/>
        <v>0</v>
      </c>
      <c r="J62" s="43">
        <f t="shared" si="5"/>
        <v>2726774.8044377202</v>
      </c>
      <c r="K62" s="19"/>
      <c r="L62" s="71">
        <f>Swaps!O61</f>
        <v>342000</v>
      </c>
      <c r="M62" s="69">
        <f>(Swaps!P61+Swaps!R61)/2</f>
        <v>3.1841604814734765</v>
      </c>
      <c r="N62" s="160"/>
      <c r="O62" s="153">
        <f t="shared" si="6"/>
        <v>0</v>
      </c>
      <c r="P62" s="43">
        <f t="shared" si="7"/>
        <v>1088982.884663929</v>
      </c>
      <c r="Q62" s="11"/>
      <c r="R62" s="19"/>
      <c r="S62" s="26">
        <f t="shared" si="11"/>
        <v>1182000</v>
      </c>
      <c r="T62" s="68">
        <f t="shared" si="8"/>
        <v>3.2282213951790606</v>
      </c>
      <c r="U62" s="24">
        <f t="shared" si="12"/>
        <v>3815757.6891016494</v>
      </c>
      <c r="V62" s="24"/>
      <c r="W62" s="129">
        <f t="shared" si="9"/>
        <v>0.72843109984772814</v>
      </c>
      <c r="X62" s="52">
        <f t="shared" si="10"/>
        <v>2779516.5702247401</v>
      </c>
    </row>
    <row r="63" spans="1:24">
      <c r="A63" s="131">
        <v>38534</v>
      </c>
      <c r="B63" s="132">
        <v>38589</v>
      </c>
      <c r="C63" s="18">
        <f t="shared" si="2"/>
        <v>1582</v>
      </c>
      <c r="D63" s="118">
        <f t="shared" si="3"/>
        <v>52.010958904109586</v>
      </c>
      <c r="E63" s="10"/>
      <c r="F63" s="71">
        <f>Swaps!G62</f>
        <v>868000</v>
      </c>
      <c r="G63" s="69">
        <f>(Swaps!H62+Swaps!J62)/2</f>
        <v>3.2609930631239004</v>
      </c>
      <c r="H63" s="160"/>
      <c r="I63" s="153">
        <f t="shared" si="4"/>
        <v>0</v>
      </c>
      <c r="J63" s="43">
        <f t="shared" si="5"/>
        <v>2830541.9787915456</v>
      </c>
      <c r="K63" s="19"/>
      <c r="L63" s="71">
        <f>Swaps!O62</f>
        <v>353400</v>
      </c>
      <c r="M63" s="69">
        <f>(Swaps!P62+Swaps!R62)/2</f>
        <v>3.2189930631239005</v>
      </c>
      <c r="N63" s="160"/>
      <c r="O63" s="153">
        <f t="shared" si="6"/>
        <v>0</v>
      </c>
      <c r="P63" s="43">
        <f t="shared" si="7"/>
        <v>1137592.1485079865</v>
      </c>
      <c r="Q63" s="11"/>
      <c r="R63" s="19"/>
      <c r="S63" s="26">
        <f t="shared" si="11"/>
        <v>1221400</v>
      </c>
      <c r="T63" s="68">
        <f t="shared" si="8"/>
        <v>3.2488407788599414</v>
      </c>
      <c r="U63" s="24">
        <f t="shared" si="12"/>
        <v>3968134.1272995323</v>
      </c>
      <c r="V63" s="24"/>
      <c r="W63" s="129">
        <f t="shared" si="9"/>
        <v>0.72383240750565414</v>
      </c>
      <c r="X63" s="52">
        <f t="shared" si="10"/>
        <v>2872264.0786685683</v>
      </c>
    </row>
    <row r="64" spans="1:24">
      <c r="A64" s="131">
        <v>38565</v>
      </c>
      <c r="B64" s="132">
        <v>38620</v>
      </c>
      <c r="C64" s="18">
        <f t="shared" si="2"/>
        <v>1613</v>
      </c>
      <c r="D64" s="118">
        <f t="shared" si="3"/>
        <v>53.030136986301372</v>
      </c>
      <c r="E64" s="10"/>
      <c r="F64" s="71">
        <f>Swaps!G63</f>
        <v>868000</v>
      </c>
      <c r="G64" s="69">
        <f>(Swaps!H63+Swaps!J63)/2</f>
        <v>3.2848309613807998</v>
      </c>
      <c r="H64" s="160"/>
      <c r="I64" s="153">
        <f t="shared" si="4"/>
        <v>0</v>
      </c>
      <c r="J64" s="43">
        <f t="shared" si="5"/>
        <v>2851233.2744785342</v>
      </c>
      <c r="K64" s="19"/>
      <c r="L64" s="71">
        <f>Swaps!O63</f>
        <v>353400</v>
      </c>
      <c r="M64" s="69">
        <f>(Swaps!P63+Swaps!R63)/2</f>
        <v>3.2338309613808001</v>
      </c>
      <c r="N64" s="160"/>
      <c r="O64" s="153">
        <f t="shared" si="6"/>
        <v>0</v>
      </c>
      <c r="P64" s="43">
        <f t="shared" si="7"/>
        <v>1142835.8617519748</v>
      </c>
      <c r="Q64" s="11"/>
      <c r="R64" s="19"/>
      <c r="S64" s="26">
        <f t="shared" si="11"/>
        <v>1221400</v>
      </c>
      <c r="T64" s="68">
        <f t="shared" si="8"/>
        <v>3.2700746162031349</v>
      </c>
      <c r="U64" s="24">
        <f t="shared" si="12"/>
        <v>3994069.1362305088</v>
      </c>
      <c r="V64" s="24"/>
      <c r="W64" s="129">
        <f t="shared" si="9"/>
        <v>0.71926274738263485</v>
      </c>
      <c r="X64" s="52">
        <f t="shared" si="10"/>
        <v>2872785.1401613429</v>
      </c>
    </row>
    <row r="65" spans="1:24">
      <c r="A65" s="131">
        <v>38596</v>
      </c>
      <c r="B65" s="132">
        <v>38650</v>
      </c>
      <c r="C65" s="18">
        <f t="shared" si="2"/>
        <v>1643</v>
      </c>
      <c r="D65" s="118">
        <f t="shared" si="3"/>
        <v>54.016438356164379</v>
      </c>
      <c r="E65" s="10"/>
      <c r="F65" s="71">
        <f>Swaps!G64</f>
        <v>840000</v>
      </c>
      <c r="G65" s="69">
        <f>(Swaps!H64+Swaps!J64)/2</f>
        <v>3.3451740561624366</v>
      </c>
      <c r="H65" s="160"/>
      <c r="I65" s="153">
        <f t="shared" si="4"/>
        <v>0</v>
      </c>
      <c r="J65" s="43">
        <f t="shared" si="5"/>
        <v>2809946.2071764469</v>
      </c>
      <c r="K65" s="19"/>
      <c r="L65" s="71">
        <f>Swaps!O64</f>
        <v>342000</v>
      </c>
      <c r="M65" s="69">
        <f>(Swaps!P64+Swaps!R64)/2</f>
        <v>3.2576740561624367</v>
      </c>
      <c r="N65" s="160"/>
      <c r="O65" s="153">
        <f t="shared" si="6"/>
        <v>0</v>
      </c>
      <c r="P65" s="43">
        <f t="shared" si="7"/>
        <v>1114124.5272075534</v>
      </c>
      <c r="Q65" s="11"/>
      <c r="R65" s="19"/>
      <c r="S65" s="26">
        <f t="shared" si="11"/>
        <v>1182000</v>
      </c>
      <c r="T65" s="68">
        <f t="shared" si="8"/>
        <v>3.3198567972791881</v>
      </c>
      <c r="U65" s="24">
        <f t="shared" si="12"/>
        <v>3924070.7343840003</v>
      </c>
      <c r="V65" s="24"/>
      <c r="W65" s="129">
        <f t="shared" si="9"/>
        <v>0.71486796554641641</v>
      </c>
      <c r="X65" s="52">
        <f t="shared" si="10"/>
        <v>2805192.4625493223</v>
      </c>
    </row>
    <row r="66" spans="1:24">
      <c r="A66" s="131">
        <v>38626</v>
      </c>
      <c r="B66" s="132">
        <v>38681</v>
      </c>
      <c r="C66" s="18">
        <f t="shared" si="2"/>
        <v>1674</v>
      </c>
      <c r="D66" s="118">
        <f t="shared" si="3"/>
        <v>55.035616438356165</v>
      </c>
      <c r="E66" s="10"/>
      <c r="F66" s="71">
        <f>Swaps!G65</f>
        <v>868000</v>
      </c>
      <c r="G66" s="69">
        <f>(Swaps!H65+Swaps!J65)/2</f>
        <v>3.3680222328973559</v>
      </c>
      <c r="H66" s="160"/>
      <c r="I66" s="153">
        <f t="shared" si="4"/>
        <v>0</v>
      </c>
      <c r="J66" s="43">
        <f t="shared" si="5"/>
        <v>2923443.298154905</v>
      </c>
      <c r="K66" s="19"/>
      <c r="L66" s="71">
        <f>Swaps!O65</f>
        <v>353400</v>
      </c>
      <c r="M66" s="69">
        <f>(Swaps!P65+Swaps!R65)/2</f>
        <v>3.3180222328973561</v>
      </c>
      <c r="N66" s="160"/>
      <c r="O66" s="153">
        <f t="shared" si="6"/>
        <v>0</v>
      </c>
      <c r="P66" s="43">
        <f t="shared" si="7"/>
        <v>1172589.0571059256</v>
      </c>
      <c r="Q66" s="11"/>
      <c r="R66" s="19"/>
      <c r="S66" s="26">
        <f t="shared" si="11"/>
        <v>1221400</v>
      </c>
      <c r="T66" s="68">
        <f t="shared" si="8"/>
        <v>3.3535552278212135</v>
      </c>
      <c r="U66" s="24">
        <f t="shared" si="12"/>
        <v>4096032.3552608304</v>
      </c>
      <c r="V66" s="24"/>
      <c r="W66" s="129">
        <f t="shared" si="9"/>
        <v>0.71035489925992801</v>
      </c>
      <c r="X66" s="52">
        <f t="shared" si="10"/>
        <v>2909636.6510867127</v>
      </c>
    </row>
    <row r="67" spans="1:24">
      <c r="A67" s="131">
        <v>38657</v>
      </c>
      <c r="B67" s="132">
        <v>38711</v>
      </c>
      <c r="C67" s="18">
        <f t="shared" si="2"/>
        <v>1704</v>
      </c>
      <c r="D67" s="118">
        <f t="shared" si="3"/>
        <v>56.021917808219186</v>
      </c>
      <c r="E67" s="10"/>
      <c r="F67" s="71">
        <f>Swaps!G66</f>
        <v>936000</v>
      </c>
      <c r="G67" s="69">
        <f>(Swaps!H66+Swaps!J66)/2</f>
        <v>3.4798753821490922</v>
      </c>
      <c r="H67" s="160"/>
      <c r="I67" s="153">
        <f t="shared" si="4"/>
        <v>0</v>
      </c>
      <c r="J67" s="43">
        <f t="shared" si="5"/>
        <v>3257163.3576915502</v>
      </c>
      <c r="K67" s="19"/>
      <c r="L67" s="71">
        <f>Swaps!O66</f>
        <v>612000</v>
      </c>
      <c r="M67" s="69">
        <f>(Swaps!P66+Swaps!R66)/2</f>
        <v>3.3408753821490924</v>
      </c>
      <c r="N67" s="160"/>
      <c r="O67" s="153">
        <f t="shared" si="6"/>
        <v>0</v>
      </c>
      <c r="P67" s="43">
        <f t="shared" si="7"/>
        <v>2044615.7338752446</v>
      </c>
      <c r="Q67" s="11"/>
      <c r="R67" s="19"/>
      <c r="S67" s="26">
        <f t="shared" si="11"/>
        <v>1548000</v>
      </c>
      <c r="T67" s="68">
        <f t="shared" si="8"/>
        <v>3.424921893776999</v>
      </c>
      <c r="U67" s="24">
        <f t="shared" si="12"/>
        <v>5301779.0915667946</v>
      </c>
      <c r="V67" s="24"/>
      <c r="W67" s="129">
        <f t="shared" si="9"/>
        <v>0.70601454544639242</v>
      </c>
      <c r="X67" s="52">
        <f t="shared" si="10"/>
        <v>3743133.1553897178</v>
      </c>
    </row>
    <row r="68" spans="1:24">
      <c r="A68" s="131">
        <v>38687</v>
      </c>
      <c r="B68" s="132">
        <v>38742</v>
      </c>
      <c r="C68" s="18">
        <f t="shared" si="2"/>
        <v>1735</v>
      </c>
      <c r="D68" s="118">
        <f t="shared" si="3"/>
        <v>57.041095890410958</v>
      </c>
      <c r="E68" s="10"/>
      <c r="F68" s="71">
        <f>Swaps!G67</f>
        <v>967200</v>
      </c>
      <c r="G68" s="69">
        <f>(Swaps!H67+Swaps!J67)/2</f>
        <v>3.5877333992743927</v>
      </c>
      <c r="H68" s="160"/>
      <c r="I68" s="153">
        <f t="shared" si="4"/>
        <v>0</v>
      </c>
      <c r="J68" s="43">
        <f t="shared" si="5"/>
        <v>3470055.7437781924</v>
      </c>
      <c r="K68" s="19"/>
      <c r="L68" s="71">
        <f>Swaps!O67</f>
        <v>632400</v>
      </c>
      <c r="M68" s="69">
        <f>(Swaps!P67+Swaps!R67)/2</f>
        <v>3.4527333992743929</v>
      </c>
      <c r="N68" s="160"/>
      <c r="O68" s="153">
        <f t="shared" si="6"/>
        <v>0</v>
      </c>
      <c r="P68" s="43">
        <f t="shared" si="7"/>
        <v>2183508.601701126</v>
      </c>
      <c r="Q68" s="11"/>
      <c r="R68" s="19"/>
      <c r="S68" s="26">
        <f t="shared" si="11"/>
        <v>1599600</v>
      </c>
      <c r="T68" s="68">
        <f t="shared" si="8"/>
        <v>3.534361306251137</v>
      </c>
      <c r="U68" s="24">
        <f t="shared" si="12"/>
        <v>5653564.3454793189</v>
      </c>
      <c r="V68" s="24"/>
      <c r="W68" s="129">
        <f t="shared" si="9"/>
        <v>0.70155737209915892</v>
      </c>
      <c r="X68" s="52">
        <f t="shared" si="10"/>
        <v>3966299.7452079724</v>
      </c>
    </row>
    <row r="69" spans="1:24">
      <c r="A69" s="131">
        <v>38718</v>
      </c>
      <c r="B69" s="132">
        <v>38773</v>
      </c>
      <c r="C69" s="18">
        <f t="shared" si="2"/>
        <v>1766</v>
      </c>
      <c r="D69" s="118">
        <f t="shared" si="3"/>
        <v>58.060273972602744</v>
      </c>
      <c r="E69" s="10"/>
      <c r="F69" s="71">
        <f>Swaps!G68</f>
        <v>967200</v>
      </c>
      <c r="G69" s="69">
        <f>(Swaps!H68+Swaps!J68)/2</f>
        <v>3.689096184111289</v>
      </c>
      <c r="H69" s="160"/>
      <c r="I69" s="153">
        <f t="shared" si="4"/>
        <v>0</v>
      </c>
      <c r="J69" s="43">
        <f t="shared" si="5"/>
        <v>3568093.8292724388</v>
      </c>
      <c r="K69" s="19"/>
      <c r="L69" s="71">
        <f>Swaps!O68</f>
        <v>632400</v>
      </c>
      <c r="M69" s="69">
        <f>(Swaps!P68+Swaps!R68)/2</f>
        <v>3.5605961841112892</v>
      </c>
      <c r="N69" s="160"/>
      <c r="O69" s="153">
        <f t="shared" si="6"/>
        <v>0</v>
      </c>
      <c r="P69" s="43">
        <f t="shared" si="7"/>
        <v>2251721.0268319794</v>
      </c>
      <c r="Q69" s="11"/>
      <c r="R69" s="19"/>
      <c r="S69" s="26">
        <f t="shared" si="11"/>
        <v>1599600</v>
      </c>
      <c r="T69" s="68">
        <f t="shared" si="8"/>
        <v>3.6382938585298943</v>
      </c>
      <c r="U69" s="24">
        <f t="shared" si="12"/>
        <v>5819814.8561044186</v>
      </c>
      <c r="V69" s="24"/>
      <c r="W69" s="129">
        <f t="shared" si="9"/>
        <v>0.69712833754081516</v>
      </c>
      <c r="X69" s="52">
        <f t="shared" si="10"/>
        <v>4057157.8554314119</v>
      </c>
    </row>
    <row r="70" spans="1:24">
      <c r="A70" s="131">
        <v>38749</v>
      </c>
      <c r="B70" s="132">
        <v>38801</v>
      </c>
      <c r="C70" s="18">
        <f t="shared" si="2"/>
        <v>1794</v>
      </c>
      <c r="D70" s="118">
        <f t="shared" si="3"/>
        <v>58.980821917808214</v>
      </c>
      <c r="E70" s="10"/>
      <c r="F70" s="71">
        <f>Swaps!G69</f>
        <v>873600</v>
      </c>
      <c r="G70" s="69">
        <f>(Swaps!H69+Swaps!J69)/2</f>
        <v>3.5619636406938207</v>
      </c>
      <c r="H70" s="160"/>
      <c r="I70" s="153">
        <f t="shared" si="4"/>
        <v>0</v>
      </c>
      <c r="J70" s="43">
        <f t="shared" si="5"/>
        <v>3111731.4365101219</v>
      </c>
      <c r="K70" s="19"/>
      <c r="L70" s="71">
        <f>Swaps!O69</f>
        <v>571200</v>
      </c>
      <c r="M70" s="69">
        <f>(Swaps!P69+Swaps!R69)/2</f>
        <v>3.6619636406938212</v>
      </c>
      <c r="N70" s="160"/>
      <c r="O70" s="153">
        <f t="shared" si="6"/>
        <v>0</v>
      </c>
      <c r="P70" s="43">
        <f t="shared" si="7"/>
        <v>2091713.6315643108</v>
      </c>
      <c r="Q70" s="11"/>
      <c r="R70" s="19"/>
      <c r="S70" s="26">
        <f t="shared" si="11"/>
        <v>1444800</v>
      </c>
      <c r="T70" s="68">
        <f t="shared" si="8"/>
        <v>3.6014985244147515</v>
      </c>
      <c r="U70" s="24">
        <f t="shared" si="12"/>
        <v>5203445.0680744331</v>
      </c>
      <c r="V70" s="24"/>
      <c r="W70" s="129">
        <f t="shared" si="9"/>
        <v>0.69315195733314661</v>
      </c>
      <c r="X70" s="52">
        <f t="shared" si="10"/>
        <v>3606778.1338113016</v>
      </c>
    </row>
    <row r="71" spans="1:24">
      <c r="A71" s="131">
        <v>38777</v>
      </c>
      <c r="B71" s="132">
        <v>38832</v>
      </c>
      <c r="C71" s="18">
        <f t="shared" si="2"/>
        <v>1825</v>
      </c>
      <c r="D71" s="118">
        <f t="shared" si="3"/>
        <v>60</v>
      </c>
      <c r="E71" s="10"/>
      <c r="F71" s="71">
        <f>Swaps!G70</f>
        <v>967200</v>
      </c>
      <c r="G71" s="69">
        <f>(Swaps!H70+Swaps!J70)/2</f>
        <v>3.4248356769906088</v>
      </c>
      <c r="H71" s="160"/>
      <c r="I71" s="153">
        <f t="shared" si="4"/>
        <v>0</v>
      </c>
      <c r="J71" s="43">
        <f t="shared" si="5"/>
        <v>3312501.0667853169</v>
      </c>
      <c r="K71" s="19"/>
      <c r="L71" s="71">
        <f>Swaps!O70</f>
        <v>632400</v>
      </c>
      <c r="M71" s="69">
        <f>(Swaps!P70+Swaps!R70)/2</f>
        <v>3.5348356769906086</v>
      </c>
      <c r="N71" s="160"/>
      <c r="O71" s="153">
        <f t="shared" si="6"/>
        <v>0</v>
      </c>
      <c r="P71" s="43">
        <f t="shared" si="7"/>
        <v>2235430.082128861</v>
      </c>
      <c r="Q71" s="11"/>
      <c r="R71" s="19"/>
      <c r="S71" s="26">
        <f t="shared" si="11"/>
        <v>1599600</v>
      </c>
      <c r="T71" s="68">
        <f t="shared" si="8"/>
        <v>3.4683240490836322</v>
      </c>
      <c r="U71" s="24">
        <f t="shared" si="12"/>
        <v>5547931.1489141779</v>
      </c>
      <c r="V71" s="24"/>
      <c r="W71" s="129">
        <f t="shared" si="9"/>
        <v>0.68877598739069201</v>
      </c>
      <c r="X71" s="52">
        <f t="shared" si="10"/>
        <v>3821281.7550689392</v>
      </c>
    </row>
    <row r="72" spans="1:24">
      <c r="A72" s="131">
        <v>38808</v>
      </c>
      <c r="B72" s="132">
        <v>38862</v>
      </c>
      <c r="C72" s="18">
        <f t="shared" si="2"/>
        <v>1855</v>
      </c>
      <c r="D72" s="118">
        <f t="shared" si="3"/>
        <v>60.986301369863014</v>
      </c>
      <c r="E72" s="10"/>
      <c r="F72" s="71">
        <f>Swaps!G71</f>
        <v>840000</v>
      </c>
      <c r="G72" s="69">
        <f>(Swaps!H71+Swaps!J71)/2</f>
        <v>3.2877122046648291</v>
      </c>
      <c r="H72" s="160"/>
      <c r="I72" s="153">
        <f t="shared" si="4"/>
        <v>0</v>
      </c>
      <c r="J72" s="43">
        <f t="shared" si="5"/>
        <v>2761678.2519184565</v>
      </c>
      <c r="K72" s="19"/>
      <c r="L72" s="71">
        <f>Swaps!O71</f>
        <v>342000</v>
      </c>
      <c r="M72" s="69">
        <f>(Swaps!P71+Swaps!R71)/2</f>
        <v>3.3977122046648294</v>
      </c>
      <c r="N72" s="160"/>
      <c r="O72" s="153">
        <f t="shared" si="6"/>
        <v>0</v>
      </c>
      <c r="P72" s="43">
        <f t="shared" si="7"/>
        <v>1162017.5739953716</v>
      </c>
      <c r="Q72" s="11"/>
      <c r="R72" s="19"/>
      <c r="S72" s="26">
        <f t="shared" si="11"/>
        <v>1182000</v>
      </c>
      <c r="T72" s="68">
        <f t="shared" si="8"/>
        <v>3.3195396158323418</v>
      </c>
      <c r="U72" s="24">
        <f t="shared" si="12"/>
        <v>3923695.8259138279</v>
      </c>
      <c r="V72" s="24"/>
      <c r="W72" s="129">
        <f t="shared" si="9"/>
        <v>0.68456748332229411</v>
      </c>
      <c r="X72" s="52">
        <f t="shared" si="10"/>
        <v>2686034.5768680195</v>
      </c>
    </row>
    <row r="73" spans="1:24">
      <c r="A73" s="131">
        <v>38838</v>
      </c>
      <c r="B73" s="132">
        <v>38893</v>
      </c>
      <c r="C73" s="18">
        <f t="shared" si="2"/>
        <v>1886</v>
      </c>
      <c r="D73" s="118">
        <f t="shared" si="3"/>
        <v>62.005479452054793</v>
      </c>
      <c r="E73" s="10"/>
      <c r="F73" s="71">
        <f>Swaps!G72</f>
        <v>868000</v>
      </c>
      <c r="G73" s="69">
        <f>(Swaps!H72+Swaps!J72)/2</f>
        <v>3.2755931388534405</v>
      </c>
      <c r="H73" s="160"/>
      <c r="I73" s="153">
        <f t="shared" si="4"/>
        <v>0</v>
      </c>
      <c r="J73" s="43">
        <f t="shared" si="5"/>
        <v>2843214.8445247863</v>
      </c>
      <c r="K73" s="19"/>
      <c r="L73" s="71">
        <f>Swaps!O72</f>
        <v>353400</v>
      </c>
      <c r="M73" s="69">
        <f>(Swaps!P72+Swaps!R72)/2</f>
        <v>3.2605931388534408</v>
      </c>
      <c r="N73" s="160"/>
      <c r="O73" s="153">
        <f t="shared" si="6"/>
        <v>0</v>
      </c>
      <c r="P73" s="43">
        <f t="shared" si="7"/>
        <v>1152293.615270806</v>
      </c>
      <c r="Q73" s="11"/>
      <c r="R73" s="19"/>
      <c r="S73" s="26">
        <f t="shared" si="11"/>
        <v>1221400</v>
      </c>
      <c r="T73" s="68">
        <f t="shared" si="8"/>
        <v>3.2712530373305979</v>
      </c>
      <c r="U73" s="24">
        <f t="shared" si="12"/>
        <v>3995508.4597955924</v>
      </c>
      <c r="V73" s="24"/>
      <c r="W73" s="129">
        <f t="shared" si="9"/>
        <v>0.68024570842299992</v>
      </c>
      <c r="X73" s="52">
        <f t="shared" si="10"/>
        <v>2717927.4827437419</v>
      </c>
    </row>
    <row r="74" spans="1:24">
      <c r="A74" s="131">
        <v>38869</v>
      </c>
      <c r="B74" s="132">
        <v>38923</v>
      </c>
      <c r="C74" s="18">
        <f t="shared" si="2"/>
        <v>1916</v>
      </c>
      <c r="D74" s="118">
        <f t="shared" si="3"/>
        <v>62.991780821917814</v>
      </c>
      <c r="E74" s="10"/>
      <c r="F74" s="71">
        <f>Swaps!G73</f>
        <v>840000</v>
      </c>
      <c r="G74" s="69">
        <f>(Swaps!H73+Swaps!J73)/2</f>
        <v>3.310478397963756</v>
      </c>
      <c r="H74" s="160"/>
      <c r="I74" s="153">
        <f t="shared" si="4"/>
        <v>0</v>
      </c>
      <c r="J74" s="43">
        <f t="shared" si="5"/>
        <v>2780801.854289555</v>
      </c>
      <c r="K74" s="19"/>
      <c r="L74" s="71">
        <f>Swaps!O73</f>
        <v>342000</v>
      </c>
      <c r="M74" s="69">
        <f>(Swaps!P73+Swaps!R73)/2</f>
        <v>3.2484783979637561</v>
      </c>
      <c r="N74" s="160"/>
      <c r="O74" s="153">
        <f t="shared" si="6"/>
        <v>0</v>
      </c>
      <c r="P74" s="43">
        <f t="shared" si="7"/>
        <v>1110979.6121036047</v>
      </c>
      <c r="Q74" s="11"/>
      <c r="R74" s="19"/>
      <c r="S74" s="26">
        <f t="shared" si="11"/>
        <v>1182000</v>
      </c>
      <c r="T74" s="68">
        <f t="shared" si="8"/>
        <v>3.2925393116693398</v>
      </c>
      <c r="U74" s="24">
        <f t="shared" si="12"/>
        <v>3891781.4663931597</v>
      </c>
      <c r="V74" s="24"/>
      <c r="W74" s="129">
        <f t="shared" si="9"/>
        <v>0.67608932538436517</v>
      </c>
      <c r="X74" s="52">
        <f t="shared" si="10"/>
        <v>2631191.9061571267</v>
      </c>
    </row>
    <row r="75" spans="1:24">
      <c r="A75" s="131">
        <v>38899</v>
      </c>
      <c r="B75" s="132">
        <v>38954</v>
      </c>
      <c r="C75" s="18">
        <f t="shared" si="2"/>
        <v>1947</v>
      </c>
      <c r="D75" s="118">
        <f t="shared" si="3"/>
        <v>64.010958904109586</v>
      </c>
      <c r="E75" s="10"/>
      <c r="F75" s="71">
        <f>Swaps!G74</f>
        <v>868000</v>
      </c>
      <c r="G75" s="69">
        <f>(Swaps!H74+Swaps!J74)/2</f>
        <v>3.3253679034856911</v>
      </c>
      <c r="H75" s="160"/>
      <c r="I75" s="153">
        <f t="shared" si="4"/>
        <v>0</v>
      </c>
      <c r="J75" s="43">
        <f t="shared" si="5"/>
        <v>2886419.3402255797</v>
      </c>
      <c r="K75" s="19"/>
      <c r="L75" s="71">
        <f>Swaps!O74</f>
        <v>353400</v>
      </c>
      <c r="M75" s="69">
        <f>(Swaps!P74+Swaps!R74)/2</f>
        <v>3.2833679034856913</v>
      </c>
      <c r="N75" s="160"/>
      <c r="O75" s="153">
        <f t="shared" si="6"/>
        <v>0</v>
      </c>
      <c r="P75" s="43">
        <f t="shared" si="7"/>
        <v>1160342.2170918433</v>
      </c>
      <c r="Q75" s="11"/>
      <c r="R75" s="19"/>
      <c r="S75" s="26">
        <f t="shared" si="11"/>
        <v>1221400</v>
      </c>
      <c r="T75" s="68">
        <f t="shared" si="8"/>
        <v>3.3132156192217312</v>
      </c>
      <c r="U75" s="24">
        <f t="shared" si="12"/>
        <v>4046761.5573174227</v>
      </c>
      <c r="V75" s="24"/>
      <c r="W75" s="129">
        <f t="shared" si="9"/>
        <v>0.67182107433927252</v>
      </c>
      <c r="X75" s="52">
        <f t="shared" si="10"/>
        <v>2718699.6970318584</v>
      </c>
    </row>
    <row r="76" spans="1:24">
      <c r="A76" s="131">
        <v>38930</v>
      </c>
      <c r="B76" s="132">
        <v>38985</v>
      </c>
      <c r="C76" s="18">
        <f t="shared" si="2"/>
        <v>1978</v>
      </c>
      <c r="D76" s="118">
        <f t="shared" si="3"/>
        <v>65.030136986301372</v>
      </c>
      <c r="E76" s="10"/>
      <c r="F76" s="71">
        <f>Swaps!G75</f>
        <v>868000</v>
      </c>
      <c r="G76" s="69">
        <f>(Swaps!H75+Swaps!J75)/2</f>
        <v>3.3492615798181977</v>
      </c>
      <c r="H76" s="160"/>
      <c r="I76" s="153">
        <f t="shared" si="4"/>
        <v>0</v>
      </c>
      <c r="J76" s="43">
        <f t="shared" si="5"/>
        <v>2907159.0512821958</v>
      </c>
      <c r="K76" s="19"/>
      <c r="L76" s="71">
        <f>Swaps!O75</f>
        <v>353400</v>
      </c>
      <c r="M76" s="69">
        <f>(Swaps!P75+Swaps!R75)/2</f>
        <v>3.298261579818198</v>
      </c>
      <c r="N76" s="160"/>
      <c r="O76" s="153">
        <f t="shared" si="6"/>
        <v>0</v>
      </c>
      <c r="P76" s="43">
        <f t="shared" si="7"/>
        <v>1165605.6423077511</v>
      </c>
      <c r="Q76" s="11"/>
      <c r="R76" s="19"/>
      <c r="S76" s="26">
        <f t="shared" ref="S76:S107" si="13">F76+L76</f>
        <v>1221400</v>
      </c>
      <c r="T76" s="68">
        <f t="shared" si="8"/>
        <v>3.3345052346405333</v>
      </c>
      <c r="U76" s="24">
        <f t="shared" ref="U76:U107" si="14">+P76+J76</f>
        <v>4072764.6935899472</v>
      </c>
      <c r="V76" s="24"/>
      <c r="W76" s="129">
        <f t="shared" si="9"/>
        <v>0.66757976938887453</v>
      </c>
      <c r="X76" s="52">
        <f t="shared" si="10"/>
        <v>2718895.3149219272</v>
      </c>
    </row>
    <row r="77" spans="1:24">
      <c r="A77" s="131">
        <v>38961</v>
      </c>
      <c r="B77" s="132">
        <v>39015</v>
      </c>
      <c r="C77" s="18">
        <f t="shared" si="2"/>
        <v>2008</v>
      </c>
      <c r="D77" s="118">
        <f t="shared" ref="D77:D131" si="15">+(C77/365)*12</f>
        <v>66.016438356164372</v>
      </c>
      <c r="E77" s="10"/>
      <c r="F77" s="71">
        <f>Swaps!G76</f>
        <v>840000</v>
      </c>
      <c r="G77" s="69">
        <f>(Swaps!H76+Swaps!J76)/2</f>
        <v>3.4096593541085634</v>
      </c>
      <c r="H77" s="160"/>
      <c r="I77" s="153">
        <f t="shared" si="4"/>
        <v>0</v>
      </c>
      <c r="J77" s="43">
        <f t="shared" si="5"/>
        <v>2864113.857451193</v>
      </c>
      <c r="K77" s="19"/>
      <c r="L77" s="71">
        <f>Swaps!O76</f>
        <v>342000</v>
      </c>
      <c r="M77" s="69">
        <f>(Swaps!P76+Swaps!R76)/2</f>
        <v>3.3221593541085634</v>
      </c>
      <c r="N77" s="160"/>
      <c r="O77" s="153">
        <f t="shared" si="6"/>
        <v>0</v>
      </c>
      <c r="P77" s="43">
        <f t="shared" si="7"/>
        <v>1136178.4991051287</v>
      </c>
      <c r="Q77" s="11"/>
      <c r="R77" s="19"/>
      <c r="S77" s="26">
        <f t="shared" si="13"/>
        <v>1182000</v>
      </c>
      <c r="T77" s="68">
        <f t="shared" ref="T77:T131" si="16">+U77/S77</f>
        <v>3.3843420952253145</v>
      </c>
      <c r="U77" s="24">
        <f t="shared" si="14"/>
        <v>4000292.3565563215</v>
      </c>
      <c r="V77" s="24"/>
      <c r="W77" s="129">
        <f t="shared" ref="W77:W131" si="17">1/(1+$W$11/12)^D77</f>
        <v>0.66350077676008434</v>
      </c>
      <c r="X77" s="52">
        <f t="shared" ref="X77:X131" si="18">+U77*W77</f>
        <v>2654197.0858425475</v>
      </c>
    </row>
    <row r="78" spans="1:24">
      <c r="A78" s="131">
        <v>38991</v>
      </c>
      <c r="B78" s="132">
        <v>39046</v>
      </c>
      <c r="C78" s="18">
        <f t="shared" ref="C78:C132" si="19">+B78-$A$12</f>
        <v>2039</v>
      </c>
      <c r="D78" s="118">
        <f t="shared" si="15"/>
        <v>67.035616438356158</v>
      </c>
      <c r="E78" s="10"/>
      <c r="F78" s="71">
        <f>Swaps!G77</f>
        <v>868000</v>
      </c>
      <c r="G78" s="69">
        <f>(Swaps!H77+Swaps!J77)/2</f>
        <v>3.4325611561034042</v>
      </c>
      <c r="H78" s="160"/>
      <c r="I78" s="153">
        <f t="shared" ref="I78:I132" si="20">+H78*F78</f>
        <v>0</v>
      </c>
      <c r="J78" s="43">
        <f t="shared" ref="J78:J132" si="21">+F78*G78+I78</f>
        <v>2979463.0834977548</v>
      </c>
      <c r="K78" s="19"/>
      <c r="L78" s="71">
        <f>Swaps!O77</f>
        <v>353400</v>
      </c>
      <c r="M78" s="69">
        <f>(Swaps!P77+Swaps!R77)/2</f>
        <v>3.3825611561034044</v>
      </c>
      <c r="N78" s="160"/>
      <c r="O78" s="153">
        <f t="shared" ref="O78:O132" si="22">+N78*L78</f>
        <v>0</v>
      </c>
      <c r="P78" s="43">
        <f t="shared" ref="P78:P132" si="23">+L78*M78+O78</f>
        <v>1195397.112566943</v>
      </c>
      <c r="Q78" s="11"/>
      <c r="R78" s="19"/>
      <c r="S78" s="26">
        <f t="shared" si="13"/>
        <v>1221400</v>
      </c>
      <c r="T78" s="68">
        <f t="shared" si="16"/>
        <v>3.4180941510272618</v>
      </c>
      <c r="U78" s="24">
        <f t="shared" si="14"/>
        <v>4174860.1960646976</v>
      </c>
      <c r="V78" s="24"/>
      <c r="W78" s="129">
        <f t="shared" si="17"/>
        <v>0.65931199906829641</v>
      </c>
      <c r="X78" s="52">
        <f t="shared" si="18"/>
        <v>2752535.4216980757</v>
      </c>
    </row>
    <row r="79" spans="1:24">
      <c r="A79" s="131">
        <v>39022</v>
      </c>
      <c r="B79" s="132">
        <v>39076</v>
      </c>
      <c r="C79" s="18">
        <f t="shared" si="19"/>
        <v>2069</v>
      </c>
      <c r="D79" s="118">
        <f t="shared" si="15"/>
        <v>68.021917808219186</v>
      </c>
      <c r="E79" s="10"/>
      <c r="F79" s="71">
        <f>Swaps!G78</f>
        <v>936000</v>
      </c>
      <c r="G79" s="69">
        <f>(Swaps!H78+Swaps!J78)/2</f>
        <v>3.5444669180103032</v>
      </c>
      <c r="H79" s="160"/>
      <c r="I79" s="153">
        <f t="shared" si="20"/>
        <v>0</v>
      </c>
      <c r="J79" s="43">
        <f t="shared" si="21"/>
        <v>3317621.035257644</v>
      </c>
      <c r="K79" s="19"/>
      <c r="L79" s="71">
        <f>Swaps!O78</f>
        <v>612000</v>
      </c>
      <c r="M79" s="69">
        <f>(Swaps!P78+Swaps!R78)/2</f>
        <v>3.4054669180103034</v>
      </c>
      <c r="N79" s="160"/>
      <c r="O79" s="153">
        <f t="shared" si="22"/>
        <v>0</v>
      </c>
      <c r="P79" s="43">
        <f t="shared" si="23"/>
        <v>2084145.7538223057</v>
      </c>
      <c r="Q79" s="11"/>
      <c r="R79" s="19"/>
      <c r="S79" s="26">
        <f t="shared" si="13"/>
        <v>1548000</v>
      </c>
      <c r="T79" s="68">
        <f t="shared" si="16"/>
        <v>3.48951342963821</v>
      </c>
      <c r="U79" s="24">
        <f t="shared" si="14"/>
        <v>5401766.7890799493</v>
      </c>
      <c r="V79" s="24"/>
      <c r="W79" s="129">
        <f t="shared" si="17"/>
        <v>0.65528352350988572</v>
      </c>
      <c r="X79" s="52">
        <f t="shared" si="18"/>
        <v>3539688.7747269911</v>
      </c>
    </row>
    <row r="80" spans="1:24">
      <c r="A80" s="131">
        <v>39052</v>
      </c>
      <c r="B80" s="132">
        <v>39107</v>
      </c>
      <c r="C80" s="18">
        <f t="shared" si="19"/>
        <v>2100</v>
      </c>
      <c r="D80" s="118">
        <f t="shared" si="15"/>
        <v>69.041095890410958</v>
      </c>
      <c r="E80" s="10"/>
      <c r="F80" s="71">
        <f>Swaps!G79</f>
        <v>967200</v>
      </c>
      <c r="G80" s="69">
        <f>(Swaps!H79+Swaps!J79)/2</f>
        <v>3.6523765743691508</v>
      </c>
      <c r="H80" s="160"/>
      <c r="I80" s="153">
        <f t="shared" si="20"/>
        <v>0</v>
      </c>
      <c r="J80" s="43">
        <f t="shared" si="21"/>
        <v>3532578.6227298426</v>
      </c>
      <c r="K80" s="19"/>
      <c r="L80" s="71">
        <f>Swaps!O79</f>
        <v>632400</v>
      </c>
      <c r="M80" s="69">
        <f>(Swaps!P79+Swaps!R79)/2</f>
        <v>3.517376574369151</v>
      </c>
      <c r="N80" s="160"/>
      <c r="O80" s="153">
        <f t="shared" si="22"/>
        <v>0</v>
      </c>
      <c r="P80" s="43">
        <f t="shared" si="23"/>
        <v>2224388.945631051</v>
      </c>
      <c r="Q80" s="11"/>
      <c r="R80" s="19"/>
      <c r="S80" s="26">
        <f t="shared" si="13"/>
        <v>1599600</v>
      </c>
      <c r="T80" s="68">
        <f t="shared" si="16"/>
        <v>3.5990044813458946</v>
      </c>
      <c r="U80" s="24">
        <f t="shared" si="14"/>
        <v>5756967.5683608931</v>
      </c>
      <c r="V80" s="24"/>
      <c r="W80" s="129">
        <f t="shared" si="17"/>
        <v>0.65114662254274935</v>
      </c>
      <c r="X80" s="52">
        <f t="shared" si="18"/>
        <v>3748629.9882263402</v>
      </c>
    </row>
    <row r="81" spans="1:24">
      <c r="A81" s="131">
        <v>39083</v>
      </c>
      <c r="B81" s="132">
        <v>39138</v>
      </c>
      <c r="C81" s="18">
        <f t="shared" si="19"/>
        <v>2131</v>
      </c>
      <c r="D81" s="118">
        <f t="shared" si="15"/>
        <v>70.060273972602744</v>
      </c>
      <c r="E81" s="10"/>
      <c r="F81" s="71">
        <f>Swaps!G80</f>
        <v>967200</v>
      </c>
      <c r="G81" s="69">
        <f>(Swaps!H80+Swaps!J80)/2</f>
        <v>3.7612900619323599</v>
      </c>
      <c r="H81" s="160"/>
      <c r="I81" s="153">
        <f t="shared" si="20"/>
        <v>0</v>
      </c>
      <c r="J81" s="43">
        <f t="shared" si="21"/>
        <v>3637919.7479009787</v>
      </c>
      <c r="K81" s="19"/>
      <c r="L81" s="71">
        <f>Swaps!O80</f>
        <v>632400</v>
      </c>
      <c r="M81" s="69">
        <f>(Swaps!P80+Swaps!R80)/2</f>
        <v>3.6252900619323603</v>
      </c>
      <c r="N81" s="160"/>
      <c r="O81" s="153">
        <f t="shared" si="22"/>
        <v>0</v>
      </c>
      <c r="P81" s="43">
        <f t="shared" si="23"/>
        <v>2292633.4351660246</v>
      </c>
      <c r="Q81" s="11"/>
      <c r="R81" s="19"/>
      <c r="S81" s="26">
        <f t="shared" si="13"/>
        <v>1599600</v>
      </c>
      <c r="T81" s="68">
        <f t="shared" si="16"/>
        <v>3.7075226200718951</v>
      </c>
      <c r="U81" s="24">
        <f t="shared" si="14"/>
        <v>5930553.1830670033</v>
      </c>
      <c r="V81" s="24"/>
      <c r="W81" s="129">
        <f t="shared" si="17"/>
        <v>0.64703583843800605</v>
      </c>
      <c r="X81" s="52">
        <f t="shared" si="18"/>
        <v>3837280.451206944</v>
      </c>
    </row>
    <row r="82" spans="1:24">
      <c r="A82" s="131">
        <v>39114</v>
      </c>
      <c r="B82" s="132">
        <v>39166</v>
      </c>
      <c r="C82" s="18">
        <f t="shared" si="19"/>
        <v>2159</v>
      </c>
      <c r="D82" s="118">
        <f t="shared" si="15"/>
        <v>70.980821917808214</v>
      </c>
      <c r="E82" s="10"/>
      <c r="F82" s="71">
        <f>Swaps!G81</f>
        <v>873600</v>
      </c>
      <c r="G82" s="69">
        <f>(Swaps!H81+Swaps!J81)/2</f>
        <v>3.6342073195531874</v>
      </c>
      <c r="H82" s="160"/>
      <c r="I82" s="153">
        <f t="shared" si="20"/>
        <v>0</v>
      </c>
      <c r="J82" s="43">
        <f t="shared" si="21"/>
        <v>3174843.5143616647</v>
      </c>
      <c r="K82" s="19"/>
      <c r="L82" s="71">
        <f>Swaps!O81</f>
        <v>571200</v>
      </c>
      <c r="M82" s="69">
        <f>(Swaps!P81+Swaps!R81)/2</f>
        <v>3.7342073195531875</v>
      </c>
      <c r="N82" s="160"/>
      <c r="O82" s="153">
        <f t="shared" si="22"/>
        <v>0</v>
      </c>
      <c r="P82" s="43">
        <f t="shared" si="23"/>
        <v>2132979.2209287807</v>
      </c>
      <c r="Q82" s="11"/>
      <c r="R82" s="19"/>
      <c r="S82" s="26">
        <f t="shared" si="13"/>
        <v>1444800</v>
      </c>
      <c r="T82" s="68">
        <f t="shared" si="16"/>
        <v>3.6737422032741178</v>
      </c>
      <c r="U82" s="24">
        <f t="shared" si="14"/>
        <v>5307822.7352904454</v>
      </c>
      <c r="V82" s="24"/>
      <c r="W82" s="129">
        <f t="shared" si="17"/>
        <v>0.64334518298323984</v>
      </c>
      <c r="X82" s="52">
        <f t="shared" si="18"/>
        <v>3414762.1888780324</v>
      </c>
    </row>
    <row r="83" spans="1:24">
      <c r="A83" s="131">
        <v>39142</v>
      </c>
      <c r="B83" s="132">
        <v>39197</v>
      </c>
      <c r="C83" s="18">
        <f t="shared" si="19"/>
        <v>2190</v>
      </c>
      <c r="D83" s="118">
        <f t="shared" si="15"/>
        <v>72</v>
      </c>
      <c r="E83" s="10"/>
      <c r="F83" s="71">
        <f>Swaps!G82</f>
        <v>967200</v>
      </c>
      <c r="G83" s="69">
        <f>(Swaps!H82+Swaps!J82)/2</f>
        <v>3.4971282880814973</v>
      </c>
      <c r="H83" s="160"/>
      <c r="I83" s="153">
        <f t="shared" si="20"/>
        <v>0</v>
      </c>
      <c r="J83" s="43">
        <f t="shared" si="21"/>
        <v>3382422.4802324241</v>
      </c>
      <c r="K83" s="19"/>
      <c r="L83" s="71">
        <f>Swaps!O82</f>
        <v>632400</v>
      </c>
      <c r="M83" s="69">
        <f>(Swaps!P82+Swaps!R82)/2</f>
        <v>3.6071282880814977</v>
      </c>
      <c r="N83" s="160"/>
      <c r="O83" s="153">
        <f t="shared" si="22"/>
        <v>0</v>
      </c>
      <c r="P83" s="43">
        <f t="shared" si="23"/>
        <v>2281147.9293827391</v>
      </c>
      <c r="Q83" s="11"/>
      <c r="R83" s="19"/>
      <c r="S83" s="26">
        <f t="shared" si="13"/>
        <v>1599600</v>
      </c>
      <c r="T83" s="68">
        <f t="shared" si="16"/>
        <v>3.5406166601745204</v>
      </c>
      <c r="U83" s="24">
        <f t="shared" si="14"/>
        <v>5663570.4096151628</v>
      </c>
      <c r="V83" s="24"/>
      <c r="W83" s="129">
        <f t="shared" si="17"/>
        <v>0.63928365051034697</v>
      </c>
      <c r="X83" s="52">
        <f t="shared" si="18"/>
        <v>3620627.9663811624</v>
      </c>
    </row>
    <row r="84" spans="1:24">
      <c r="A84" s="131">
        <v>39173</v>
      </c>
      <c r="B84" s="132">
        <v>39227</v>
      </c>
      <c r="C84" s="18">
        <f t="shared" si="19"/>
        <v>2220</v>
      </c>
      <c r="D84" s="118">
        <f t="shared" si="15"/>
        <v>72.986301369863014</v>
      </c>
      <c r="E84" s="10"/>
      <c r="F84" s="71">
        <f>Swaps!G83</f>
        <v>840000</v>
      </c>
      <c r="G84" s="69">
        <f>(Swaps!H83+Swaps!J83)/2</f>
        <v>3.3600529102663454</v>
      </c>
      <c r="H84" s="160"/>
      <c r="I84" s="153">
        <f t="shared" si="20"/>
        <v>0</v>
      </c>
      <c r="J84" s="43">
        <f t="shared" si="21"/>
        <v>2822444.4446237301</v>
      </c>
      <c r="K84" s="19"/>
      <c r="L84" s="71">
        <f>Swaps!O83</f>
        <v>342000</v>
      </c>
      <c r="M84" s="69">
        <f>(Swaps!P83+Swaps!R83)/2</f>
        <v>3.4700529102663453</v>
      </c>
      <c r="N84" s="160"/>
      <c r="O84" s="153">
        <f t="shared" si="22"/>
        <v>0</v>
      </c>
      <c r="P84" s="43">
        <f t="shared" si="23"/>
        <v>1186758.0953110901</v>
      </c>
      <c r="Q84" s="11"/>
      <c r="R84" s="19"/>
      <c r="S84" s="26">
        <f t="shared" si="13"/>
        <v>1182000</v>
      </c>
      <c r="T84" s="68">
        <f t="shared" si="16"/>
        <v>3.3918803214338582</v>
      </c>
      <c r="U84" s="24">
        <f t="shared" si="14"/>
        <v>4009202.5399348205</v>
      </c>
      <c r="V84" s="24"/>
      <c r="W84" s="129">
        <f t="shared" si="17"/>
        <v>0.63537755056887679</v>
      </c>
      <c r="X84" s="52">
        <f t="shared" si="18"/>
        <v>2547357.2895583059</v>
      </c>
    </row>
    <row r="85" spans="1:24">
      <c r="A85" s="131">
        <v>39203</v>
      </c>
      <c r="B85" s="132">
        <v>39258</v>
      </c>
      <c r="C85" s="18">
        <f t="shared" si="19"/>
        <v>2251</v>
      </c>
      <c r="D85" s="118">
        <f t="shared" si="15"/>
        <v>74.0054794520548</v>
      </c>
      <c r="E85" s="10"/>
      <c r="F85" s="71">
        <f>Swaps!G84</f>
        <v>868000</v>
      </c>
      <c r="G85" s="69">
        <f>(Swaps!H84+Swaps!J84)/2</f>
        <v>3.3479811306648375</v>
      </c>
      <c r="H85" s="160"/>
      <c r="I85" s="153">
        <f t="shared" si="20"/>
        <v>0</v>
      </c>
      <c r="J85" s="43">
        <f t="shared" si="21"/>
        <v>2906047.6214170791</v>
      </c>
      <c r="K85" s="19"/>
      <c r="L85" s="71">
        <f>Swaps!O84</f>
        <v>353400</v>
      </c>
      <c r="M85" s="69">
        <f>(Swaps!P84+Swaps!R84)/2</f>
        <v>3.3329811306648378</v>
      </c>
      <c r="N85" s="160"/>
      <c r="O85" s="153">
        <f t="shared" si="22"/>
        <v>0</v>
      </c>
      <c r="P85" s="43">
        <f t="shared" si="23"/>
        <v>1177875.5315769536</v>
      </c>
      <c r="Q85" s="11"/>
      <c r="R85" s="19"/>
      <c r="S85" s="26">
        <f t="shared" si="13"/>
        <v>1221400</v>
      </c>
      <c r="T85" s="68">
        <f t="shared" si="16"/>
        <v>3.3436410291419953</v>
      </c>
      <c r="U85" s="24">
        <f t="shared" si="14"/>
        <v>4083923.1529940329</v>
      </c>
      <c r="V85" s="24"/>
      <c r="W85" s="129">
        <f t="shared" si="17"/>
        <v>0.63136631892769934</v>
      </c>
      <c r="X85" s="52">
        <f t="shared" si="18"/>
        <v>2578451.5278894459</v>
      </c>
    </row>
    <row r="86" spans="1:24">
      <c r="A86" s="131">
        <v>39234</v>
      </c>
      <c r="B86" s="132">
        <v>39288</v>
      </c>
      <c r="C86" s="18">
        <f t="shared" si="19"/>
        <v>2281</v>
      </c>
      <c r="D86" s="118">
        <f t="shared" si="15"/>
        <v>74.991780821917814</v>
      </c>
      <c r="E86" s="10"/>
      <c r="F86" s="71">
        <f>Swaps!G85</f>
        <v>840000</v>
      </c>
      <c r="G86" s="69">
        <f>(Swaps!H85+Swaps!J85)/2</f>
        <v>3.3829128955567658</v>
      </c>
      <c r="H86" s="160"/>
      <c r="I86" s="153">
        <f t="shared" si="20"/>
        <v>0</v>
      </c>
      <c r="J86" s="43">
        <f t="shared" si="21"/>
        <v>2841646.8322676835</v>
      </c>
      <c r="K86" s="19"/>
      <c r="L86" s="71">
        <f>Swaps!O85</f>
        <v>342000</v>
      </c>
      <c r="M86" s="69">
        <f>(Swaps!P85+Swaps!R85)/2</f>
        <v>3.3209128955567659</v>
      </c>
      <c r="N86" s="160"/>
      <c r="O86" s="153">
        <f t="shared" si="22"/>
        <v>0</v>
      </c>
      <c r="P86" s="43">
        <f t="shared" si="23"/>
        <v>1135752.210280414</v>
      </c>
      <c r="Q86" s="11"/>
      <c r="R86" s="19"/>
      <c r="S86" s="26">
        <f t="shared" si="13"/>
        <v>1182000</v>
      </c>
      <c r="T86" s="68">
        <f t="shared" si="16"/>
        <v>3.36497380926235</v>
      </c>
      <c r="U86" s="24">
        <f t="shared" si="14"/>
        <v>3977399.0425480977</v>
      </c>
      <c r="V86" s="24"/>
      <c r="W86" s="129">
        <f t="shared" si="17"/>
        <v>0.62750859483379806</v>
      </c>
      <c r="X86" s="52">
        <f t="shared" si="18"/>
        <v>2495852.0842826506</v>
      </c>
    </row>
    <row r="87" spans="1:24">
      <c r="A87" s="131">
        <v>39264</v>
      </c>
      <c r="B87" s="132">
        <v>39319</v>
      </c>
      <c r="C87" s="18">
        <f t="shared" si="19"/>
        <v>2312</v>
      </c>
      <c r="D87" s="118">
        <f t="shared" si="15"/>
        <v>76.010958904109586</v>
      </c>
      <c r="E87" s="10"/>
      <c r="F87" s="71">
        <f>Swaps!G86</f>
        <v>868000</v>
      </c>
      <c r="G87" s="69">
        <f>(Swaps!H86+Swaps!J86)/2</f>
        <v>3.3978481528645625</v>
      </c>
      <c r="H87" s="160"/>
      <c r="I87" s="153">
        <f t="shared" si="20"/>
        <v>0</v>
      </c>
      <c r="J87" s="43">
        <f t="shared" si="21"/>
        <v>2949332.1966864401</v>
      </c>
      <c r="K87" s="19"/>
      <c r="L87" s="71">
        <f>Swaps!O86</f>
        <v>353400</v>
      </c>
      <c r="M87" s="69">
        <f>(Swaps!P86+Swaps!R86)/2</f>
        <v>3.3558481528645627</v>
      </c>
      <c r="N87" s="160"/>
      <c r="O87" s="153">
        <f t="shared" si="22"/>
        <v>0</v>
      </c>
      <c r="P87" s="43">
        <f t="shared" si="23"/>
        <v>1185956.7372223365</v>
      </c>
      <c r="Q87" s="11"/>
      <c r="R87" s="19"/>
      <c r="S87" s="26">
        <f t="shared" si="13"/>
        <v>1221400</v>
      </c>
      <c r="T87" s="68">
        <f t="shared" si="16"/>
        <v>3.3856958686006031</v>
      </c>
      <c r="U87" s="24">
        <f t="shared" si="14"/>
        <v>4135288.9339087764</v>
      </c>
      <c r="V87" s="24"/>
      <c r="W87" s="129">
        <f t="shared" si="17"/>
        <v>0.62354704106398928</v>
      </c>
      <c r="X87" s="52">
        <f t="shared" si="18"/>
        <v>2578547.1786834761</v>
      </c>
    </row>
    <row r="88" spans="1:24">
      <c r="A88" s="131">
        <v>39295</v>
      </c>
      <c r="B88" s="132">
        <v>39350</v>
      </c>
      <c r="C88" s="18">
        <f t="shared" si="19"/>
        <v>2343</v>
      </c>
      <c r="D88" s="118">
        <f t="shared" si="15"/>
        <v>77.030136986301372</v>
      </c>
      <c r="E88" s="10"/>
      <c r="F88" s="71">
        <f>Swaps!G87</f>
        <v>868000</v>
      </c>
      <c r="G88" s="69">
        <f>(Swaps!H87+Swaps!J87)/2</f>
        <v>3.421786852078172</v>
      </c>
      <c r="H88" s="160"/>
      <c r="I88" s="153">
        <f t="shared" si="20"/>
        <v>0</v>
      </c>
      <c r="J88" s="43">
        <f t="shared" si="21"/>
        <v>2970110.9876038535</v>
      </c>
      <c r="K88" s="19"/>
      <c r="L88" s="71">
        <f>Swaps!O87</f>
        <v>353400</v>
      </c>
      <c r="M88" s="69">
        <f>(Swaps!P87+Swaps!R87)/2</f>
        <v>3.3707868520781723</v>
      </c>
      <c r="N88" s="160"/>
      <c r="O88" s="153">
        <f t="shared" si="22"/>
        <v>0</v>
      </c>
      <c r="P88" s="43">
        <f t="shared" si="23"/>
        <v>1191236.0735244262</v>
      </c>
      <c r="Q88" s="11"/>
      <c r="R88" s="19"/>
      <c r="S88" s="26">
        <f t="shared" si="13"/>
        <v>1221400</v>
      </c>
      <c r="T88" s="68">
        <f t="shared" si="16"/>
        <v>3.4070305069005071</v>
      </c>
      <c r="U88" s="24">
        <f t="shared" si="14"/>
        <v>4161347.0611282797</v>
      </c>
      <c r="V88" s="24"/>
      <c r="W88" s="129">
        <f t="shared" si="17"/>
        <v>0.61961049716400574</v>
      </c>
      <c r="X88" s="52">
        <f t="shared" si="18"/>
        <v>2578414.3214176674</v>
      </c>
    </row>
    <row r="89" spans="1:24">
      <c r="A89" s="131">
        <v>39326</v>
      </c>
      <c r="B89" s="132">
        <v>39380</v>
      </c>
      <c r="C89" s="18">
        <f t="shared" si="19"/>
        <v>2373</v>
      </c>
      <c r="D89" s="118">
        <f t="shared" si="15"/>
        <v>78.016438356164372</v>
      </c>
      <c r="E89" s="10"/>
      <c r="F89" s="71">
        <f>Swaps!G88</f>
        <v>840000</v>
      </c>
      <c r="G89" s="69">
        <f>(Swaps!H88+Swaps!J88)/2</f>
        <v>3.4822289441844578</v>
      </c>
      <c r="H89" s="160"/>
      <c r="I89" s="153">
        <f t="shared" si="20"/>
        <v>0</v>
      </c>
      <c r="J89" s="43">
        <f t="shared" si="21"/>
        <v>2925072.3131149444</v>
      </c>
      <c r="K89" s="19"/>
      <c r="L89" s="71">
        <f>Swaps!O88</f>
        <v>342000</v>
      </c>
      <c r="M89" s="69">
        <f>(Swaps!P88+Swaps!R88)/2</f>
        <v>3.3947289441844579</v>
      </c>
      <c r="N89" s="160"/>
      <c r="O89" s="153">
        <f t="shared" si="22"/>
        <v>0</v>
      </c>
      <c r="P89" s="43">
        <f t="shared" si="23"/>
        <v>1160997.2989110847</v>
      </c>
      <c r="Q89" s="11"/>
      <c r="R89" s="19"/>
      <c r="S89" s="26">
        <f t="shared" si="13"/>
        <v>1182000</v>
      </c>
      <c r="T89" s="68">
        <f t="shared" si="16"/>
        <v>3.4569116853012094</v>
      </c>
      <c r="U89" s="24">
        <f t="shared" si="14"/>
        <v>4086069.6120260293</v>
      </c>
      <c r="V89" s="24"/>
      <c r="W89" s="129">
        <f t="shared" si="17"/>
        <v>0.6158246025540377</v>
      </c>
      <c r="X89" s="52">
        <f t="shared" si="18"/>
        <v>2516302.1948340605</v>
      </c>
    </row>
    <row r="90" spans="1:24">
      <c r="A90" s="131">
        <v>39356</v>
      </c>
      <c r="B90" s="132">
        <v>39411</v>
      </c>
      <c r="C90" s="18">
        <f t="shared" si="19"/>
        <v>2404</v>
      </c>
      <c r="D90" s="118">
        <f t="shared" si="15"/>
        <v>79.035616438356158</v>
      </c>
      <c r="E90" s="10"/>
      <c r="F90" s="71">
        <f>Swaps!G89</f>
        <v>868000</v>
      </c>
      <c r="G90" s="69">
        <f>(Swaps!H89+Swaps!J89)/2</f>
        <v>3.5051743816008152</v>
      </c>
      <c r="H90" s="160"/>
      <c r="I90" s="153">
        <f t="shared" si="20"/>
        <v>0</v>
      </c>
      <c r="J90" s="43">
        <f t="shared" si="21"/>
        <v>3042491.3632295076</v>
      </c>
      <c r="K90" s="19"/>
      <c r="L90" s="71">
        <f>Swaps!O89</f>
        <v>353400</v>
      </c>
      <c r="M90" s="69">
        <f>(Swaps!P89+Swaps!R89)/2</f>
        <v>3.4551743816008154</v>
      </c>
      <c r="N90" s="160"/>
      <c r="O90" s="153">
        <f t="shared" si="22"/>
        <v>0</v>
      </c>
      <c r="P90" s="43">
        <f t="shared" si="23"/>
        <v>1221058.6264577282</v>
      </c>
      <c r="Q90" s="11"/>
      <c r="R90" s="19"/>
      <c r="S90" s="26">
        <f t="shared" si="13"/>
        <v>1221400</v>
      </c>
      <c r="T90" s="68">
        <f t="shared" si="16"/>
        <v>3.4907073765246732</v>
      </c>
      <c r="U90" s="24">
        <f t="shared" si="14"/>
        <v>4263549.989687236</v>
      </c>
      <c r="V90" s="24"/>
      <c r="W90" s="129">
        <f t="shared" si="17"/>
        <v>0.61193681154069668</v>
      </c>
      <c r="X90" s="52">
        <f t="shared" si="18"/>
        <v>2609023.1865335773</v>
      </c>
    </row>
    <row r="91" spans="1:24">
      <c r="A91" s="131">
        <v>39387</v>
      </c>
      <c r="B91" s="132">
        <v>39441</v>
      </c>
      <c r="C91" s="18">
        <f t="shared" si="19"/>
        <v>2434</v>
      </c>
      <c r="D91" s="118">
        <f t="shared" si="15"/>
        <v>80.021917808219186</v>
      </c>
      <c r="E91" s="10"/>
      <c r="F91" s="71">
        <f>Swaps!G90</f>
        <v>981000</v>
      </c>
      <c r="G91" s="69">
        <f>(Swaps!H90+Swaps!J90)/2</f>
        <v>3.6171231181126737</v>
      </c>
      <c r="H91" s="160"/>
      <c r="I91" s="153">
        <f t="shared" si="20"/>
        <v>0</v>
      </c>
      <c r="J91" s="43">
        <f t="shared" si="21"/>
        <v>3548397.7788685327</v>
      </c>
      <c r="K91" s="19"/>
      <c r="L91" s="71">
        <f>Swaps!O90</f>
        <v>612000</v>
      </c>
      <c r="M91" s="69">
        <f>(Swaps!P90+Swaps!R90)/2</f>
        <v>3.4781231181126739</v>
      </c>
      <c r="N91" s="160"/>
      <c r="O91" s="153">
        <f t="shared" si="22"/>
        <v>0</v>
      </c>
      <c r="P91" s="43">
        <f t="shared" si="23"/>
        <v>2128611.3482849565</v>
      </c>
      <c r="Q91" s="11"/>
      <c r="R91" s="19"/>
      <c r="S91" s="26">
        <f t="shared" si="13"/>
        <v>1593000</v>
      </c>
      <c r="T91" s="68">
        <f t="shared" si="16"/>
        <v>3.5637219881691711</v>
      </c>
      <c r="U91" s="24">
        <f t="shared" si="14"/>
        <v>5677009.1271534897</v>
      </c>
      <c r="V91" s="24"/>
      <c r="W91" s="129">
        <f t="shared" si="17"/>
        <v>0.6081978040722037</v>
      </c>
      <c r="X91" s="52">
        <f t="shared" si="18"/>
        <v>3452744.4848326105</v>
      </c>
    </row>
    <row r="92" spans="1:24">
      <c r="A92" s="131">
        <v>39417</v>
      </c>
      <c r="B92" s="132">
        <v>39472</v>
      </c>
      <c r="C92" s="18">
        <f t="shared" si="19"/>
        <v>2465</v>
      </c>
      <c r="D92" s="118">
        <f t="shared" si="15"/>
        <v>81.041095890410958</v>
      </c>
      <c r="E92" s="10"/>
      <c r="F92" s="71">
        <f>Swaps!G91</f>
        <v>1013700</v>
      </c>
      <c r="G92" s="69">
        <f>(Swaps!H91+Swaps!J91)/2</f>
        <v>3.7250751088146106</v>
      </c>
      <c r="H92" s="160"/>
      <c r="I92" s="153">
        <f t="shared" si="20"/>
        <v>0</v>
      </c>
      <c r="J92" s="43">
        <f t="shared" si="21"/>
        <v>3776108.6378053706</v>
      </c>
      <c r="K92" s="19"/>
      <c r="L92" s="71">
        <f>Swaps!O91</f>
        <v>632400</v>
      </c>
      <c r="M92" s="69">
        <f>(Swaps!P91+Swaps!R91)/2</f>
        <v>3.5900751088146108</v>
      </c>
      <c r="N92" s="160"/>
      <c r="O92" s="153">
        <f t="shared" si="22"/>
        <v>0</v>
      </c>
      <c r="P92" s="43">
        <f t="shared" si="23"/>
        <v>2270363.4988143598</v>
      </c>
      <c r="Q92" s="11"/>
      <c r="R92" s="19"/>
      <c r="S92" s="26">
        <f t="shared" si="13"/>
        <v>1646100</v>
      </c>
      <c r="T92" s="68">
        <f t="shared" si="16"/>
        <v>3.6732107020349494</v>
      </c>
      <c r="U92" s="24">
        <f t="shared" si="14"/>
        <v>6046472.1366197299</v>
      </c>
      <c r="V92" s="24"/>
      <c r="W92" s="129">
        <f t="shared" si="17"/>
        <v>0.60435816215598426</v>
      </c>
      <c r="X92" s="52">
        <f t="shared" si="18"/>
        <v>3654234.7880148673</v>
      </c>
    </row>
    <row r="93" spans="1:24">
      <c r="A93" s="131">
        <v>39448</v>
      </c>
      <c r="B93" s="132">
        <v>39503</v>
      </c>
      <c r="C93" s="18">
        <f t="shared" si="19"/>
        <v>2496</v>
      </c>
      <c r="D93" s="118">
        <f t="shared" si="15"/>
        <v>82.060273972602744</v>
      </c>
      <c r="E93" s="10"/>
      <c r="F93" s="71">
        <f>Swaps!G92</f>
        <v>1013700</v>
      </c>
      <c r="G93" s="69">
        <f>(Swaps!H92+Swaps!J92)/2</f>
        <v>3.8365303100548154</v>
      </c>
      <c r="H93" s="160"/>
      <c r="I93" s="153">
        <f t="shared" si="20"/>
        <v>0</v>
      </c>
      <c r="J93" s="43">
        <f t="shared" si="21"/>
        <v>3889090.7753025661</v>
      </c>
      <c r="K93" s="19"/>
      <c r="L93" s="71">
        <f>Swaps!O92</f>
        <v>632400</v>
      </c>
      <c r="M93" s="69">
        <f>(Swaps!P92+Swaps!R92)/2</f>
        <v>3.6980303100548158</v>
      </c>
      <c r="N93" s="160"/>
      <c r="O93" s="153">
        <f t="shared" si="22"/>
        <v>0</v>
      </c>
      <c r="P93" s="43">
        <f t="shared" si="23"/>
        <v>2338634.3680786653</v>
      </c>
      <c r="Q93" s="11"/>
      <c r="R93" s="19"/>
      <c r="S93" s="26">
        <f t="shared" si="13"/>
        <v>1646100</v>
      </c>
      <c r="T93" s="68">
        <f t="shared" si="16"/>
        <v>3.7833212705067929</v>
      </c>
      <c r="U93" s="24">
        <f t="shared" si="14"/>
        <v>6227725.1433812315</v>
      </c>
      <c r="V93" s="24"/>
      <c r="W93" s="129">
        <f t="shared" si="17"/>
        <v>0.60054276046218291</v>
      </c>
      <c r="X93" s="52">
        <f t="shared" si="18"/>
        <v>3740015.2490059086</v>
      </c>
    </row>
    <row r="94" spans="1:24">
      <c r="A94" s="131">
        <v>39479</v>
      </c>
      <c r="B94" s="132">
        <v>39532</v>
      </c>
      <c r="C94" s="18">
        <f t="shared" si="19"/>
        <v>2525</v>
      </c>
      <c r="D94" s="118">
        <f t="shared" si="15"/>
        <v>83.013698630136986</v>
      </c>
      <c r="E94" s="10"/>
      <c r="F94" s="71">
        <f>Swaps!G93</f>
        <v>948300</v>
      </c>
      <c r="G94" s="69">
        <f>(Swaps!H93+Swaps!J93)/2</f>
        <v>3.7094886793826718</v>
      </c>
      <c r="H94" s="160"/>
      <c r="I94" s="153">
        <f t="shared" si="20"/>
        <v>0</v>
      </c>
      <c r="J94" s="43">
        <f t="shared" si="21"/>
        <v>3517708.1146585876</v>
      </c>
      <c r="K94" s="19"/>
      <c r="L94" s="71">
        <f>Swaps!O93</f>
        <v>591600</v>
      </c>
      <c r="M94" s="69">
        <f>(Swaps!P93+Swaps!R93)/2</f>
        <v>3.8094886793826719</v>
      </c>
      <c r="N94" s="160"/>
      <c r="O94" s="153">
        <f t="shared" si="22"/>
        <v>0</v>
      </c>
      <c r="P94" s="43">
        <f t="shared" si="23"/>
        <v>2253693.5027227886</v>
      </c>
      <c r="Q94" s="11"/>
      <c r="R94" s="19"/>
      <c r="S94" s="26">
        <f t="shared" si="13"/>
        <v>1539900</v>
      </c>
      <c r="T94" s="68">
        <f t="shared" si="16"/>
        <v>3.7479067584787171</v>
      </c>
      <c r="U94" s="24">
        <f t="shared" si="14"/>
        <v>5771401.6173813762</v>
      </c>
      <c r="V94" s="24"/>
      <c r="W94" s="129">
        <f t="shared" si="17"/>
        <v>0.59699532298327096</v>
      </c>
      <c r="X94" s="52">
        <f t="shared" si="18"/>
        <v>3445499.772634767</v>
      </c>
    </row>
    <row r="95" spans="1:24">
      <c r="A95" s="131">
        <v>39508</v>
      </c>
      <c r="B95" s="132">
        <v>39563</v>
      </c>
      <c r="C95" s="18">
        <f t="shared" si="19"/>
        <v>2556</v>
      </c>
      <c r="D95" s="118">
        <f t="shared" si="15"/>
        <v>84.032876712328772</v>
      </c>
      <c r="E95" s="10"/>
      <c r="F95" s="71">
        <f>Swaps!G94</f>
        <v>1013700</v>
      </c>
      <c r="G95" s="69">
        <f>(Swaps!H94+Swaps!J94)/2</f>
        <v>3.572450175499239</v>
      </c>
      <c r="H95" s="160"/>
      <c r="I95" s="153">
        <f t="shared" si="20"/>
        <v>0</v>
      </c>
      <c r="J95" s="43">
        <f t="shared" si="21"/>
        <v>3621392.7429035786</v>
      </c>
      <c r="K95" s="19"/>
      <c r="L95" s="71">
        <f>Swaps!O94</f>
        <v>632400</v>
      </c>
      <c r="M95" s="69">
        <f>(Swaps!P94+Swaps!R94)/2</f>
        <v>3.6824501754992394</v>
      </c>
      <c r="N95" s="160"/>
      <c r="O95" s="153">
        <f t="shared" si="22"/>
        <v>0</v>
      </c>
      <c r="P95" s="43">
        <f t="shared" si="23"/>
        <v>2328781.490985719</v>
      </c>
      <c r="Q95" s="11"/>
      <c r="R95" s="19"/>
      <c r="S95" s="26">
        <f t="shared" si="13"/>
        <v>1646100</v>
      </c>
      <c r="T95" s="68">
        <f t="shared" si="16"/>
        <v>3.6147100625048889</v>
      </c>
      <c r="U95" s="24">
        <f t="shared" si="14"/>
        <v>5950174.2338892976</v>
      </c>
      <c r="V95" s="24"/>
      <c r="W95" s="129">
        <f t="shared" si="17"/>
        <v>0.5932264039727686</v>
      </c>
      <c r="X95" s="52">
        <f t="shared" si="18"/>
        <v>3529800.4637815715</v>
      </c>
    </row>
    <row r="96" spans="1:24">
      <c r="A96" s="131">
        <v>39539</v>
      </c>
      <c r="B96" s="132">
        <v>39593</v>
      </c>
      <c r="C96" s="18">
        <f t="shared" si="19"/>
        <v>2586</v>
      </c>
      <c r="D96" s="118">
        <f t="shared" si="15"/>
        <v>85.019178082191786</v>
      </c>
      <c r="E96" s="10"/>
      <c r="F96" s="71">
        <f>Swaps!G95</f>
        <v>840000</v>
      </c>
      <c r="G96" s="69">
        <f>(Swaps!H95+Swaps!J95)/2</f>
        <v>3.4354147582104346</v>
      </c>
      <c r="H96" s="160"/>
      <c r="I96" s="153">
        <f t="shared" si="20"/>
        <v>0</v>
      </c>
      <c r="J96" s="43">
        <f t="shared" si="21"/>
        <v>2885748.3968967651</v>
      </c>
      <c r="K96" s="19"/>
      <c r="L96" s="71">
        <f>Swaps!O95</f>
        <v>342000</v>
      </c>
      <c r="M96" s="69">
        <f>(Swaps!P95+Swaps!R95)/2</f>
        <v>3.5454147582104341</v>
      </c>
      <c r="N96" s="160"/>
      <c r="O96" s="153">
        <f t="shared" si="22"/>
        <v>0</v>
      </c>
      <c r="P96" s="43">
        <f t="shared" si="23"/>
        <v>1212531.8473079684</v>
      </c>
      <c r="Q96" s="11"/>
      <c r="R96" s="19"/>
      <c r="S96" s="26">
        <f t="shared" si="13"/>
        <v>1182000</v>
      </c>
      <c r="T96" s="68">
        <f t="shared" si="16"/>
        <v>3.4672421693779469</v>
      </c>
      <c r="U96" s="24">
        <f t="shared" si="14"/>
        <v>4098280.2442047335</v>
      </c>
      <c r="V96" s="24"/>
      <c r="W96" s="129">
        <f t="shared" si="17"/>
        <v>0.58960171934335903</v>
      </c>
      <c r="X96" s="52">
        <f t="shared" si="18"/>
        <v>2416353.0783340321</v>
      </c>
    </row>
    <row r="97" spans="1:24">
      <c r="A97" s="131">
        <v>39569</v>
      </c>
      <c r="B97" s="132">
        <v>39624</v>
      </c>
      <c r="C97" s="18">
        <f t="shared" si="19"/>
        <v>2617</v>
      </c>
      <c r="D97" s="118">
        <f t="shared" si="15"/>
        <v>86.038356164383558</v>
      </c>
      <c r="E97" s="10"/>
      <c r="F97" s="71">
        <f>Swaps!G96</f>
        <v>868000</v>
      </c>
      <c r="G97" s="69">
        <f>(Swaps!H96+Swaps!J96)/2</f>
        <v>3.4233823883827337</v>
      </c>
      <c r="H97" s="160"/>
      <c r="I97" s="153">
        <f t="shared" si="20"/>
        <v>0</v>
      </c>
      <c r="J97" s="43">
        <f t="shared" si="21"/>
        <v>2971495.9131162129</v>
      </c>
      <c r="K97" s="19"/>
      <c r="L97" s="71">
        <f>Swaps!O96</f>
        <v>353400</v>
      </c>
      <c r="M97" s="69">
        <f>(Swaps!P96+Swaps!R96)/2</f>
        <v>3.408382388382734</v>
      </c>
      <c r="N97" s="160"/>
      <c r="O97" s="153">
        <f t="shared" si="22"/>
        <v>0</v>
      </c>
      <c r="P97" s="43">
        <f t="shared" si="23"/>
        <v>1204522.3360544583</v>
      </c>
      <c r="Q97" s="11"/>
      <c r="R97" s="19"/>
      <c r="S97" s="26">
        <f t="shared" si="13"/>
        <v>1221400</v>
      </c>
      <c r="T97" s="68">
        <f t="shared" si="16"/>
        <v>3.4190422868598911</v>
      </c>
      <c r="U97" s="24">
        <f t="shared" si="14"/>
        <v>4176018.2491706712</v>
      </c>
      <c r="V97" s="24"/>
      <c r="W97" s="129">
        <f t="shared" si="17"/>
        <v>0.58587947723674838</v>
      </c>
      <c r="X97" s="52">
        <f t="shared" si="18"/>
        <v>2446643.388755234</v>
      </c>
    </row>
    <row r="98" spans="1:24">
      <c r="A98" s="131">
        <v>39600</v>
      </c>
      <c r="B98" s="132">
        <v>39654</v>
      </c>
      <c r="C98" s="18">
        <f t="shared" si="19"/>
        <v>2647</v>
      </c>
      <c r="D98" s="118">
        <f t="shared" si="15"/>
        <v>87.024657534246586</v>
      </c>
      <c r="E98" s="10"/>
      <c r="F98" s="71">
        <f>Swaps!G97</f>
        <v>840000</v>
      </c>
      <c r="G98" s="69">
        <f>(Swaps!H97+Swaps!J97)/2</f>
        <v>3.458353027901226</v>
      </c>
      <c r="H98" s="160"/>
      <c r="I98" s="153">
        <f t="shared" si="20"/>
        <v>0</v>
      </c>
      <c r="J98" s="43">
        <f t="shared" si="21"/>
        <v>2905016.5434370297</v>
      </c>
      <c r="K98" s="19"/>
      <c r="L98" s="71">
        <f>Swaps!O97</f>
        <v>342000</v>
      </c>
      <c r="M98" s="69">
        <f>(Swaps!P97+Swaps!R97)/2</f>
        <v>3.3963530279012262</v>
      </c>
      <c r="N98" s="160"/>
      <c r="O98" s="153">
        <f t="shared" si="22"/>
        <v>0</v>
      </c>
      <c r="P98" s="43">
        <f t="shared" si="23"/>
        <v>1161552.7355422194</v>
      </c>
      <c r="Q98" s="11"/>
      <c r="R98" s="19"/>
      <c r="S98" s="26">
        <f t="shared" si="13"/>
        <v>1182000</v>
      </c>
      <c r="T98" s="68">
        <f t="shared" si="16"/>
        <v>3.4404139416068098</v>
      </c>
      <c r="U98" s="24">
        <f t="shared" si="14"/>
        <v>4066569.2789792493</v>
      </c>
      <c r="V98" s="24"/>
      <c r="W98" s="129">
        <f t="shared" si="17"/>
        <v>0.58229968321273839</v>
      </c>
      <c r="X98" s="52">
        <f t="shared" si="18"/>
        <v>2367962.0029122708</v>
      </c>
    </row>
    <row r="99" spans="1:24">
      <c r="A99" s="131">
        <v>39630</v>
      </c>
      <c r="B99" s="132">
        <v>39685</v>
      </c>
      <c r="C99" s="18">
        <f t="shared" si="19"/>
        <v>2678</v>
      </c>
      <c r="D99" s="118">
        <f t="shared" si="15"/>
        <v>88.043835616438358</v>
      </c>
      <c r="E99" s="10"/>
      <c r="F99" s="71">
        <f>Swaps!G98</f>
        <v>868000</v>
      </c>
      <c r="G99" s="69">
        <f>(Swaps!H98+Swaps!J98)/2</f>
        <v>3.4733266396298603</v>
      </c>
      <c r="H99" s="160"/>
      <c r="I99" s="153">
        <f t="shared" si="20"/>
        <v>0</v>
      </c>
      <c r="J99" s="43">
        <f t="shared" si="21"/>
        <v>3014847.5231987187</v>
      </c>
      <c r="K99" s="19"/>
      <c r="L99" s="71">
        <f>Swaps!O98</f>
        <v>353400</v>
      </c>
      <c r="M99" s="69">
        <f>(Swaps!P98+Swaps!R98)/2</f>
        <v>3.4313266396298605</v>
      </c>
      <c r="N99" s="160"/>
      <c r="O99" s="153">
        <f t="shared" si="22"/>
        <v>0</v>
      </c>
      <c r="P99" s="43">
        <f t="shared" si="23"/>
        <v>1212630.8344451927</v>
      </c>
      <c r="Q99" s="11"/>
      <c r="R99" s="19"/>
      <c r="S99" s="26">
        <f t="shared" si="13"/>
        <v>1221400</v>
      </c>
      <c r="T99" s="68">
        <f t="shared" si="16"/>
        <v>3.4611743553659009</v>
      </c>
      <c r="U99" s="24">
        <f t="shared" si="14"/>
        <v>4227478.3576439116</v>
      </c>
      <c r="V99" s="24"/>
      <c r="W99" s="129">
        <f t="shared" si="17"/>
        <v>0.57862353993090665</v>
      </c>
      <c r="X99" s="52">
        <f t="shared" si="18"/>
        <v>2446118.4922812157</v>
      </c>
    </row>
    <row r="100" spans="1:24">
      <c r="A100" s="131">
        <v>39661</v>
      </c>
      <c r="B100" s="132">
        <v>39716</v>
      </c>
      <c r="C100" s="18">
        <f t="shared" si="19"/>
        <v>2709</v>
      </c>
      <c r="D100" s="118">
        <f t="shared" si="15"/>
        <v>89.063013698630144</v>
      </c>
      <c r="E100" s="10"/>
      <c r="F100" s="71">
        <f>Swaps!G99</f>
        <v>868000</v>
      </c>
      <c r="G100" s="69">
        <f>(Swaps!H99+Swaps!J99)/2</f>
        <v>3.4973031873737517</v>
      </c>
      <c r="H100" s="160"/>
      <c r="I100" s="153">
        <f t="shared" si="20"/>
        <v>0</v>
      </c>
      <c r="J100" s="43">
        <f t="shared" si="21"/>
        <v>3035659.1666404163</v>
      </c>
      <c r="K100" s="19"/>
      <c r="L100" s="71">
        <f>Swaps!O99</f>
        <v>353400</v>
      </c>
      <c r="M100" s="69">
        <f>(Swaps!P99+Swaps!R99)/2</f>
        <v>3.446303187373752</v>
      </c>
      <c r="N100" s="160"/>
      <c r="O100" s="153">
        <f t="shared" si="22"/>
        <v>0</v>
      </c>
      <c r="P100" s="43">
        <f t="shared" si="23"/>
        <v>1217923.5464178838</v>
      </c>
      <c r="Q100" s="11"/>
      <c r="R100" s="19"/>
      <c r="S100" s="26">
        <f t="shared" si="13"/>
        <v>1221400</v>
      </c>
      <c r="T100" s="68">
        <f t="shared" si="16"/>
        <v>3.4825468421960868</v>
      </c>
      <c r="U100" s="24">
        <f t="shared" si="14"/>
        <v>4253582.7130583003</v>
      </c>
      <c r="V100" s="24"/>
      <c r="W100" s="129">
        <f t="shared" si="17"/>
        <v>0.57497060468064032</v>
      </c>
      <c r="X100" s="52">
        <f t="shared" si="18"/>
        <v>2445685.0245862496</v>
      </c>
    </row>
    <row r="101" spans="1:24">
      <c r="A101" s="131">
        <v>39692</v>
      </c>
      <c r="B101" s="132">
        <v>39746</v>
      </c>
      <c r="C101" s="18">
        <f t="shared" si="19"/>
        <v>2739</v>
      </c>
      <c r="D101" s="118">
        <f t="shared" si="15"/>
        <v>90.049315068493144</v>
      </c>
      <c r="E101" s="10"/>
      <c r="F101" s="71">
        <f>Swaps!G100</f>
        <v>840000</v>
      </c>
      <c r="G101" s="69">
        <f>(Swaps!H100+Swaps!J100)/2</f>
        <v>3.5577826358434059</v>
      </c>
      <c r="H101" s="160"/>
      <c r="I101" s="153">
        <f t="shared" si="20"/>
        <v>0</v>
      </c>
      <c r="J101" s="43">
        <f t="shared" si="21"/>
        <v>2988537.4141084608</v>
      </c>
      <c r="K101" s="19"/>
      <c r="L101" s="71">
        <f>Swaps!O100</f>
        <v>342000</v>
      </c>
      <c r="M101" s="69">
        <f>(Swaps!P100+Swaps!R100)/2</f>
        <v>3.470282635843406</v>
      </c>
      <c r="N101" s="160"/>
      <c r="O101" s="153">
        <f t="shared" si="22"/>
        <v>0</v>
      </c>
      <c r="P101" s="43">
        <f t="shared" si="23"/>
        <v>1186836.6614584448</v>
      </c>
      <c r="Q101" s="11"/>
      <c r="R101" s="19"/>
      <c r="S101" s="26">
        <f t="shared" si="13"/>
        <v>1182000</v>
      </c>
      <c r="T101" s="68">
        <f t="shared" si="16"/>
        <v>3.5324653769601571</v>
      </c>
      <c r="U101" s="24">
        <f t="shared" si="14"/>
        <v>4175374.0755669056</v>
      </c>
      <c r="V101" s="24"/>
      <c r="W101" s="129">
        <f t="shared" si="17"/>
        <v>0.57145746517910878</v>
      </c>
      <c r="X101" s="52">
        <f t="shared" si="18"/>
        <v>2386048.6853980282</v>
      </c>
    </row>
    <row r="102" spans="1:24">
      <c r="A102" s="131">
        <v>39722</v>
      </c>
      <c r="B102" s="132">
        <v>39777</v>
      </c>
      <c r="C102" s="18">
        <f t="shared" si="19"/>
        <v>2770</v>
      </c>
      <c r="D102" s="118">
        <f t="shared" si="15"/>
        <v>91.06849315068493</v>
      </c>
      <c r="E102" s="10"/>
      <c r="F102" s="71">
        <f>Swaps!G101</f>
        <v>868000</v>
      </c>
      <c r="G102" s="69">
        <f>(Swaps!H101+Swaps!J101)/2</f>
        <v>3.5807649506207486</v>
      </c>
      <c r="H102" s="160"/>
      <c r="I102" s="153">
        <f t="shared" si="20"/>
        <v>0</v>
      </c>
      <c r="J102" s="43">
        <f t="shared" si="21"/>
        <v>3108103.9771388099</v>
      </c>
      <c r="K102" s="19"/>
      <c r="L102" s="71">
        <f>Swaps!O101</f>
        <v>353400</v>
      </c>
      <c r="M102" s="69">
        <f>(Swaps!P101+Swaps!R101)/2</f>
        <v>3.5307649506207488</v>
      </c>
      <c r="N102" s="160"/>
      <c r="O102" s="153">
        <f t="shared" si="22"/>
        <v>0</v>
      </c>
      <c r="P102" s="43">
        <f t="shared" si="23"/>
        <v>1247772.3335493726</v>
      </c>
      <c r="Q102" s="11"/>
      <c r="R102" s="19"/>
      <c r="S102" s="26">
        <f t="shared" si="13"/>
        <v>1221400</v>
      </c>
      <c r="T102" s="68">
        <f t="shared" si="16"/>
        <v>3.5662979455446067</v>
      </c>
      <c r="U102" s="24">
        <f t="shared" si="14"/>
        <v>4355876.3106881827</v>
      </c>
      <c r="V102" s="24"/>
      <c r="W102" s="129">
        <f t="shared" si="17"/>
        <v>0.56784977040950113</v>
      </c>
      <c r="X102" s="52">
        <f t="shared" si="18"/>
        <v>2473483.3629564694</v>
      </c>
    </row>
    <row r="103" spans="1:24">
      <c r="A103" s="131">
        <v>39753</v>
      </c>
      <c r="B103" s="132">
        <v>39807</v>
      </c>
      <c r="C103" s="18">
        <f t="shared" si="19"/>
        <v>2800</v>
      </c>
      <c r="D103" s="118">
        <f t="shared" si="15"/>
        <v>92.054794520547944</v>
      </c>
      <c r="E103" s="10"/>
      <c r="F103" s="71">
        <f>Swaps!G102</f>
        <v>981000</v>
      </c>
      <c r="G103" s="69">
        <f>(Swaps!H102+Swaps!J102)/2</f>
        <v>3.6927500981268397</v>
      </c>
      <c r="H103" s="160"/>
      <c r="I103" s="153">
        <f t="shared" si="20"/>
        <v>0</v>
      </c>
      <c r="J103" s="43">
        <f t="shared" si="21"/>
        <v>3622587.8462624298</v>
      </c>
      <c r="K103" s="19"/>
      <c r="L103" s="71">
        <f>Swaps!O102</f>
        <v>612000</v>
      </c>
      <c r="M103" s="69">
        <f>(Swaps!P102+Swaps!R102)/2</f>
        <v>3.55375009812684</v>
      </c>
      <c r="N103" s="160"/>
      <c r="O103" s="153">
        <f t="shared" si="22"/>
        <v>0</v>
      </c>
      <c r="P103" s="43">
        <f t="shared" si="23"/>
        <v>2174895.0600536261</v>
      </c>
      <c r="Q103" s="11"/>
      <c r="R103" s="19"/>
      <c r="S103" s="26">
        <f t="shared" si="13"/>
        <v>1593000</v>
      </c>
      <c r="T103" s="68">
        <f t="shared" si="16"/>
        <v>3.6393489681833371</v>
      </c>
      <c r="U103" s="24">
        <f t="shared" si="14"/>
        <v>5797482.9063160559</v>
      </c>
      <c r="V103" s="24"/>
      <c r="W103" s="129">
        <f t="shared" si="17"/>
        <v>0.56438014006123438</v>
      </c>
      <c r="X103" s="52">
        <f t="shared" si="18"/>
        <v>3271984.2146692676</v>
      </c>
    </row>
    <row r="104" spans="1:24">
      <c r="A104" s="131">
        <v>39783</v>
      </c>
      <c r="B104" s="132">
        <v>39838</v>
      </c>
      <c r="C104" s="18">
        <f t="shared" si="19"/>
        <v>2831</v>
      </c>
      <c r="D104" s="118">
        <f t="shared" si="15"/>
        <v>93.07397260273973</v>
      </c>
      <c r="E104" s="10"/>
      <c r="F104" s="71">
        <f>Swaps!G103</f>
        <v>1013700</v>
      </c>
      <c r="G104" s="69">
        <f>(Swaps!H103+Swaps!J103)/2</f>
        <v>3.8007380455911774</v>
      </c>
      <c r="H104" s="160"/>
      <c r="I104" s="153">
        <f t="shared" si="20"/>
        <v>0</v>
      </c>
      <c r="J104" s="43">
        <f t="shared" si="21"/>
        <v>3852808.1568157766</v>
      </c>
      <c r="K104" s="19"/>
      <c r="L104" s="71">
        <f>Swaps!O103</f>
        <v>632400</v>
      </c>
      <c r="M104" s="69">
        <f>(Swaps!P103+Swaps!R103)/2</f>
        <v>3.6657380455911777</v>
      </c>
      <c r="N104" s="160"/>
      <c r="O104" s="153">
        <f t="shared" si="22"/>
        <v>0</v>
      </c>
      <c r="P104" s="43">
        <f t="shared" si="23"/>
        <v>2318212.7400318608</v>
      </c>
      <c r="Q104" s="11"/>
      <c r="R104" s="19"/>
      <c r="S104" s="26">
        <f t="shared" si="13"/>
        <v>1646100</v>
      </c>
      <c r="T104" s="68">
        <f t="shared" si="16"/>
        <v>3.7488736388115167</v>
      </c>
      <c r="U104" s="24">
        <f t="shared" si="14"/>
        <v>6171020.8968476374</v>
      </c>
      <c r="V104" s="24"/>
      <c r="W104" s="129">
        <f t="shared" si="17"/>
        <v>0.56081712548283313</v>
      </c>
      <c r="X104" s="52">
        <f t="shared" si="18"/>
        <v>3460814.2006645869</v>
      </c>
    </row>
    <row r="105" spans="1:24">
      <c r="A105" s="131">
        <v>39814</v>
      </c>
      <c r="B105" s="132">
        <v>39869</v>
      </c>
      <c r="C105" s="18">
        <f t="shared" si="19"/>
        <v>2862</v>
      </c>
      <c r="D105" s="118">
        <f t="shared" si="15"/>
        <v>94.093150684931516</v>
      </c>
      <c r="E105" s="10"/>
      <c r="F105" s="71">
        <f>Swaps!G104</f>
        <v>1013700</v>
      </c>
      <c r="G105" s="69">
        <f>(Swaps!H104+Swaps!J104)/2</f>
        <v>3.9172287610224847</v>
      </c>
      <c r="H105" s="160"/>
      <c r="I105" s="153">
        <f t="shared" si="20"/>
        <v>0</v>
      </c>
      <c r="J105" s="43">
        <f t="shared" si="21"/>
        <v>3970894.795048493</v>
      </c>
      <c r="K105" s="19"/>
      <c r="L105" s="71">
        <f>Swaps!O104</f>
        <v>632400</v>
      </c>
      <c r="M105" s="69">
        <f>(Swaps!P104+Swaps!R104)/2</f>
        <v>3.7737287610224852</v>
      </c>
      <c r="N105" s="160"/>
      <c r="O105" s="153">
        <f t="shared" si="22"/>
        <v>0</v>
      </c>
      <c r="P105" s="43">
        <f t="shared" si="23"/>
        <v>2386506.0684706196</v>
      </c>
      <c r="Q105" s="11"/>
      <c r="R105" s="19"/>
      <c r="S105" s="26">
        <f t="shared" si="13"/>
        <v>1646100</v>
      </c>
      <c r="T105" s="68">
        <f t="shared" si="16"/>
        <v>3.86209881751966</v>
      </c>
      <c r="U105" s="24">
        <f t="shared" si="14"/>
        <v>6357400.8635191126</v>
      </c>
      <c r="V105" s="24"/>
      <c r="W105" s="129">
        <f t="shared" si="17"/>
        <v>0.55727660473790475</v>
      </c>
      <c r="X105" s="52">
        <f t="shared" si="18"/>
        <v>3542830.7681797547</v>
      </c>
    </row>
    <row r="106" spans="1:24">
      <c r="A106" s="131">
        <v>39845</v>
      </c>
      <c r="B106" s="132">
        <v>39897</v>
      </c>
      <c r="C106" s="18">
        <f t="shared" si="19"/>
        <v>2890</v>
      </c>
      <c r="D106" s="118">
        <f t="shared" si="15"/>
        <v>95.013698630136986</v>
      </c>
      <c r="E106" s="10"/>
      <c r="F106" s="71">
        <f>Swaps!G105</f>
        <v>915600</v>
      </c>
      <c r="G106" s="69">
        <f>(Swaps!H105+Swaps!J105)/2</f>
        <v>3.7902222131809022</v>
      </c>
      <c r="H106" s="160"/>
      <c r="I106" s="153">
        <f t="shared" si="20"/>
        <v>0</v>
      </c>
      <c r="J106" s="43">
        <f t="shared" si="21"/>
        <v>3470327.4583884343</v>
      </c>
      <c r="K106" s="19"/>
      <c r="L106" s="71">
        <f>Swaps!O105</f>
        <v>571200</v>
      </c>
      <c r="M106" s="69">
        <f>(Swaps!P105+Swaps!R105)/2</f>
        <v>3.8902222131809023</v>
      </c>
      <c r="N106" s="160"/>
      <c r="O106" s="153">
        <f t="shared" si="22"/>
        <v>0</v>
      </c>
      <c r="P106" s="43">
        <f t="shared" si="23"/>
        <v>2222094.9281689315</v>
      </c>
      <c r="Q106" s="11"/>
      <c r="R106" s="19"/>
      <c r="S106" s="26">
        <f t="shared" si="13"/>
        <v>1486800</v>
      </c>
      <c r="T106" s="68">
        <f t="shared" si="16"/>
        <v>3.8286402922769476</v>
      </c>
      <c r="U106" s="24">
        <f t="shared" si="14"/>
        <v>5692422.3865573658</v>
      </c>
      <c r="V106" s="24"/>
      <c r="W106" s="129">
        <f t="shared" si="17"/>
        <v>0.55409793082386838</v>
      </c>
      <c r="X106" s="52">
        <f t="shared" si="18"/>
        <v>3154159.465766903</v>
      </c>
    </row>
    <row r="107" spans="1:24">
      <c r="A107" s="131">
        <v>39873</v>
      </c>
      <c r="B107" s="132">
        <v>39928</v>
      </c>
      <c r="C107" s="18">
        <f t="shared" si="19"/>
        <v>2921</v>
      </c>
      <c r="D107" s="118">
        <f t="shared" si="15"/>
        <v>96.032876712328758</v>
      </c>
      <c r="E107" s="10"/>
      <c r="F107" s="71">
        <f>Swaps!G106</f>
        <v>1013700</v>
      </c>
      <c r="G107" s="69">
        <f>(Swaps!H106+Swaps!J106)/2</f>
        <v>3.6532183715514894</v>
      </c>
      <c r="H107" s="160"/>
      <c r="I107" s="153">
        <f t="shared" si="20"/>
        <v>0</v>
      </c>
      <c r="J107" s="43">
        <f t="shared" si="21"/>
        <v>3703267.4632417448</v>
      </c>
      <c r="K107" s="19"/>
      <c r="L107" s="71">
        <f>Swaps!O106</f>
        <v>632400</v>
      </c>
      <c r="M107" s="69">
        <f>(Swaps!P106+Swaps!R106)/2</f>
        <v>3.7632183715514893</v>
      </c>
      <c r="N107" s="160"/>
      <c r="O107" s="153">
        <f t="shared" si="22"/>
        <v>0</v>
      </c>
      <c r="P107" s="43">
        <f t="shared" si="23"/>
        <v>2379859.2981691617</v>
      </c>
      <c r="Q107" s="11"/>
      <c r="R107" s="19"/>
      <c r="S107" s="26">
        <f t="shared" si="13"/>
        <v>1646100</v>
      </c>
      <c r="T107" s="68">
        <f t="shared" si="16"/>
        <v>3.6954782585571393</v>
      </c>
      <c r="U107" s="24">
        <f t="shared" si="14"/>
        <v>6083126.7614109069</v>
      </c>
      <c r="V107" s="24"/>
      <c r="W107" s="129">
        <f t="shared" si="17"/>
        <v>0.55059982934004725</v>
      </c>
      <c r="X107" s="52">
        <f t="shared" si="18"/>
        <v>3349368.5566867199</v>
      </c>
    </row>
    <row r="108" spans="1:24">
      <c r="A108" s="131">
        <v>39904</v>
      </c>
      <c r="B108" s="132">
        <v>39958</v>
      </c>
      <c r="C108" s="18">
        <f t="shared" si="19"/>
        <v>2951</v>
      </c>
      <c r="D108" s="118">
        <f t="shared" si="15"/>
        <v>97.019178082191786</v>
      </c>
      <c r="E108" s="10"/>
      <c r="F108" s="71">
        <f>Swaps!G107</f>
        <v>840000</v>
      </c>
      <c r="G108" s="69">
        <f>(Swaps!H107+Swaps!J107)/2</f>
        <v>3.5162172063189709</v>
      </c>
      <c r="H108" s="160"/>
      <c r="I108" s="153">
        <f t="shared" si="20"/>
        <v>0</v>
      </c>
      <c r="J108" s="43">
        <f t="shared" si="21"/>
        <v>2953622.4533079355</v>
      </c>
      <c r="K108" s="19"/>
      <c r="L108" s="71">
        <f>Swaps!O107</f>
        <v>342000</v>
      </c>
      <c r="M108" s="69">
        <f>(Swaps!P107+Swaps!R107)/2</f>
        <v>3.6262172063189713</v>
      </c>
      <c r="N108" s="160"/>
      <c r="O108" s="153">
        <f t="shared" si="22"/>
        <v>0</v>
      </c>
      <c r="P108" s="43">
        <f t="shared" si="23"/>
        <v>1240166.2845610881</v>
      </c>
      <c r="Q108" s="11"/>
      <c r="R108" s="19"/>
      <c r="S108" s="26">
        <f t="shared" ref="S108:S131" si="24">F108+L108</f>
        <v>1182000</v>
      </c>
      <c r="T108" s="68">
        <f t="shared" si="16"/>
        <v>3.5480446174864833</v>
      </c>
      <c r="U108" s="24">
        <f t="shared" ref="U108:U131" si="25">+P108+J108</f>
        <v>4193788.7378690233</v>
      </c>
      <c r="V108" s="24"/>
      <c r="W108" s="129">
        <f t="shared" si="17"/>
        <v>0.54723559820502166</v>
      </c>
      <c r="X108" s="52">
        <f t="shared" si="18"/>
        <v>2294990.4887132379</v>
      </c>
    </row>
    <row r="109" spans="1:24">
      <c r="A109" s="131">
        <v>39934</v>
      </c>
      <c r="B109" s="132">
        <v>39989</v>
      </c>
      <c r="C109" s="18">
        <f t="shared" si="19"/>
        <v>2982</v>
      </c>
      <c r="D109" s="118">
        <f t="shared" si="15"/>
        <v>98.038356164383572</v>
      </c>
      <c r="E109" s="10"/>
      <c r="F109" s="71">
        <f>Swaps!G108</f>
        <v>868000</v>
      </c>
      <c r="G109" s="69">
        <f>(Swaps!H108+Swaps!J108)/2</f>
        <v>3.5042186883436437</v>
      </c>
      <c r="H109" s="160"/>
      <c r="I109" s="153">
        <f t="shared" si="20"/>
        <v>0</v>
      </c>
      <c r="J109" s="43">
        <f t="shared" si="21"/>
        <v>3041661.8214822826</v>
      </c>
      <c r="K109" s="19"/>
      <c r="L109" s="71">
        <f>Swaps!O108</f>
        <v>353400</v>
      </c>
      <c r="M109" s="69">
        <f>(Swaps!P108+Swaps!R108)/2</f>
        <v>3.489218688343644</v>
      </c>
      <c r="N109" s="160"/>
      <c r="O109" s="153">
        <f t="shared" si="22"/>
        <v>0</v>
      </c>
      <c r="P109" s="43">
        <f t="shared" si="23"/>
        <v>1233089.8844606439</v>
      </c>
      <c r="Q109" s="11"/>
      <c r="R109" s="19"/>
      <c r="S109" s="26">
        <f t="shared" si="24"/>
        <v>1221400</v>
      </c>
      <c r="T109" s="68">
        <f t="shared" si="16"/>
        <v>3.4998785868208016</v>
      </c>
      <c r="U109" s="24">
        <f t="shared" si="25"/>
        <v>4274751.7059429269</v>
      </c>
      <c r="V109" s="24"/>
      <c r="W109" s="129">
        <f t="shared" si="17"/>
        <v>0.54378081963323666</v>
      </c>
      <c r="X109" s="52">
        <f t="shared" si="18"/>
        <v>2324527.9863862214</v>
      </c>
    </row>
    <row r="110" spans="1:24">
      <c r="A110" s="131">
        <v>39965</v>
      </c>
      <c r="B110" s="132">
        <v>40019</v>
      </c>
      <c r="C110" s="18">
        <f t="shared" si="19"/>
        <v>3012</v>
      </c>
      <c r="D110" s="118">
        <f t="shared" si="15"/>
        <v>99.024657534246586</v>
      </c>
      <c r="E110" s="10"/>
      <c r="F110" s="71">
        <f>Swaps!G109</f>
        <v>840000</v>
      </c>
      <c r="G110" s="69">
        <f>(Swaps!H109+Swaps!J109)/2</f>
        <v>3.5392227891383916</v>
      </c>
      <c r="H110" s="160"/>
      <c r="I110" s="153">
        <f t="shared" si="20"/>
        <v>0</v>
      </c>
      <c r="J110" s="43">
        <f t="shared" si="21"/>
        <v>2972947.1428762488</v>
      </c>
      <c r="K110" s="19"/>
      <c r="L110" s="71">
        <f>Swaps!O109</f>
        <v>342000</v>
      </c>
      <c r="M110" s="69">
        <f>(Swaps!P109+Swaps!R109)/2</f>
        <v>3.4772227891383913</v>
      </c>
      <c r="N110" s="160"/>
      <c r="O110" s="153">
        <f t="shared" si="22"/>
        <v>0</v>
      </c>
      <c r="P110" s="43">
        <f t="shared" si="23"/>
        <v>1189210.1938853299</v>
      </c>
      <c r="Q110" s="11"/>
      <c r="R110" s="19"/>
      <c r="S110" s="26">
        <f t="shared" si="24"/>
        <v>1182000</v>
      </c>
      <c r="T110" s="68">
        <f t="shared" si="16"/>
        <v>3.5212837028439754</v>
      </c>
      <c r="U110" s="24">
        <f t="shared" si="25"/>
        <v>4162157.3367615789</v>
      </c>
      <c r="V110" s="24"/>
      <c r="W110" s="129">
        <f t="shared" si="17"/>
        <v>0.54045825346711096</v>
      </c>
      <c r="X110" s="52">
        <f t="shared" si="18"/>
        <v>2249472.2848814852</v>
      </c>
    </row>
    <row r="111" spans="1:24">
      <c r="A111" s="131">
        <v>39995</v>
      </c>
      <c r="B111" s="132">
        <v>40050</v>
      </c>
      <c r="C111" s="18">
        <f t="shared" si="19"/>
        <v>3043</v>
      </c>
      <c r="D111" s="118">
        <f t="shared" si="15"/>
        <v>100.04383561643837</v>
      </c>
      <c r="E111" s="10"/>
      <c r="F111" s="71">
        <f>Swaps!G110</f>
        <v>868000</v>
      </c>
      <c r="G111" s="69">
        <f>(Swaps!H110+Swaps!J110)/2</f>
        <v>3.5542294808467298</v>
      </c>
      <c r="H111" s="160"/>
      <c r="I111" s="153">
        <f t="shared" si="20"/>
        <v>0</v>
      </c>
      <c r="J111" s="43">
        <f t="shared" si="21"/>
        <v>3085071.1893749614</v>
      </c>
      <c r="K111" s="19"/>
      <c r="L111" s="71">
        <f>Swaps!O110</f>
        <v>353400</v>
      </c>
      <c r="M111" s="69">
        <f>(Swaps!P110+Swaps!R110)/2</f>
        <v>3.51222948084673</v>
      </c>
      <c r="N111" s="160"/>
      <c r="O111" s="153">
        <f t="shared" si="22"/>
        <v>0</v>
      </c>
      <c r="P111" s="43">
        <f t="shared" si="23"/>
        <v>1241221.8985312344</v>
      </c>
      <c r="Q111" s="11"/>
      <c r="R111" s="19"/>
      <c r="S111" s="26">
        <f t="shared" si="24"/>
        <v>1221400</v>
      </c>
      <c r="T111" s="68">
        <f t="shared" si="16"/>
        <v>3.5420771965827704</v>
      </c>
      <c r="U111" s="24">
        <f t="shared" si="25"/>
        <v>4326293.0879061958</v>
      </c>
      <c r="V111" s="24"/>
      <c r="W111" s="129">
        <f t="shared" si="17"/>
        <v>0.53704626126640798</v>
      </c>
      <c r="X111" s="52">
        <f t="shared" si="18"/>
        <v>2323419.5280027259</v>
      </c>
    </row>
    <row r="112" spans="1:24">
      <c r="A112" s="131">
        <v>40026</v>
      </c>
      <c r="B112" s="132">
        <v>40081</v>
      </c>
      <c r="C112" s="18">
        <f t="shared" si="19"/>
        <v>3074</v>
      </c>
      <c r="D112" s="118">
        <f t="shared" si="15"/>
        <v>101.06301369863013</v>
      </c>
      <c r="E112" s="10"/>
      <c r="F112" s="71">
        <f>Swaps!G111</f>
        <v>868000</v>
      </c>
      <c r="G112" s="69">
        <f>(Swaps!H111+Swaps!J111)/2</f>
        <v>3.578238736221834</v>
      </c>
      <c r="H112" s="160"/>
      <c r="I112" s="153">
        <f t="shared" si="20"/>
        <v>0</v>
      </c>
      <c r="J112" s="43">
        <f t="shared" si="21"/>
        <v>3105911.2230405519</v>
      </c>
      <c r="K112" s="19"/>
      <c r="L112" s="71">
        <f>Swaps!O111</f>
        <v>353400</v>
      </c>
      <c r="M112" s="69">
        <f>(Swaps!P111+Swaps!R111)/2</f>
        <v>3.5272387362218343</v>
      </c>
      <c r="N112" s="160"/>
      <c r="O112" s="153">
        <f t="shared" si="22"/>
        <v>0</v>
      </c>
      <c r="P112" s="43">
        <f t="shared" si="23"/>
        <v>1246526.1693807961</v>
      </c>
      <c r="Q112" s="11"/>
      <c r="R112" s="19"/>
      <c r="S112" s="26">
        <f t="shared" si="24"/>
        <v>1221400</v>
      </c>
      <c r="T112" s="68">
        <f t="shared" si="16"/>
        <v>3.5634823910441691</v>
      </c>
      <c r="U112" s="24">
        <f t="shared" si="25"/>
        <v>4352437.392421348</v>
      </c>
      <c r="V112" s="24"/>
      <c r="W112" s="129">
        <f t="shared" si="17"/>
        <v>0.53365580947276336</v>
      </c>
      <c r="X112" s="52">
        <f t="shared" si="18"/>
        <v>2322703.499832138</v>
      </c>
    </row>
    <row r="113" spans="1:24">
      <c r="A113" s="131">
        <v>40057</v>
      </c>
      <c r="B113" s="132">
        <v>40111</v>
      </c>
      <c r="C113" s="18">
        <f t="shared" si="19"/>
        <v>3104</v>
      </c>
      <c r="D113" s="118">
        <f t="shared" si="15"/>
        <v>102.04931506849316</v>
      </c>
      <c r="E113" s="10"/>
      <c r="F113" s="71">
        <f>Swaps!G112</f>
        <v>840000</v>
      </c>
      <c r="G113" s="69">
        <f>(Swaps!H112+Swaps!J112)/2</f>
        <v>3.6387505286064958</v>
      </c>
      <c r="H113" s="160"/>
      <c r="I113" s="153">
        <f t="shared" si="20"/>
        <v>0</v>
      </c>
      <c r="J113" s="43">
        <f t="shared" si="21"/>
        <v>3056550.4440294565</v>
      </c>
      <c r="K113" s="19"/>
      <c r="L113" s="71">
        <f>Swaps!O112</f>
        <v>342000</v>
      </c>
      <c r="M113" s="69">
        <f>(Swaps!P112+Swaps!R112)/2</f>
        <v>3.5512505286064959</v>
      </c>
      <c r="N113" s="160"/>
      <c r="O113" s="153">
        <f t="shared" si="22"/>
        <v>0</v>
      </c>
      <c r="P113" s="43">
        <f t="shared" si="23"/>
        <v>1214527.6807834215</v>
      </c>
      <c r="Q113" s="11"/>
      <c r="R113" s="19"/>
      <c r="S113" s="26">
        <f t="shared" si="24"/>
        <v>1182000</v>
      </c>
      <c r="T113" s="68">
        <f t="shared" si="16"/>
        <v>3.613433269723247</v>
      </c>
      <c r="U113" s="24">
        <f t="shared" si="25"/>
        <v>4271078.1248128777</v>
      </c>
      <c r="V113" s="24"/>
      <c r="W113" s="129">
        <f t="shared" si="17"/>
        <v>0.5303951083356645</v>
      </c>
      <c r="X113" s="52">
        <f t="shared" si="18"/>
        <v>2265358.9447202133</v>
      </c>
    </row>
    <row r="114" spans="1:24">
      <c r="A114" s="131">
        <v>40087</v>
      </c>
      <c r="B114" s="132">
        <v>40142</v>
      </c>
      <c r="C114" s="18">
        <f t="shared" si="19"/>
        <v>3135</v>
      </c>
      <c r="D114" s="118">
        <f t="shared" si="15"/>
        <v>103.06849315068493</v>
      </c>
      <c r="E114" s="10"/>
      <c r="F114" s="71">
        <f>Swaps!G113</f>
        <v>868000</v>
      </c>
      <c r="G114" s="69">
        <f>(Swaps!H113+Swaps!J113)/2</f>
        <v>3.6617648319139455</v>
      </c>
      <c r="H114" s="160"/>
      <c r="I114" s="153">
        <f t="shared" si="20"/>
        <v>0</v>
      </c>
      <c r="J114" s="43">
        <f t="shared" si="21"/>
        <v>3178411.8741013049</v>
      </c>
      <c r="K114" s="19"/>
      <c r="L114" s="71">
        <f>Swaps!O113</f>
        <v>353400</v>
      </c>
      <c r="M114" s="69">
        <f>(Swaps!P113+Swaps!R113)/2</f>
        <v>3.6117648319139457</v>
      </c>
      <c r="N114" s="160"/>
      <c r="O114" s="153">
        <f t="shared" si="22"/>
        <v>0</v>
      </c>
      <c r="P114" s="43">
        <f t="shared" si="23"/>
        <v>1276397.6915983884</v>
      </c>
      <c r="Q114" s="11"/>
      <c r="R114" s="19"/>
      <c r="S114" s="26">
        <f t="shared" si="24"/>
        <v>1221400</v>
      </c>
      <c r="T114" s="68">
        <f t="shared" si="16"/>
        <v>3.6472978268378031</v>
      </c>
      <c r="U114" s="24">
        <f t="shared" si="25"/>
        <v>4454809.5656996928</v>
      </c>
      <c r="V114" s="24"/>
      <c r="W114" s="129">
        <f t="shared" si="17"/>
        <v>0.52704664624571995</v>
      </c>
      <c r="X114" s="52">
        <f t="shared" si="18"/>
        <v>2347892.4412653754</v>
      </c>
    </row>
    <row r="115" spans="1:24">
      <c r="A115" s="131">
        <v>40118</v>
      </c>
      <c r="B115" s="132">
        <v>40172</v>
      </c>
      <c r="C115" s="18">
        <f t="shared" si="19"/>
        <v>3165</v>
      </c>
      <c r="D115" s="118">
        <f t="shared" si="15"/>
        <v>104.05479452054794</v>
      </c>
      <c r="E115" s="10"/>
      <c r="F115" s="71">
        <f>Swaps!G114</f>
        <v>981000</v>
      </c>
      <c r="G115" s="69">
        <f>(Swaps!H114+Swaps!J114)/2</f>
        <v>3.7737816206095136</v>
      </c>
      <c r="H115" s="160"/>
      <c r="I115" s="153">
        <f t="shared" si="20"/>
        <v>0</v>
      </c>
      <c r="J115" s="43">
        <f t="shared" si="21"/>
        <v>3702079.769817933</v>
      </c>
      <c r="K115" s="19"/>
      <c r="L115" s="71">
        <f>Swaps!O114</f>
        <v>612000</v>
      </c>
      <c r="M115" s="69">
        <f>(Swaps!P114+Swaps!R114)/2</f>
        <v>3.6347816206095138</v>
      </c>
      <c r="N115" s="160"/>
      <c r="O115" s="153">
        <f t="shared" si="22"/>
        <v>0</v>
      </c>
      <c r="P115" s="43">
        <f t="shared" si="23"/>
        <v>2224486.3518130225</v>
      </c>
      <c r="Q115" s="11"/>
      <c r="R115" s="19"/>
      <c r="S115" s="26">
        <f t="shared" si="24"/>
        <v>1593000</v>
      </c>
      <c r="T115" s="68">
        <f t="shared" si="16"/>
        <v>3.720380490666011</v>
      </c>
      <c r="U115" s="24">
        <f t="shared" si="25"/>
        <v>5926566.1216309555</v>
      </c>
      <c r="V115" s="24"/>
      <c r="W115" s="129">
        <f t="shared" si="17"/>
        <v>0.52382632789030759</v>
      </c>
      <c r="X115" s="52">
        <f t="shared" si="18"/>
        <v>3104491.3684930452</v>
      </c>
    </row>
    <row r="116" spans="1:24">
      <c r="A116" s="131">
        <v>40148</v>
      </c>
      <c r="B116" s="132">
        <v>40203</v>
      </c>
      <c r="C116" s="18">
        <f t="shared" si="19"/>
        <v>3196</v>
      </c>
      <c r="D116" s="118">
        <f t="shared" si="15"/>
        <v>105.07397260273972</v>
      </c>
      <c r="E116" s="10"/>
      <c r="F116" s="71">
        <f>Swaps!G115</f>
        <v>1013700</v>
      </c>
      <c r="G116" s="69">
        <f>(Swaps!H115+Swaps!J115)/2</f>
        <v>3.8818008696930644</v>
      </c>
      <c r="H116" s="160"/>
      <c r="I116" s="153">
        <f t="shared" si="20"/>
        <v>0</v>
      </c>
      <c r="J116" s="43">
        <f t="shared" si="21"/>
        <v>3934981.5416078595</v>
      </c>
      <c r="K116" s="19"/>
      <c r="L116" s="71">
        <f>Swaps!O115</f>
        <v>632400</v>
      </c>
      <c r="M116" s="69">
        <f>(Swaps!P115+Swaps!R115)/2</f>
        <v>3.7468008696930646</v>
      </c>
      <c r="N116" s="160"/>
      <c r="O116" s="153">
        <f t="shared" si="22"/>
        <v>0</v>
      </c>
      <c r="P116" s="43">
        <f t="shared" si="23"/>
        <v>2369476.8699938939</v>
      </c>
      <c r="Q116" s="11"/>
      <c r="R116" s="19"/>
      <c r="S116" s="26">
        <f t="shared" si="24"/>
        <v>1646100</v>
      </c>
      <c r="T116" s="68">
        <f t="shared" si="16"/>
        <v>3.8299364629134036</v>
      </c>
      <c r="U116" s="24">
        <f t="shared" si="25"/>
        <v>6304458.4116017539</v>
      </c>
      <c r="V116" s="24"/>
      <c r="W116" s="129">
        <f t="shared" si="17"/>
        <v>0.52051933547448481</v>
      </c>
      <c r="X116" s="52">
        <f t="shared" si="18"/>
        <v>3281592.502933471</v>
      </c>
    </row>
    <row r="117" spans="1:24">
      <c r="A117" s="131">
        <v>40179</v>
      </c>
      <c r="B117" s="132">
        <v>40234</v>
      </c>
      <c r="C117" s="18">
        <f t="shared" si="19"/>
        <v>3227</v>
      </c>
      <c r="D117" s="118">
        <f t="shared" si="15"/>
        <v>106.0931506849315</v>
      </c>
      <c r="E117" s="10"/>
      <c r="F117" s="71">
        <f>Swaps!G116</f>
        <v>1013700</v>
      </c>
      <c r="G117" s="69">
        <f>(Swaps!H116+Swaps!J116)/2</f>
        <v>3.9983225546821766</v>
      </c>
      <c r="H117" s="160"/>
      <c r="I117" s="153">
        <f t="shared" si="20"/>
        <v>0</v>
      </c>
      <c r="J117" s="43">
        <f t="shared" si="21"/>
        <v>4053099.5736813224</v>
      </c>
      <c r="K117" s="19"/>
      <c r="L117" s="71">
        <f>Swaps!O116</f>
        <v>632400</v>
      </c>
      <c r="M117" s="69">
        <f>(Swaps!P116+Swaps!R116)/2</f>
        <v>3.854822554682177</v>
      </c>
      <c r="N117" s="160"/>
      <c r="O117" s="153">
        <f t="shared" si="22"/>
        <v>0</v>
      </c>
      <c r="P117" s="43">
        <f t="shared" si="23"/>
        <v>2437789.7835810087</v>
      </c>
      <c r="Q117" s="11"/>
      <c r="R117" s="19"/>
      <c r="S117" s="26">
        <f t="shared" si="24"/>
        <v>1646100</v>
      </c>
      <c r="T117" s="68">
        <f t="shared" si="16"/>
        <v>3.9431926111793518</v>
      </c>
      <c r="U117" s="24">
        <f t="shared" si="25"/>
        <v>6490889.3572623311</v>
      </c>
      <c r="V117" s="24"/>
      <c r="W117" s="129">
        <f t="shared" si="17"/>
        <v>0.51723322058668231</v>
      </c>
      <c r="X117" s="52">
        <f t="shared" si="18"/>
        <v>3357303.6067286157</v>
      </c>
    </row>
    <row r="118" spans="1:24">
      <c r="A118" s="131">
        <v>40210</v>
      </c>
      <c r="B118" s="132">
        <v>40262</v>
      </c>
      <c r="C118" s="18">
        <f t="shared" si="19"/>
        <v>3255</v>
      </c>
      <c r="D118" s="118">
        <f t="shared" si="15"/>
        <v>107.01369863013699</v>
      </c>
      <c r="E118" s="10"/>
      <c r="F118" s="71">
        <f>Swaps!G117</f>
        <v>915600</v>
      </c>
      <c r="G118" s="69">
        <f>(Swaps!H117+Swaps!J117)/2</f>
        <v>3.8713466515960286</v>
      </c>
      <c r="H118" s="160"/>
      <c r="I118" s="153">
        <f t="shared" si="20"/>
        <v>0</v>
      </c>
      <c r="J118" s="43">
        <f t="shared" si="21"/>
        <v>3544604.9942013239</v>
      </c>
      <c r="K118" s="19"/>
      <c r="L118" s="71">
        <f>Swaps!O117</f>
        <v>571200</v>
      </c>
      <c r="M118" s="69">
        <f>(Swaps!P117+Swaps!R117)/2</f>
        <v>3.9713466515960292</v>
      </c>
      <c r="N118" s="160"/>
      <c r="O118" s="153">
        <f t="shared" si="22"/>
        <v>0</v>
      </c>
      <c r="P118" s="43">
        <f t="shared" si="23"/>
        <v>2268433.2073916518</v>
      </c>
      <c r="Q118" s="11"/>
      <c r="R118" s="19"/>
      <c r="S118" s="26">
        <f t="shared" si="24"/>
        <v>1486800</v>
      </c>
      <c r="T118" s="68">
        <f t="shared" si="16"/>
        <v>3.9097647306920744</v>
      </c>
      <c r="U118" s="24">
        <f t="shared" si="25"/>
        <v>5813038.2015929762</v>
      </c>
      <c r="V118" s="24"/>
      <c r="W118" s="129">
        <f t="shared" si="17"/>
        <v>0.51428295184800954</v>
      </c>
      <c r="X118" s="52">
        <f t="shared" si="18"/>
        <v>2989546.4455204806</v>
      </c>
    </row>
    <row r="119" spans="1:24">
      <c r="A119" s="131">
        <v>40238</v>
      </c>
      <c r="B119" s="132">
        <v>40293</v>
      </c>
      <c r="C119" s="18">
        <f t="shared" si="19"/>
        <v>3286</v>
      </c>
      <c r="D119" s="118">
        <f t="shared" si="15"/>
        <v>108.03287671232876</v>
      </c>
      <c r="E119" s="10"/>
      <c r="F119" s="71">
        <f>Swaps!G118</f>
        <v>1013700</v>
      </c>
      <c r="G119" s="69">
        <f>(Swaps!H118+Swaps!J118)/2</f>
        <v>3.7343731369399453</v>
      </c>
      <c r="H119" s="160"/>
      <c r="I119" s="153">
        <f t="shared" si="20"/>
        <v>0</v>
      </c>
      <c r="J119" s="43">
        <f t="shared" si="21"/>
        <v>3785534.0489160228</v>
      </c>
      <c r="K119" s="19"/>
      <c r="L119" s="71">
        <f>Swaps!O118</f>
        <v>632400</v>
      </c>
      <c r="M119" s="69">
        <f>(Swaps!P118+Swaps!R118)/2</f>
        <v>3.8443731369399448</v>
      </c>
      <c r="N119" s="160"/>
      <c r="O119" s="153">
        <f t="shared" si="22"/>
        <v>0</v>
      </c>
      <c r="P119" s="43">
        <f t="shared" si="23"/>
        <v>2431181.571800821</v>
      </c>
      <c r="Q119" s="11"/>
      <c r="R119" s="19"/>
      <c r="S119" s="26">
        <f t="shared" si="24"/>
        <v>1646100</v>
      </c>
      <c r="T119" s="68">
        <f t="shared" si="16"/>
        <v>3.7766330239455947</v>
      </c>
      <c r="U119" s="24">
        <f t="shared" si="25"/>
        <v>6216715.6207168438</v>
      </c>
      <c r="V119" s="24"/>
      <c r="W119" s="129">
        <f t="shared" si="17"/>
        <v>0.51103620816447226</v>
      </c>
      <c r="X119" s="52">
        <f t="shared" si="18"/>
        <v>3176966.7780479793</v>
      </c>
    </row>
    <row r="120" spans="1:24">
      <c r="A120" s="131">
        <v>40269</v>
      </c>
      <c r="B120" s="132">
        <v>40323</v>
      </c>
      <c r="C120" s="18">
        <f t="shared" si="19"/>
        <v>3316</v>
      </c>
      <c r="D120" s="118">
        <f t="shared" si="15"/>
        <v>109.01917808219179</v>
      </c>
      <c r="E120" s="10"/>
      <c r="F120" s="71">
        <f>Swaps!G119</f>
        <v>840000</v>
      </c>
      <c r="G120" s="69">
        <f>(Swaps!H119+Swaps!J119)/2</f>
        <v>3.597401987690577</v>
      </c>
      <c r="H120" s="160"/>
      <c r="I120" s="153">
        <f t="shared" si="20"/>
        <v>0</v>
      </c>
      <c r="J120" s="43">
        <f t="shared" si="21"/>
        <v>3021817.6696600844</v>
      </c>
      <c r="K120" s="19"/>
      <c r="L120" s="71">
        <f>Swaps!O119</f>
        <v>342000</v>
      </c>
      <c r="M120" s="69">
        <f>(Swaps!P119+Swaps!R119)/2</f>
        <v>3.7074019876905773</v>
      </c>
      <c r="N120" s="160"/>
      <c r="O120" s="153">
        <f t="shared" si="22"/>
        <v>0</v>
      </c>
      <c r="P120" s="43">
        <f t="shared" si="23"/>
        <v>1267931.4797901774</v>
      </c>
      <c r="Q120" s="11"/>
      <c r="R120" s="19"/>
      <c r="S120" s="26">
        <f t="shared" si="24"/>
        <v>1182000</v>
      </c>
      <c r="T120" s="68">
        <f t="shared" si="16"/>
        <v>3.6292293988580897</v>
      </c>
      <c r="U120" s="24">
        <f t="shared" si="25"/>
        <v>4289749.1494502621</v>
      </c>
      <c r="V120" s="24"/>
      <c r="W120" s="129">
        <f t="shared" si="17"/>
        <v>0.50791371551006481</v>
      </c>
      <c r="X120" s="52">
        <f t="shared" si="18"/>
        <v>2178822.4291034229</v>
      </c>
    </row>
    <row r="121" spans="1:24">
      <c r="A121" s="131">
        <v>40299</v>
      </c>
      <c r="B121" s="132">
        <v>40354</v>
      </c>
      <c r="C121" s="18">
        <f t="shared" si="19"/>
        <v>3347</v>
      </c>
      <c r="D121" s="118">
        <f t="shared" si="15"/>
        <v>110.03835616438357</v>
      </c>
      <c r="E121" s="10"/>
      <c r="F121" s="71">
        <f>Swaps!G120</f>
        <v>868000</v>
      </c>
      <c r="G121" s="69">
        <f>(Swaps!H120+Swaps!J120)/2</f>
        <v>3.585433181281684</v>
      </c>
      <c r="H121" s="160"/>
      <c r="I121" s="153">
        <f t="shared" si="20"/>
        <v>0</v>
      </c>
      <c r="J121" s="43">
        <f t="shared" si="21"/>
        <v>3112156.0013525016</v>
      </c>
      <c r="K121" s="19"/>
      <c r="L121" s="71">
        <f>Swaps!O120</f>
        <v>353400</v>
      </c>
      <c r="M121" s="69">
        <f>(Swaps!P120+Swaps!R120)/2</f>
        <v>3.5704331812816843</v>
      </c>
      <c r="N121" s="160"/>
      <c r="O121" s="153">
        <f t="shared" si="22"/>
        <v>0</v>
      </c>
      <c r="P121" s="43">
        <f t="shared" si="23"/>
        <v>1261791.0862649472</v>
      </c>
      <c r="Q121" s="11"/>
      <c r="R121" s="19"/>
      <c r="S121" s="26">
        <f t="shared" si="24"/>
        <v>1221400</v>
      </c>
      <c r="T121" s="68">
        <f t="shared" si="16"/>
        <v>3.5810930797588409</v>
      </c>
      <c r="U121" s="24">
        <f t="shared" si="25"/>
        <v>4373947.0876174485</v>
      </c>
      <c r="V121" s="24"/>
      <c r="W121" s="129">
        <f t="shared" si="17"/>
        <v>0.5047071817494404</v>
      </c>
      <c r="X121" s="52">
        <f t="shared" si="18"/>
        <v>2207562.5077125751</v>
      </c>
    </row>
    <row r="122" spans="1:24">
      <c r="A122" s="131">
        <v>40330</v>
      </c>
      <c r="B122" s="132">
        <v>40384</v>
      </c>
      <c r="C122" s="18">
        <f t="shared" si="19"/>
        <v>3377</v>
      </c>
      <c r="D122" s="118">
        <f t="shared" si="15"/>
        <v>111.02465753424659</v>
      </c>
      <c r="E122" s="10"/>
      <c r="F122" s="71">
        <f>Swaps!G121</f>
        <v>840000</v>
      </c>
      <c r="G122" s="69">
        <f>(Swaps!H121+Swaps!J121)/2</f>
        <v>3.6204666955904856</v>
      </c>
      <c r="H122" s="160"/>
      <c r="I122" s="153">
        <f t="shared" si="20"/>
        <v>0</v>
      </c>
      <c r="J122" s="43">
        <f t="shared" si="21"/>
        <v>3041192.0242960081</v>
      </c>
      <c r="K122" s="19"/>
      <c r="L122" s="71">
        <f>Swaps!O121</f>
        <v>342000</v>
      </c>
      <c r="M122" s="69">
        <f>(Swaps!P121+Swaps!R121)/2</f>
        <v>3.5584666955904858</v>
      </c>
      <c r="N122" s="160"/>
      <c r="O122" s="153">
        <f t="shared" si="22"/>
        <v>0</v>
      </c>
      <c r="P122" s="43">
        <f t="shared" si="23"/>
        <v>1216995.6098919462</v>
      </c>
      <c r="Q122" s="11"/>
      <c r="R122" s="19"/>
      <c r="S122" s="26">
        <f t="shared" si="24"/>
        <v>1182000</v>
      </c>
      <c r="T122" s="68">
        <f t="shared" si="16"/>
        <v>3.6025276092960699</v>
      </c>
      <c r="U122" s="24">
        <f t="shared" si="25"/>
        <v>4258187.6341879545</v>
      </c>
      <c r="V122" s="24"/>
      <c r="W122" s="129">
        <f t="shared" si="17"/>
        <v>0.50162336020712783</v>
      </c>
      <c r="X122" s="52">
        <f t="shared" si="18"/>
        <v>2136006.3894538018</v>
      </c>
    </row>
    <row r="123" spans="1:24">
      <c r="A123" s="131">
        <v>40360</v>
      </c>
      <c r="B123" s="132">
        <v>40415</v>
      </c>
      <c r="C123" s="18">
        <f t="shared" si="19"/>
        <v>3408</v>
      </c>
      <c r="D123" s="118">
        <f t="shared" si="15"/>
        <v>112.04383561643837</v>
      </c>
      <c r="E123" s="10"/>
      <c r="F123" s="71">
        <f>Swaps!G122</f>
        <v>868000</v>
      </c>
      <c r="G123" s="69">
        <f>(Swaps!H122+Swaps!J122)/2</f>
        <v>3.6355025089245507</v>
      </c>
      <c r="H123" s="160"/>
      <c r="I123" s="153">
        <f t="shared" si="20"/>
        <v>0</v>
      </c>
      <c r="J123" s="43">
        <f t="shared" si="21"/>
        <v>3155616.1777465101</v>
      </c>
      <c r="K123" s="19"/>
      <c r="L123" s="71">
        <f>Swaps!O122</f>
        <v>353400</v>
      </c>
      <c r="M123" s="69">
        <f>(Swaps!P122+Swaps!R122)/2</f>
        <v>3.5935025089245509</v>
      </c>
      <c r="N123" s="160"/>
      <c r="O123" s="153">
        <f t="shared" si="22"/>
        <v>0</v>
      </c>
      <c r="P123" s="43">
        <f t="shared" si="23"/>
        <v>1269943.7866539364</v>
      </c>
      <c r="Q123" s="11"/>
      <c r="R123" s="19"/>
      <c r="S123" s="26">
        <f t="shared" si="24"/>
        <v>1221400</v>
      </c>
      <c r="T123" s="68">
        <f t="shared" si="16"/>
        <v>3.6233502246605913</v>
      </c>
      <c r="U123" s="24">
        <f t="shared" si="25"/>
        <v>4425559.964400446</v>
      </c>
      <c r="V123" s="24"/>
      <c r="W123" s="129">
        <f t="shared" si="17"/>
        <v>0.49845653838187609</v>
      </c>
      <c r="X123" s="52">
        <f t="shared" si="18"/>
        <v>2205949.3002564651</v>
      </c>
    </row>
    <row r="124" spans="1:24">
      <c r="A124" s="131">
        <v>40391</v>
      </c>
      <c r="B124" s="132">
        <v>40446</v>
      </c>
      <c r="C124" s="18">
        <f t="shared" si="19"/>
        <v>3439</v>
      </c>
      <c r="D124" s="118">
        <f t="shared" si="15"/>
        <v>113.06301369863013</v>
      </c>
      <c r="E124" s="10"/>
      <c r="F124" s="71">
        <f>Swaps!G123</f>
        <v>868000</v>
      </c>
      <c r="G124" s="69">
        <f>(Swaps!H123+Swaps!J123)/2</f>
        <v>3.6595406000092057</v>
      </c>
      <c r="H124" s="160"/>
      <c r="I124" s="153">
        <f t="shared" si="20"/>
        <v>0</v>
      </c>
      <c r="J124" s="43">
        <f t="shared" si="21"/>
        <v>3176481.2408079905</v>
      </c>
      <c r="K124" s="19"/>
      <c r="L124" s="71">
        <f>Swaps!O123</f>
        <v>353400</v>
      </c>
      <c r="M124" s="69">
        <f>(Swaps!P123+Swaps!R123)/2</f>
        <v>3.608540600009206</v>
      </c>
      <c r="N124" s="160"/>
      <c r="O124" s="153">
        <f t="shared" si="22"/>
        <v>0</v>
      </c>
      <c r="P124" s="43">
        <f t="shared" si="23"/>
        <v>1275258.2480432533</v>
      </c>
      <c r="Q124" s="11"/>
      <c r="R124" s="19"/>
      <c r="S124" s="26">
        <f t="shared" si="24"/>
        <v>1221400</v>
      </c>
      <c r="T124" s="68">
        <f t="shared" si="16"/>
        <v>3.6447842548315403</v>
      </c>
      <c r="U124" s="24">
        <f t="shared" si="25"/>
        <v>4451739.4888512436</v>
      </c>
      <c r="V124" s="24"/>
      <c r="W124" s="129">
        <f t="shared" si="17"/>
        <v>0.49530970916715328</v>
      </c>
      <c r="X124" s="52">
        <f t="shared" si="18"/>
        <v>2204989.7915108409</v>
      </c>
    </row>
    <row r="125" spans="1:24">
      <c r="A125" s="131">
        <v>40422</v>
      </c>
      <c r="B125" s="132">
        <v>40476</v>
      </c>
      <c r="C125" s="18">
        <f t="shared" si="19"/>
        <v>3469</v>
      </c>
      <c r="D125" s="118">
        <f t="shared" si="15"/>
        <v>114.04931506849316</v>
      </c>
      <c r="E125" s="10"/>
      <c r="F125" s="71">
        <f>Swaps!G124</f>
        <v>840000</v>
      </c>
      <c r="G125" s="69">
        <f>(Swaps!H124+Swaps!J124)/2</f>
        <v>3.7200809479754309</v>
      </c>
      <c r="H125" s="160"/>
      <c r="I125" s="153">
        <f t="shared" si="20"/>
        <v>0</v>
      </c>
      <c r="J125" s="43">
        <f t="shared" si="21"/>
        <v>3124867.9962993618</v>
      </c>
      <c r="K125" s="19"/>
      <c r="L125" s="71">
        <f>Swaps!O124</f>
        <v>342000</v>
      </c>
      <c r="M125" s="69">
        <f>(Swaps!P124+Swaps!R124)/2</f>
        <v>3.632580947975431</v>
      </c>
      <c r="N125" s="160"/>
      <c r="O125" s="153">
        <f t="shared" si="22"/>
        <v>0</v>
      </c>
      <c r="P125" s="43">
        <f t="shared" si="23"/>
        <v>1242342.6842075973</v>
      </c>
      <c r="Q125" s="11"/>
      <c r="R125" s="19"/>
      <c r="S125" s="26">
        <f t="shared" si="24"/>
        <v>1182000</v>
      </c>
      <c r="T125" s="68">
        <f t="shared" si="16"/>
        <v>3.6947636890921824</v>
      </c>
      <c r="U125" s="24">
        <f t="shared" si="25"/>
        <v>4367210.6805069596</v>
      </c>
      <c r="V125" s="24"/>
      <c r="W125" s="129">
        <f t="shared" si="17"/>
        <v>0.49228330731182057</v>
      </c>
      <c r="X125" s="52">
        <f t="shared" si="18"/>
        <v>2149904.9175274726</v>
      </c>
    </row>
    <row r="126" spans="1:24">
      <c r="A126" s="131">
        <v>40452</v>
      </c>
      <c r="B126" s="132">
        <v>40507</v>
      </c>
      <c r="C126" s="18">
        <f t="shared" si="19"/>
        <v>3500</v>
      </c>
      <c r="D126" s="118">
        <f t="shared" si="15"/>
        <v>115.06849315068493</v>
      </c>
      <c r="E126" s="10"/>
      <c r="F126" s="71">
        <f>Swaps!G125</f>
        <v>868000</v>
      </c>
      <c r="G126" s="69">
        <f>(Swaps!H125+Swaps!J125)/2</f>
        <v>3.7431235323482221</v>
      </c>
      <c r="H126" s="160"/>
      <c r="I126" s="153">
        <f t="shared" si="20"/>
        <v>0</v>
      </c>
      <c r="J126" s="43">
        <f t="shared" si="21"/>
        <v>3249031.226078257</v>
      </c>
      <c r="K126" s="19"/>
      <c r="L126" s="71">
        <f>Swaps!O125</f>
        <v>353400</v>
      </c>
      <c r="M126" s="69">
        <f>(Swaps!P125+Swaps!R125)/2</f>
        <v>3.6931235323482223</v>
      </c>
      <c r="N126" s="160"/>
      <c r="O126" s="153">
        <f t="shared" si="22"/>
        <v>0</v>
      </c>
      <c r="P126" s="43">
        <f t="shared" si="23"/>
        <v>1305149.8563318618</v>
      </c>
      <c r="Q126" s="11"/>
      <c r="R126" s="19"/>
      <c r="S126" s="26">
        <f t="shared" si="24"/>
        <v>1221400</v>
      </c>
      <c r="T126" s="68">
        <f t="shared" si="16"/>
        <v>3.7286565272720802</v>
      </c>
      <c r="U126" s="24">
        <f t="shared" si="25"/>
        <v>4554181.0824101185</v>
      </c>
      <c r="V126" s="24"/>
      <c r="W126" s="129">
        <f t="shared" si="17"/>
        <v>0.48917545061001455</v>
      </c>
      <c r="X126" s="52">
        <f t="shared" si="18"/>
        <v>2227793.5831475738</v>
      </c>
    </row>
    <row r="127" spans="1:24">
      <c r="A127" s="131">
        <v>40483</v>
      </c>
      <c r="B127" s="132">
        <v>40537</v>
      </c>
      <c r="C127" s="18">
        <f t="shared" si="19"/>
        <v>3530</v>
      </c>
      <c r="D127" s="118">
        <f t="shared" si="15"/>
        <v>116.05479452054794</v>
      </c>
      <c r="E127" s="10"/>
      <c r="F127" s="71">
        <f>Swaps!G126</f>
        <v>981000</v>
      </c>
      <c r="G127" s="69">
        <f>(Swaps!H126+Swaps!J126)/2</f>
        <v>3.8493271530217039</v>
      </c>
      <c r="H127" s="160"/>
      <c r="I127" s="153">
        <f t="shared" si="20"/>
        <v>0</v>
      </c>
      <c r="J127" s="43">
        <f t="shared" si="21"/>
        <v>3776189.9371142914</v>
      </c>
      <c r="K127" s="19"/>
      <c r="L127" s="71">
        <f>Swaps!O126</f>
        <v>612000</v>
      </c>
      <c r="M127" s="69">
        <f>(Swaps!P126+Swaps!R126)/2</f>
        <v>3.7075471530217041</v>
      </c>
      <c r="N127" s="160"/>
      <c r="O127" s="153">
        <f t="shared" si="22"/>
        <v>0</v>
      </c>
      <c r="P127" s="43">
        <f t="shared" si="23"/>
        <v>2269018.857649283</v>
      </c>
      <c r="Q127" s="11"/>
      <c r="R127" s="19"/>
      <c r="S127" s="26">
        <f t="shared" si="24"/>
        <v>1593000</v>
      </c>
      <c r="T127" s="68">
        <f t="shared" si="16"/>
        <v>3.7948580004793309</v>
      </c>
      <c r="U127" s="24">
        <f t="shared" si="25"/>
        <v>6045208.7947635744</v>
      </c>
      <c r="V127" s="24"/>
      <c r="W127" s="129">
        <f t="shared" si="17"/>
        <v>0.48618652981175547</v>
      </c>
      <c r="X127" s="52">
        <f t="shared" si="18"/>
        <v>2939099.0859136069</v>
      </c>
    </row>
    <row r="128" spans="1:24">
      <c r="A128" s="131">
        <v>40513</v>
      </c>
      <c r="B128" s="132">
        <v>40568</v>
      </c>
      <c r="C128" s="18">
        <f t="shared" si="19"/>
        <v>3561</v>
      </c>
      <c r="D128" s="118">
        <f t="shared" si="15"/>
        <v>117.07397260273972</v>
      </c>
      <c r="E128" s="10"/>
      <c r="F128" s="71">
        <f>Swaps!G127</f>
        <v>1013700</v>
      </c>
      <c r="G128" s="69">
        <f>(Swaps!H127+Swaps!J127)/2</f>
        <v>3.9595067870869256</v>
      </c>
      <c r="H128" s="160"/>
      <c r="I128" s="153">
        <f t="shared" si="20"/>
        <v>0</v>
      </c>
      <c r="J128" s="43">
        <f t="shared" si="21"/>
        <v>4013752.0300700166</v>
      </c>
      <c r="K128" s="19"/>
      <c r="L128" s="71">
        <f>Swaps!O127</f>
        <v>632400</v>
      </c>
      <c r="M128" s="69">
        <f>(Swaps!P127+Swaps!R127)/2</f>
        <v>3.8218067870869259</v>
      </c>
      <c r="N128" s="160"/>
      <c r="O128" s="153">
        <f t="shared" si="22"/>
        <v>0</v>
      </c>
      <c r="P128" s="43">
        <f t="shared" si="23"/>
        <v>2416910.6121537718</v>
      </c>
      <c r="Q128" s="11"/>
      <c r="R128" s="19"/>
      <c r="S128" s="26">
        <f t="shared" si="24"/>
        <v>1646100</v>
      </c>
      <c r="T128" s="68">
        <f t="shared" si="16"/>
        <v>3.9066050921716715</v>
      </c>
      <c r="U128" s="24">
        <f t="shared" si="25"/>
        <v>6430662.6422237884</v>
      </c>
      <c r="V128" s="24"/>
      <c r="W128" s="129">
        <f t="shared" si="17"/>
        <v>0.48311716296026846</v>
      </c>
      <c r="X128" s="52">
        <f t="shared" si="18"/>
        <v>3106763.4916657405</v>
      </c>
    </row>
    <row r="129" spans="1:24">
      <c r="A129" s="131">
        <v>40544</v>
      </c>
      <c r="B129" s="132">
        <v>40599</v>
      </c>
      <c r="C129" s="18">
        <f t="shared" si="19"/>
        <v>3592</v>
      </c>
      <c r="D129" s="118">
        <f t="shared" si="15"/>
        <v>118.0931506849315</v>
      </c>
      <c r="E129" s="10"/>
      <c r="F129" s="71">
        <f>Swaps!G128</f>
        <v>1013700</v>
      </c>
      <c r="G129" s="69">
        <f>(Swaps!H128+Swaps!J128)/2</f>
        <v>4.0783589057758203</v>
      </c>
      <c r="H129" s="160"/>
      <c r="I129" s="153">
        <f t="shared" si="20"/>
        <v>0</v>
      </c>
      <c r="J129" s="43">
        <f t="shared" si="21"/>
        <v>4134232.4227849492</v>
      </c>
      <c r="K129" s="19"/>
      <c r="L129" s="71">
        <f>Swaps!O128</f>
        <v>632400</v>
      </c>
      <c r="M129" s="69">
        <f>(Swaps!P128+Swaps!R128)/2</f>
        <v>3.9319889057758206</v>
      </c>
      <c r="N129" s="160"/>
      <c r="O129" s="153">
        <f t="shared" si="22"/>
        <v>0</v>
      </c>
      <c r="P129" s="43">
        <f t="shared" si="23"/>
        <v>2486589.7840126292</v>
      </c>
      <c r="Q129" s="11"/>
      <c r="R129" s="19"/>
      <c r="S129" s="26">
        <f t="shared" si="24"/>
        <v>1646100</v>
      </c>
      <c r="T129" s="68">
        <f t="shared" si="16"/>
        <v>4.0221263634029389</v>
      </c>
      <c r="U129" s="24">
        <f t="shared" si="25"/>
        <v>6620822.2067975784</v>
      </c>
      <c r="V129" s="24"/>
      <c r="W129" s="129">
        <f t="shared" si="17"/>
        <v>0.48006717347177141</v>
      </c>
      <c r="X129" s="52">
        <f t="shared" si="18"/>
        <v>3178439.4028764493</v>
      </c>
    </row>
    <row r="130" spans="1:24">
      <c r="A130" s="131">
        <v>40575</v>
      </c>
      <c r="B130" s="132">
        <v>40627</v>
      </c>
      <c r="C130" s="18">
        <f t="shared" si="19"/>
        <v>3620</v>
      </c>
      <c r="D130" s="118">
        <f t="shared" si="15"/>
        <v>119.01369863013699</v>
      </c>
      <c r="E130" s="10"/>
      <c r="F130" s="71">
        <f>Swaps!G129</f>
        <v>915600</v>
      </c>
      <c r="G130" s="69">
        <f>(Swaps!H129+Swaps!J129)/2</f>
        <v>3.9488434846279494</v>
      </c>
      <c r="H130" s="160"/>
      <c r="I130" s="153">
        <f t="shared" si="20"/>
        <v>0</v>
      </c>
      <c r="J130" s="43">
        <f t="shared" si="21"/>
        <v>3615561.0945253507</v>
      </c>
      <c r="K130" s="19"/>
      <c r="L130" s="71">
        <f>Swaps!O129</f>
        <v>571200</v>
      </c>
      <c r="M130" s="69">
        <f>(Swaps!P129+Swaps!R129)/2</f>
        <v>4.0508434846279497</v>
      </c>
      <c r="N130" s="160"/>
      <c r="O130" s="153">
        <f t="shared" si="22"/>
        <v>0</v>
      </c>
      <c r="P130" s="43">
        <f t="shared" si="23"/>
        <v>2313841.7984194849</v>
      </c>
      <c r="Q130" s="11"/>
      <c r="R130" s="19"/>
      <c r="S130" s="26">
        <f t="shared" si="24"/>
        <v>1486800</v>
      </c>
      <c r="T130" s="68">
        <f t="shared" si="16"/>
        <v>3.9880299253059155</v>
      </c>
      <c r="U130" s="24">
        <f t="shared" si="25"/>
        <v>5929402.8929448351</v>
      </c>
      <c r="V130" s="24"/>
      <c r="W130" s="129">
        <f t="shared" si="17"/>
        <v>0.47732889774240067</v>
      </c>
      <c r="X130" s="52">
        <f t="shared" si="18"/>
        <v>2830275.3471599598</v>
      </c>
    </row>
    <row r="131" spans="1:24">
      <c r="A131" s="131">
        <v>40603</v>
      </c>
      <c r="B131" s="132">
        <v>40658</v>
      </c>
      <c r="C131" s="18">
        <f t="shared" si="19"/>
        <v>3651</v>
      </c>
      <c r="D131" s="118">
        <f t="shared" si="15"/>
        <v>120.03287671232876</v>
      </c>
      <c r="E131" s="10"/>
      <c r="F131" s="71">
        <f>Swaps!G130</f>
        <v>1013700</v>
      </c>
      <c r="G131" s="69">
        <f>(Swaps!H130+Swaps!J130)/2</f>
        <v>3.8091304996787443</v>
      </c>
      <c r="H131" s="160"/>
      <c r="I131" s="153">
        <f t="shared" si="20"/>
        <v>0</v>
      </c>
      <c r="J131" s="43">
        <f t="shared" si="21"/>
        <v>3861315.5875243433</v>
      </c>
      <c r="K131" s="19"/>
      <c r="L131" s="71">
        <f>Swaps!O130</f>
        <v>632400</v>
      </c>
      <c r="M131" s="69">
        <f>(Swaps!P130+Swaps!R130)/2</f>
        <v>3.9213304996787439</v>
      </c>
      <c r="N131" s="160"/>
      <c r="O131" s="153">
        <f t="shared" si="22"/>
        <v>0</v>
      </c>
      <c r="P131" s="43">
        <f t="shared" si="23"/>
        <v>2479849.4079968375</v>
      </c>
      <c r="Q131" s="11"/>
      <c r="R131" s="19"/>
      <c r="S131" s="26">
        <f t="shared" si="24"/>
        <v>1646100</v>
      </c>
      <c r="T131" s="68">
        <f t="shared" si="16"/>
        <v>3.8522355844245064</v>
      </c>
      <c r="U131" s="24">
        <f t="shared" si="25"/>
        <v>6341164.9955211803</v>
      </c>
      <c r="V131" s="24"/>
      <c r="W131" s="129">
        <f t="shared" si="17"/>
        <v>0.47431545042094847</v>
      </c>
      <c r="X131" s="52">
        <f t="shared" si="18"/>
        <v>3007712.5310441805</v>
      </c>
    </row>
    <row r="132" spans="1:24">
      <c r="A132" s="131">
        <v>40634</v>
      </c>
      <c r="B132" s="132">
        <v>40688</v>
      </c>
      <c r="C132" s="18">
        <f t="shared" si="19"/>
        <v>3681</v>
      </c>
      <c r="D132" s="118">
        <f>+(C132/365)*12</f>
        <v>121.01917808219179</v>
      </c>
      <c r="E132" s="10"/>
      <c r="F132" s="71">
        <f>Swaps!G131</f>
        <v>840000</v>
      </c>
      <c r="G132" s="69">
        <f>(Swaps!H131+Swaps!J131)/2</f>
        <v>3.6694199274443884</v>
      </c>
      <c r="H132" s="160"/>
      <c r="I132" s="153">
        <f t="shared" si="20"/>
        <v>0</v>
      </c>
      <c r="J132" s="43">
        <f t="shared" si="21"/>
        <v>3082312.7390532861</v>
      </c>
      <c r="K132" s="19"/>
      <c r="L132" s="71">
        <f>Swaps!O131</f>
        <v>342000</v>
      </c>
      <c r="M132" s="69">
        <f>(Swaps!P131+Swaps!R131)/2</f>
        <v>3.7816199274443889</v>
      </c>
      <c r="N132" s="160"/>
      <c r="O132" s="153">
        <f t="shared" si="22"/>
        <v>0</v>
      </c>
      <c r="P132" s="43">
        <f t="shared" si="23"/>
        <v>1293314.0151859811</v>
      </c>
      <c r="Q132" s="12"/>
      <c r="R132" s="19"/>
      <c r="S132" s="26">
        <f>F132+L132</f>
        <v>1182000</v>
      </c>
      <c r="T132" s="68">
        <f>+U132/S132</f>
        <v>3.701883886835251</v>
      </c>
      <c r="U132" s="24">
        <f>+P132+J132</f>
        <v>4375626.7542392667</v>
      </c>
      <c r="V132" s="24"/>
      <c r="W132" s="129">
        <f>1/(1+$W$11/12)^D132</f>
        <v>0.47141732600989944</v>
      </c>
      <c r="X132" s="52">
        <f>+U132*W132</f>
        <v>2062746.2641008506</v>
      </c>
    </row>
    <row r="133" spans="1:24">
      <c r="A133" s="9"/>
      <c r="B133" s="10"/>
      <c r="C133" s="10"/>
      <c r="D133" s="10"/>
      <c r="E133" s="10"/>
      <c r="F133" s="71"/>
      <c r="G133" s="69"/>
      <c r="H133" s="159"/>
      <c r="I133" s="69"/>
      <c r="J133" s="43"/>
      <c r="K133" s="19"/>
      <c r="L133" s="71"/>
      <c r="M133" s="69"/>
      <c r="N133" s="159"/>
      <c r="O133" s="69"/>
      <c r="P133" s="126"/>
      <c r="Q133" s="12"/>
      <c r="R133" s="19"/>
      <c r="S133" s="26"/>
      <c r="T133" s="68"/>
      <c r="U133" s="68"/>
      <c r="V133" s="68"/>
      <c r="W133" s="68"/>
      <c r="X133" s="52"/>
    </row>
    <row r="134" spans="1:24">
      <c r="A134" t="s">
        <v>5</v>
      </c>
      <c r="F134" s="27">
        <f>SUM(F12:F132)</f>
        <v>106899150</v>
      </c>
      <c r="G134" s="117">
        <f>SUM(G13:G133)/120</f>
        <v>3.5054663347525805</v>
      </c>
      <c r="H134" s="161">
        <f>SUM(H13:H133)/120</f>
        <v>0</v>
      </c>
      <c r="I134" s="49">
        <f>SUM(I12:I132)</f>
        <v>0</v>
      </c>
      <c r="J134" s="29">
        <f>SUM(J12:J132)</f>
        <v>375669239.11581445</v>
      </c>
      <c r="K134" s="19"/>
      <c r="L134" s="27">
        <f>SUM(L12:L132)</f>
        <v>51046200</v>
      </c>
      <c r="M134" s="117">
        <f>SUM(M13:M133)/120</f>
        <v>3.4770625847525798</v>
      </c>
      <c r="N134" s="161">
        <f>SUM(N13:N133)/120</f>
        <v>0</v>
      </c>
      <c r="O134" s="49">
        <f>SUM(O12:O132)</f>
        <v>0</v>
      </c>
      <c r="P134" s="29">
        <f>SUM(P13:P133)</f>
        <v>179098328.97412193</v>
      </c>
      <c r="Q134" s="12"/>
      <c r="R134" s="19"/>
      <c r="S134" s="27">
        <f>SUM(S12:S132)</f>
        <v>157945350</v>
      </c>
      <c r="T134" s="116">
        <f>SUM(T13:T133)/120</f>
        <v>3.4961093369935314</v>
      </c>
      <c r="U134" s="136">
        <f>SUM(U13:U133)</f>
        <v>554767568.08993626</v>
      </c>
      <c r="V134" s="136"/>
      <c r="W134" s="49"/>
      <c r="X134" s="137">
        <f>SUM(X12:X132)</f>
        <v>379452035.03366697</v>
      </c>
    </row>
    <row r="135" spans="1:24">
      <c r="A135"/>
      <c r="K135" s="19"/>
      <c r="L135" s="19"/>
      <c r="M135" s="19"/>
      <c r="N135" s="141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>
      <c r="A136"/>
      <c r="K136" s="19"/>
      <c r="L136" s="19"/>
      <c r="M136" s="19"/>
      <c r="N136" s="141"/>
      <c r="O136" s="19"/>
      <c r="P136" s="19"/>
      <c r="Q136" s="74"/>
      <c r="R136" s="19"/>
      <c r="S136" s="19"/>
      <c r="T136" s="19"/>
      <c r="U136" s="19"/>
      <c r="V136" s="19"/>
      <c r="W136" s="19"/>
      <c r="X136" s="74"/>
    </row>
    <row r="137" spans="1:24">
      <c r="A137" s="14"/>
      <c r="F137" s="14"/>
      <c r="G137" s="14"/>
      <c r="H137" s="165"/>
      <c r="I137" s="14"/>
      <c r="J137" s="14"/>
      <c r="K137" s="19"/>
      <c r="L137" s="76"/>
      <c r="M137" s="76"/>
      <c r="N137" s="162"/>
      <c r="O137" s="76"/>
      <c r="P137" s="76"/>
      <c r="Q137" s="74"/>
      <c r="R137" s="19"/>
      <c r="S137" s="19"/>
      <c r="T137" s="19"/>
      <c r="U137" s="19"/>
      <c r="V137" s="19"/>
      <c r="W137" s="19"/>
      <c r="X137" s="75"/>
    </row>
    <row r="138" spans="1:24">
      <c r="A138" s="14"/>
      <c r="K138" s="19"/>
      <c r="L138" s="19"/>
      <c r="M138" s="19"/>
      <c r="N138" s="141"/>
      <c r="O138" s="19"/>
      <c r="P138" s="19"/>
      <c r="Q138" s="74"/>
      <c r="R138" s="19"/>
      <c r="S138" s="19"/>
      <c r="T138" s="19"/>
      <c r="U138" s="19"/>
      <c r="V138" s="19"/>
      <c r="W138" s="19"/>
      <c r="X138" s="74"/>
    </row>
    <row r="139" spans="1:24">
      <c r="A139"/>
      <c r="K139" s="19"/>
      <c r="L139" s="19"/>
      <c r="M139" s="19"/>
      <c r="N139" s="141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>
      <c r="A140"/>
      <c r="K140" s="19"/>
      <c r="L140" s="19"/>
      <c r="M140" s="19"/>
      <c r="N140" s="141"/>
      <c r="O140" s="19"/>
      <c r="P140" s="19"/>
      <c r="Q140" s="12"/>
      <c r="R140" s="19"/>
      <c r="S140" s="19"/>
      <c r="T140" s="19"/>
      <c r="U140" s="19"/>
      <c r="V140" s="19"/>
      <c r="W140" s="19"/>
      <c r="X140" s="12"/>
    </row>
    <row r="141" spans="1:24">
      <c r="K141" s="19"/>
      <c r="L141" s="19"/>
      <c r="M141" s="19"/>
      <c r="N141" s="141"/>
      <c r="O141" s="19"/>
      <c r="P141" s="19"/>
      <c r="Q141" s="12"/>
      <c r="R141" s="19"/>
      <c r="S141" s="19"/>
      <c r="T141" s="19"/>
      <c r="U141" s="19"/>
      <c r="V141" s="19"/>
      <c r="W141" s="19"/>
      <c r="X141" s="12"/>
    </row>
    <row r="142" spans="1:24">
      <c r="K142" s="19"/>
      <c r="L142" s="19"/>
      <c r="M142" s="19"/>
      <c r="N142" s="141"/>
      <c r="O142" s="19"/>
      <c r="P142" s="19"/>
      <c r="Q142" s="24"/>
      <c r="R142" s="19"/>
      <c r="S142" s="19"/>
      <c r="T142" s="19"/>
      <c r="U142" s="19"/>
      <c r="V142" s="19"/>
      <c r="W142" s="19"/>
      <c r="X142" s="24"/>
    </row>
    <row r="143" spans="1:24">
      <c r="K143" s="19"/>
      <c r="L143" s="19"/>
      <c r="M143" s="19"/>
      <c r="N143" s="141"/>
      <c r="O143" s="19"/>
      <c r="P143" s="19"/>
      <c r="Q143" s="24"/>
      <c r="R143" s="19"/>
      <c r="S143" s="19"/>
      <c r="T143" s="19"/>
      <c r="U143" s="19"/>
      <c r="V143" s="19"/>
      <c r="W143" s="19"/>
      <c r="X143" s="81"/>
    </row>
    <row r="144" spans="1:24">
      <c r="K144" s="19"/>
      <c r="L144" s="19"/>
      <c r="M144" s="19"/>
      <c r="N144" s="141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>
      <c r="A145"/>
      <c r="K145" s="19"/>
      <c r="L145" s="12"/>
      <c r="M145" s="19"/>
      <c r="N145" s="141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>
      <c r="K146" s="19"/>
      <c r="L146" s="19"/>
      <c r="M146" s="19"/>
      <c r="N146" s="141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>
      <c r="K147" s="19"/>
      <c r="L147" s="19"/>
      <c r="M147" s="19"/>
      <c r="N147" s="141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>
      <c r="K148" s="19"/>
      <c r="L148" s="19"/>
      <c r="M148" s="19"/>
      <c r="N148" s="141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>
      <c r="K149" s="19"/>
      <c r="L149" s="19"/>
      <c r="M149" s="19"/>
      <c r="N149" s="141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>
      <c r="K150" s="19"/>
      <c r="L150" s="19"/>
      <c r="M150" s="19"/>
      <c r="N150" s="141"/>
      <c r="O150" s="19"/>
      <c r="P150" s="19"/>
      <c r="Q150" s="35"/>
      <c r="R150" s="19"/>
      <c r="S150" s="19"/>
      <c r="T150" s="19"/>
      <c r="U150" s="19"/>
      <c r="V150" s="19"/>
      <c r="W150" s="19"/>
      <c r="X150" s="19"/>
    </row>
    <row r="151" spans="1:24">
      <c r="K151" s="19"/>
      <c r="L151" s="19"/>
      <c r="M151" s="19"/>
      <c r="N151" s="141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>
      <c r="K152" s="19"/>
      <c r="L152" s="19"/>
      <c r="M152" s="19"/>
      <c r="N152" s="141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>
      <c r="K153" s="19"/>
      <c r="L153" s="19"/>
      <c r="M153" s="19"/>
      <c r="N153" s="141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>
      <c r="K154" s="19"/>
      <c r="L154" s="19"/>
      <c r="M154" s="19"/>
      <c r="N154" s="141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>
      <c r="K155" s="19"/>
      <c r="L155" s="19"/>
      <c r="M155" s="19"/>
      <c r="N155" s="141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>
      <c r="K156" s="19"/>
      <c r="L156" s="19"/>
      <c r="M156" s="19"/>
      <c r="N156" s="141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>
      <c r="K157" s="19"/>
      <c r="L157" s="19"/>
      <c r="M157" s="19"/>
      <c r="N157" s="141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>
      <c r="K158" s="19"/>
      <c r="L158" s="19"/>
      <c r="M158" s="19"/>
      <c r="N158" s="141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>
      <c r="K159" s="19"/>
      <c r="L159" s="19"/>
      <c r="M159" s="19"/>
      <c r="N159" s="141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>
      <c r="K160" s="19"/>
      <c r="L160" s="19"/>
      <c r="M160" s="19"/>
      <c r="N160" s="141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1:123">
      <c r="K161" s="19"/>
      <c r="L161" s="19"/>
      <c r="M161" s="19"/>
      <c r="N161" s="141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1:123">
      <c r="K162" s="19"/>
      <c r="L162" s="19"/>
      <c r="M162" s="19"/>
      <c r="N162" s="141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1:123">
      <c r="K163" s="19"/>
      <c r="L163" s="19"/>
      <c r="M163" s="19"/>
      <c r="N163" s="141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1:123">
      <c r="K164" s="19"/>
      <c r="L164" s="19"/>
      <c r="M164" s="19"/>
      <c r="N164" s="141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1:123">
      <c r="K165" s="19"/>
      <c r="L165" s="19"/>
      <c r="M165" s="19"/>
      <c r="N165" s="141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1:123">
      <c r="K166" s="19"/>
      <c r="L166" s="19"/>
      <c r="M166" s="19"/>
      <c r="N166" s="141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1:123">
      <c r="K167" s="19"/>
      <c r="L167" s="19"/>
      <c r="M167" s="19"/>
      <c r="N167" s="141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1:123">
      <c r="K168" s="19"/>
      <c r="L168" s="19"/>
      <c r="M168" s="19"/>
      <c r="N168" s="141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1:123">
      <c r="K169" s="19"/>
      <c r="L169" s="19"/>
      <c r="M169" s="19"/>
      <c r="N169" s="141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1:123">
      <c r="K170" s="19"/>
      <c r="L170" s="19"/>
      <c r="M170" s="19"/>
      <c r="N170" s="141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1:123">
      <c r="K171" s="19"/>
      <c r="L171" s="19"/>
      <c r="M171" s="19"/>
      <c r="N171" s="141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1:123">
      <c r="K172" s="19"/>
      <c r="L172" s="19"/>
      <c r="M172" s="19"/>
      <c r="N172" s="141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1:123">
      <c r="K173" s="19"/>
      <c r="L173" s="19"/>
      <c r="M173" s="19"/>
      <c r="N173" s="141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1:123">
      <c r="K174" s="19"/>
      <c r="L174" s="19"/>
      <c r="M174" s="19"/>
      <c r="N174" s="141"/>
      <c r="O174" s="19"/>
      <c r="P174" s="19"/>
      <c r="Q174" s="77"/>
      <c r="R174" s="77"/>
      <c r="S174" s="77"/>
      <c r="T174" s="77"/>
      <c r="U174" s="77"/>
      <c r="V174" s="77"/>
      <c r="W174" s="77"/>
      <c r="X174" s="77"/>
      <c r="Y174" s="15"/>
      <c r="Z174" s="15"/>
      <c r="AA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</row>
    <row r="175" spans="11:123">
      <c r="K175" s="19"/>
      <c r="L175" s="19"/>
      <c r="M175" s="19"/>
      <c r="N175" s="141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1:123">
      <c r="K176" s="19"/>
      <c r="L176" s="19"/>
      <c r="M176" s="19"/>
      <c r="N176" s="141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1:24">
      <c r="K177" s="19"/>
      <c r="L177" s="19"/>
      <c r="M177" s="19"/>
      <c r="N177" s="141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1:24">
      <c r="K178" s="19"/>
      <c r="L178" s="19"/>
      <c r="M178" s="19"/>
      <c r="N178" s="141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1:24">
      <c r="K179" s="19"/>
      <c r="L179" s="19"/>
      <c r="M179" s="19"/>
      <c r="N179" s="141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1:24">
      <c r="K180" s="19"/>
      <c r="L180" s="19"/>
      <c r="M180" s="19"/>
      <c r="N180" s="141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1:24">
      <c r="K181" s="19"/>
      <c r="L181" s="19"/>
      <c r="M181" s="19"/>
      <c r="N181" s="141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1:24">
      <c r="K182" s="19"/>
      <c r="L182" s="19"/>
      <c r="M182" s="19"/>
      <c r="N182" s="141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1:24">
      <c r="K183" s="19"/>
      <c r="L183" s="19"/>
      <c r="M183" s="19"/>
      <c r="N183" s="141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1:24">
      <c r="K184" s="19"/>
      <c r="L184" s="19"/>
      <c r="M184" s="19"/>
      <c r="N184" s="141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1:24">
      <c r="K185" s="19"/>
      <c r="L185" s="19"/>
      <c r="M185" s="19"/>
      <c r="N185" s="141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1:24">
      <c r="K186" s="19"/>
      <c r="L186" s="19"/>
      <c r="M186" s="19"/>
      <c r="N186" s="141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1:24">
      <c r="K187" s="19"/>
      <c r="L187" s="19"/>
      <c r="M187" s="19"/>
      <c r="N187" s="141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1:24">
      <c r="K188" s="19"/>
      <c r="L188" s="19"/>
      <c r="M188" s="19"/>
      <c r="N188" s="141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1:24">
      <c r="K189" s="19"/>
      <c r="L189" s="19"/>
      <c r="M189" s="19"/>
      <c r="N189" s="141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1:24">
      <c r="K190" s="19"/>
      <c r="L190" s="19"/>
      <c r="M190" s="19"/>
      <c r="N190" s="141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1:24">
      <c r="K191" s="19"/>
      <c r="L191" s="19"/>
      <c r="M191" s="19"/>
      <c r="N191" s="141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1:24">
      <c r="K192" s="19"/>
      <c r="L192" s="19"/>
      <c r="M192" s="19"/>
      <c r="N192" s="141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1:24">
      <c r="K193" s="19"/>
      <c r="L193" s="19"/>
      <c r="M193" s="19"/>
      <c r="N193" s="141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1:24">
      <c r="K194" s="19"/>
      <c r="L194" s="19"/>
      <c r="M194" s="19"/>
      <c r="N194" s="141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1:24">
      <c r="K195" s="19"/>
      <c r="L195" s="19"/>
      <c r="M195" s="19"/>
      <c r="N195" s="141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1:24">
      <c r="K196" s="19"/>
      <c r="L196" s="19"/>
      <c r="M196" s="19"/>
      <c r="N196" s="141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1:24">
      <c r="K197" s="19"/>
      <c r="L197" s="19"/>
      <c r="M197" s="19"/>
      <c r="N197" s="141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1:24">
      <c r="K198" s="19"/>
      <c r="L198" s="19"/>
      <c r="M198" s="19"/>
      <c r="N198" s="141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1:24">
      <c r="K199" s="19"/>
      <c r="L199" s="19"/>
      <c r="M199" s="19"/>
      <c r="N199" s="141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1:24">
      <c r="K200" s="19"/>
      <c r="L200" s="19"/>
      <c r="M200" s="19"/>
      <c r="N200" s="141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1:24">
      <c r="K201" s="19"/>
      <c r="L201" s="19"/>
      <c r="M201" s="19"/>
      <c r="N201" s="141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1:24">
      <c r="K202" s="19"/>
      <c r="L202" s="19"/>
      <c r="M202" s="19"/>
      <c r="N202" s="141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1:24">
      <c r="K203" s="19"/>
      <c r="L203" s="19"/>
      <c r="M203" s="19"/>
      <c r="N203" s="141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1:24">
      <c r="K204" s="19"/>
      <c r="L204" s="19"/>
      <c r="M204" s="19"/>
      <c r="N204" s="141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1:24">
      <c r="K205" s="19"/>
      <c r="L205" s="19"/>
      <c r="M205" s="19"/>
      <c r="N205" s="141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1:24">
      <c r="K206" s="19"/>
      <c r="L206" s="19"/>
      <c r="M206" s="19"/>
      <c r="N206" s="141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1:24">
      <c r="K207" s="19"/>
      <c r="L207" s="19"/>
      <c r="M207" s="19"/>
      <c r="N207" s="141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1:24">
      <c r="K208" s="19"/>
      <c r="L208" s="19"/>
      <c r="M208" s="19"/>
      <c r="N208" s="141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1:24">
      <c r="K209" s="19"/>
      <c r="L209" s="19"/>
      <c r="M209" s="19"/>
      <c r="N209" s="141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1:24">
      <c r="K210" s="19"/>
      <c r="L210" s="19"/>
      <c r="M210" s="19"/>
      <c r="N210" s="141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1:24">
      <c r="K211" s="19"/>
      <c r="L211" s="19"/>
      <c r="M211" s="19"/>
      <c r="N211" s="141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1:24">
      <c r="K212" s="19"/>
      <c r="L212" s="19"/>
      <c r="M212" s="19"/>
      <c r="N212" s="141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1:24">
      <c r="K213" s="19"/>
      <c r="L213" s="19"/>
      <c r="M213" s="19"/>
      <c r="N213" s="141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1:24">
      <c r="K214" s="19"/>
      <c r="L214" s="19"/>
      <c r="M214" s="19"/>
      <c r="N214" s="141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1:24">
      <c r="K215" s="19"/>
      <c r="L215" s="19"/>
      <c r="M215" s="19"/>
      <c r="N215" s="141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1:24">
      <c r="K216" s="19"/>
      <c r="L216" s="19"/>
      <c r="M216" s="19"/>
      <c r="N216" s="141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1:24">
      <c r="K217" s="19"/>
      <c r="L217" s="19"/>
      <c r="M217" s="19"/>
      <c r="N217" s="141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1:24">
      <c r="K218" s="19"/>
      <c r="L218" s="19"/>
      <c r="M218" s="19"/>
      <c r="N218" s="141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1:24">
      <c r="K219" s="19"/>
      <c r="L219" s="19"/>
      <c r="M219" s="19"/>
      <c r="N219" s="141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1:24">
      <c r="K220" s="19"/>
      <c r="L220" s="19"/>
      <c r="M220" s="19"/>
      <c r="N220" s="141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1:24">
      <c r="K221" s="19"/>
      <c r="L221" s="19"/>
      <c r="M221" s="19"/>
      <c r="N221" s="141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1:24">
      <c r="K222" s="19"/>
      <c r="L222" s="19"/>
      <c r="M222" s="19"/>
      <c r="N222" s="141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1:24">
      <c r="K223" s="19"/>
      <c r="L223" s="19"/>
      <c r="M223" s="19"/>
      <c r="N223" s="141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1:24">
      <c r="K224" s="19"/>
      <c r="L224" s="19"/>
      <c r="M224" s="19"/>
      <c r="N224" s="141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1:24">
      <c r="K225" s="19"/>
      <c r="L225" s="19"/>
      <c r="M225" s="19"/>
      <c r="N225" s="141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1:24">
      <c r="K226" s="19"/>
      <c r="L226" s="19"/>
      <c r="M226" s="19"/>
      <c r="N226" s="141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1:24">
      <c r="K227" s="19"/>
      <c r="L227" s="19"/>
      <c r="M227" s="19"/>
      <c r="N227" s="141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1:24">
      <c r="K228" s="19"/>
      <c r="L228" s="19"/>
      <c r="M228" s="19"/>
      <c r="N228" s="141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1:24">
      <c r="K229" s="19"/>
      <c r="L229" s="19"/>
      <c r="M229" s="19"/>
      <c r="N229" s="141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1:24">
      <c r="K230" s="19"/>
      <c r="L230" s="19"/>
      <c r="M230" s="19"/>
      <c r="N230" s="141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1:24">
      <c r="K231" s="19"/>
      <c r="L231" s="19"/>
      <c r="M231" s="19"/>
      <c r="N231" s="141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1:24">
      <c r="K232" s="19"/>
      <c r="L232" s="19"/>
      <c r="M232" s="19"/>
      <c r="N232" s="141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1:24">
      <c r="K233" s="19"/>
      <c r="L233" s="19"/>
      <c r="M233" s="19"/>
      <c r="N233" s="141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1:24">
      <c r="K234" s="19"/>
      <c r="L234" s="19"/>
      <c r="M234" s="19"/>
      <c r="N234" s="141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1:24">
      <c r="K235" s="19"/>
      <c r="L235" s="19"/>
      <c r="M235" s="19"/>
      <c r="N235" s="141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1:24">
      <c r="K236" s="19"/>
      <c r="L236" s="19"/>
      <c r="M236" s="19"/>
      <c r="N236" s="141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1:24">
      <c r="K237" s="19"/>
      <c r="L237" s="19"/>
      <c r="M237" s="19"/>
      <c r="N237" s="141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1:24">
      <c r="K238" s="19"/>
      <c r="L238" s="19"/>
      <c r="M238" s="19"/>
      <c r="N238" s="141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1:24">
      <c r="K239" s="19"/>
      <c r="L239" s="19"/>
      <c r="M239" s="19"/>
      <c r="N239" s="141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1:24">
      <c r="K240" s="19"/>
      <c r="L240" s="19"/>
      <c r="M240" s="19"/>
      <c r="N240" s="141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1:24">
      <c r="K241" s="19"/>
      <c r="L241" s="19"/>
      <c r="M241" s="19"/>
      <c r="N241" s="141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1:24">
      <c r="K242" s="19"/>
      <c r="L242" s="19"/>
      <c r="M242" s="19"/>
      <c r="N242" s="141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1:24">
      <c r="K243" s="19"/>
      <c r="L243" s="19"/>
      <c r="M243" s="19"/>
      <c r="N243" s="141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1:24">
      <c r="K244" s="19"/>
      <c r="L244" s="19"/>
      <c r="M244" s="19"/>
      <c r="N244" s="141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1:24">
      <c r="K245" s="19"/>
      <c r="L245" s="19"/>
      <c r="M245" s="19"/>
      <c r="N245" s="141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1:24">
      <c r="K246" s="19"/>
      <c r="L246" s="19"/>
      <c r="M246" s="19"/>
      <c r="N246" s="141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1:24">
      <c r="K247" s="19"/>
      <c r="L247" s="19"/>
      <c r="M247" s="19"/>
      <c r="N247" s="141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1:24">
      <c r="K248" s="19"/>
      <c r="L248" s="19"/>
      <c r="M248" s="19"/>
      <c r="N248" s="141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1:24">
      <c r="K249" s="19"/>
      <c r="L249" s="19"/>
      <c r="M249" s="19"/>
      <c r="N249" s="141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1:24">
      <c r="K250" s="19"/>
      <c r="L250" s="19"/>
      <c r="M250" s="19"/>
      <c r="N250" s="141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1:24">
      <c r="K251" s="19"/>
      <c r="L251" s="19"/>
      <c r="M251" s="19"/>
      <c r="N251" s="141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1:24">
      <c r="K252" s="19"/>
      <c r="L252" s="19"/>
      <c r="M252" s="19"/>
      <c r="N252" s="141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1:24">
      <c r="K253" s="19"/>
      <c r="L253" s="19"/>
      <c r="M253" s="19"/>
      <c r="N253" s="141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1:24">
      <c r="K254" s="19"/>
      <c r="L254" s="19"/>
      <c r="M254" s="19"/>
      <c r="N254" s="141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1:24">
      <c r="K255" s="19"/>
      <c r="L255" s="19"/>
      <c r="M255" s="19"/>
      <c r="N255" s="141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1:24">
      <c r="K256" s="19"/>
      <c r="L256" s="19"/>
      <c r="M256" s="19"/>
      <c r="N256" s="141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1:24">
      <c r="K257" s="19"/>
      <c r="L257" s="19"/>
      <c r="M257" s="19"/>
      <c r="N257" s="141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1:24">
      <c r="K258" s="19"/>
      <c r="L258" s="19"/>
      <c r="M258" s="19"/>
      <c r="N258" s="141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1:24">
      <c r="K259" s="19"/>
      <c r="L259" s="19"/>
      <c r="M259" s="19"/>
      <c r="N259" s="141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1:24">
      <c r="K260" s="19"/>
      <c r="L260" s="19"/>
      <c r="M260" s="19"/>
      <c r="N260" s="141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1:24">
      <c r="K261" s="19"/>
      <c r="L261" s="19"/>
      <c r="M261" s="19"/>
      <c r="N261" s="141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1:24">
      <c r="K262" s="19"/>
      <c r="L262" s="19"/>
      <c r="M262" s="19"/>
      <c r="N262" s="141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1:24">
      <c r="K263" s="19"/>
      <c r="L263" s="19"/>
      <c r="M263" s="19"/>
      <c r="N263" s="141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1:24">
      <c r="K264" s="19"/>
      <c r="L264" s="19"/>
      <c r="M264" s="19"/>
      <c r="N264" s="141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1:24">
      <c r="K265" s="19"/>
      <c r="L265" s="19"/>
      <c r="M265" s="19"/>
      <c r="N265" s="141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1:24">
      <c r="K266" s="19"/>
      <c r="L266" s="19"/>
      <c r="M266" s="19"/>
      <c r="N266" s="141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1:24">
      <c r="K267" s="19"/>
      <c r="L267" s="19"/>
      <c r="M267" s="19"/>
      <c r="N267" s="141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1:24">
      <c r="K268" s="19"/>
      <c r="L268" s="19"/>
      <c r="M268" s="19"/>
      <c r="N268" s="141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1:24">
      <c r="K269" s="19"/>
      <c r="L269" s="19"/>
      <c r="M269" s="19"/>
      <c r="N269" s="141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1:24">
      <c r="K270" s="19"/>
      <c r="L270" s="19"/>
      <c r="M270" s="19"/>
      <c r="N270" s="141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1:24">
      <c r="K271" s="19"/>
      <c r="L271" s="19"/>
      <c r="M271" s="19"/>
      <c r="N271" s="141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1:24">
      <c r="K272" s="19"/>
      <c r="L272" s="19"/>
      <c r="M272" s="19"/>
      <c r="N272" s="141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1:24">
      <c r="K273" s="19"/>
      <c r="L273" s="19"/>
      <c r="M273" s="19"/>
      <c r="N273" s="141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1:24">
      <c r="K274" s="19"/>
      <c r="L274" s="19"/>
      <c r="M274" s="19"/>
      <c r="N274" s="141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1:24">
      <c r="K275" s="19"/>
      <c r="L275" s="19"/>
      <c r="M275" s="19"/>
      <c r="N275" s="141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1:24">
      <c r="K276" s="19"/>
      <c r="L276" s="19"/>
      <c r="M276" s="19"/>
      <c r="N276" s="141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1:24">
      <c r="K277" s="19"/>
      <c r="L277" s="19"/>
      <c r="M277" s="19"/>
      <c r="N277" s="141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1:24">
      <c r="K278" s="19"/>
      <c r="L278" s="19"/>
      <c r="M278" s="19"/>
      <c r="N278" s="141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1:24">
      <c r="K279" s="19"/>
      <c r="L279" s="19"/>
      <c r="M279" s="19"/>
      <c r="N279" s="141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1:24">
      <c r="K280" s="19"/>
      <c r="L280" s="19"/>
      <c r="M280" s="19"/>
      <c r="N280" s="141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1:24">
      <c r="K281" s="19"/>
      <c r="L281" s="19"/>
      <c r="M281" s="19"/>
      <c r="N281" s="141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1:24">
      <c r="K282" s="19"/>
      <c r="L282" s="19"/>
      <c r="M282" s="19"/>
      <c r="N282" s="141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1:24">
      <c r="K283" s="19"/>
      <c r="L283" s="19"/>
      <c r="M283" s="19"/>
      <c r="N283" s="141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1:24">
      <c r="K284" s="19"/>
      <c r="L284" s="19"/>
      <c r="M284" s="19"/>
      <c r="N284" s="141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1:24">
      <c r="K285" s="19"/>
      <c r="L285" s="19"/>
      <c r="M285" s="19"/>
      <c r="N285" s="141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1:24">
      <c r="K286" s="19"/>
      <c r="L286" s="19"/>
      <c r="M286" s="19"/>
      <c r="N286" s="141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1:24">
      <c r="K287" s="19"/>
      <c r="L287" s="19"/>
      <c r="M287" s="19"/>
      <c r="N287" s="141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1:24">
      <c r="K288" s="19"/>
      <c r="L288" s="19"/>
      <c r="M288" s="19"/>
      <c r="N288" s="141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1:24">
      <c r="K289" s="19"/>
      <c r="L289" s="19"/>
      <c r="M289" s="19"/>
      <c r="N289" s="141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1:24">
      <c r="K290" s="19"/>
      <c r="L290" s="19"/>
      <c r="M290" s="19"/>
      <c r="N290" s="141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1:24">
      <c r="K291" s="19"/>
      <c r="L291" s="19"/>
      <c r="M291" s="19"/>
      <c r="N291" s="141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1:24">
      <c r="K292" s="19"/>
      <c r="L292" s="19"/>
      <c r="M292" s="19"/>
      <c r="N292" s="141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1:24">
      <c r="K293" s="19"/>
      <c r="L293" s="19"/>
      <c r="M293" s="19"/>
      <c r="N293" s="141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1:24">
      <c r="K294" s="19"/>
      <c r="L294" s="19"/>
      <c r="M294" s="19"/>
      <c r="N294" s="141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1:24">
      <c r="K295" s="19"/>
      <c r="L295" s="19"/>
      <c r="M295" s="19"/>
      <c r="N295" s="141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1:24">
      <c r="K296" s="19"/>
      <c r="L296" s="19"/>
      <c r="M296" s="19"/>
      <c r="N296" s="141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1:24">
      <c r="K297" s="19"/>
      <c r="L297" s="19"/>
      <c r="M297" s="19"/>
      <c r="N297" s="141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1:24">
      <c r="K298" s="19"/>
      <c r="L298" s="19"/>
      <c r="M298" s="19"/>
      <c r="N298" s="141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1:24">
      <c r="K299" s="19"/>
      <c r="L299" s="19"/>
      <c r="M299" s="19"/>
      <c r="N299" s="141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1:24">
      <c r="K300" s="19"/>
      <c r="L300" s="19"/>
      <c r="M300" s="19"/>
      <c r="N300" s="141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1:24">
      <c r="K301" s="19"/>
      <c r="L301" s="19"/>
      <c r="M301" s="19"/>
      <c r="N301" s="141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1:24">
      <c r="K302" s="19"/>
      <c r="L302" s="19"/>
      <c r="M302" s="19"/>
      <c r="N302" s="141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1:24">
      <c r="K303" s="19"/>
      <c r="L303" s="19"/>
      <c r="M303" s="19"/>
      <c r="N303" s="141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1:24">
      <c r="K304" s="19"/>
      <c r="L304" s="19"/>
      <c r="M304" s="19"/>
      <c r="N304" s="141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1:24">
      <c r="K305" s="19"/>
      <c r="L305" s="19"/>
      <c r="M305" s="19"/>
      <c r="N305" s="141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1:24">
      <c r="K306" s="19"/>
      <c r="L306" s="19"/>
      <c r="M306" s="19"/>
      <c r="N306" s="141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1:24">
      <c r="K307" s="19"/>
      <c r="L307" s="19"/>
      <c r="M307" s="19"/>
      <c r="N307" s="141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1:24">
      <c r="K308" s="19"/>
      <c r="L308" s="19"/>
      <c r="M308" s="19"/>
      <c r="N308" s="141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1:24">
      <c r="K309" s="19"/>
      <c r="L309" s="19"/>
      <c r="M309" s="19"/>
      <c r="N309" s="141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1:24">
      <c r="K310" s="19"/>
      <c r="L310" s="19"/>
      <c r="M310" s="19"/>
      <c r="N310" s="141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</sheetData>
  <mergeCells count="8">
    <mergeCell ref="A1:X1"/>
    <mergeCell ref="H5:I5"/>
    <mergeCell ref="H6:I6"/>
    <mergeCell ref="N5:O5"/>
    <mergeCell ref="N6:O6"/>
    <mergeCell ref="L3:P3"/>
    <mergeCell ref="F3:J3"/>
    <mergeCell ref="S3:X3"/>
  </mergeCells>
  <printOptions horizontalCentered="1"/>
  <pageMargins left="0.25" right="0.25" top="1" bottom="0.75" header="0.5" footer="0.5"/>
  <pageSetup scale="55" fitToHeight="5" orientation="landscape" horizontalDpi="300" r:id="rId1"/>
  <headerFooter alignWithMargins="0">
    <oddHeader xml:space="preserve">&amp;C&amp;"Arial,Bold Italic"&amp;12Public Energy Authority of Kentucky
Gas Supply Revenue Bonds
</oddHeader>
    <oddFooter>&amp;L&amp;"Arial,Bold"Prepared by Banc of America Securities, LLC
&amp;C&amp;A&amp;RPage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327"/>
  <sheetViews>
    <sheetView tabSelected="1" zoomScale="75" workbookViewId="0">
      <selection activeCell="M130" sqref="M130"/>
    </sheetView>
  </sheetViews>
  <sheetFormatPr defaultRowHeight="12.75"/>
  <cols>
    <col min="1" max="1" width="10.85546875" customWidth="1"/>
    <col min="2" max="2" width="13.28515625" customWidth="1"/>
    <col min="3" max="3" width="11.85546875" customWidth="1"/>
    <col min="4" max="4" width="10" bestFit="1" customWidth="1"/>
    <col min="5" max="5" width="11.28515625" customWidth="1"/>
    <col min="6" max="6" width="14.42578125" customWidth="1"/>
    <col min="7" max="7" width="10.85546875" customWidth="1"/>
    <col min="8" max="8" width="20.140625" customWidth="1"/>
    <col min="9" max="9" width="15.7109375" customWidth="1"/>
    <col min="10" max="10" width="10.28515625" customWidth="1"/>
    <col min="11" max="13" width="8.5703125" customWidth="1"/>
    <col min="14" max="14" width="9.42578125" customWidth="1"/>
    <col min="15" max="15" width="8.5703125" customWidth="1"/>
    <col min="16" max="19" width="9.5703125" customWidth="1"/>
    <col min="20" max="20" width="10" customWidth="1"/>
  </cols>
  <sheetData>
    <row r="1" spans="1:91" ht="20.25">
      <c r="A1" s="192"/>
      <c r="B1" s="192"/>
      <c r="C1" s="192"/>
      <c r="D1" s="192"/>
      <c r="E1" s="192"/>
      <c r="F1" s="192"/>
    </row>
    <row r="2" spans="1:91" ht="18">
      <c r="A2" s="181" t="s">
        <v>48</v>
      </c>
      <c r="B2" s="182"/>
      <c r="C2" s="182"/>
      <c r="D2" s="182"/>
      <c r="E2" s="182"/>
      <c r="F2" s="182"/>
      <c r="G2" s="182"/>
      <c r="H2" s="182"/>
      <c r="I2" s="182"/>
      <c r="J2" s="183"/>
    </row>
    <row r="3" spans="1:9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91">
      <c r="A4" s="101"/>
      <c r="B4" s="99" t="s">
        <v>51</v>
      </c>
      <c r="C4" s="189" t="s">
        <v>52</v>
      </c>
      <c r="D4" s="190"/>
      <c r="E4" s="190"/>
      <c r="F4" s="190"/>
      <c r="G4" s="190"/>
      <c r="H4" s="190"/>
      <c r="I4" s="191"/>
      <c r="J4" s="101"/>
      <c r="K4" s="2"/>
      <c r="L4" s="2"/>
      <c r="M4" s="2"/>
      <c r="N4" s="2"/>
      <c r="O4" s="2"/>
      <c r="P4" s="2"/>
      <c r="Q4" s="2"/>
      <c r="R4" s="2"/>
      <c r="S4" s="2"/>
      <c r="T4" s="2"/>
    </row>
    <row r="5" spans="1:91">
      <c r="A5" s="102" t="s">
        <v>49</v>
      </c>
      <c r="B5" s="104" t="s">
        <v>39</v>
      </c>
      <c r="C5" s="94" t="s">
        <v>41</v>
      </c>
      <c r="D5" s="139">
        <v>4</v>
      </c>
      <c r="E5" s="98" t="s">
        <v>40</v>
      </c>
      <c r="F5" s="98" t="s">
        <v>73</v>
      </c>
      <c r="G5" s="171" t="s">
        <v>20</v>
      </c>
      <c r="H5" s="98" t="s">
        <v>31</v>
      </c>
      <c r="I5" s="173" t="s">
        <v>38</v>
      </c>
      <c r="J5" s="102"/>
      <c r="K5" s="2"/>
      <c r="L5" s="2"/>
      <c r="M5" s="2"/>
      <c r="N5" s="2"/>
      <c r="O5" s="2"/>
      <c r="T5" s="2"/>
    </row>
    <row r="6" spans="1:91">
      <c r="A6" s="102" t="s">
        <v>50</v>
      </c>
      <c r="B6" s="102" t="s">
        <v>33</v>
      </c>
      <c r="C6" s="82" t="s">
        <v>30</v>
      </c>
      <c r="D6" s="20" t="s">
        <v>21</v>
      </c>
      <c r="E6" s="20" t="s">
        <v>41</v>
      </c>
      <c r="F6" s="20" t="s">
        <v>74</v>
      </c>
      <c r="G6" s="172" t="s">
        <v>18</v>
      </c>
      <c r="H6" s="20" t="s">
        <v>34</v>
      </c>
      <c r="I6" s="51" t="s">
        <v>35</v>
      </c>
      <c r="J6" s="102"/>
      <c r="K6" s="2"/>
      <c r="L6" s="2"/>
      <c r="M6" s="2"/>
      <c r="N6" s="2"/>
      <c r="O6" s="2"/>
      <c r="T6" s="2"/>
    </row>
    <row r="7" spans="1:91">
      <c r="A7" s="102" t="s">
        <v>23</v>
      </c>
      <c r="B7" s="102"/>
      <c r="C7" s="82" t="s">
        <v>18</v>
      </c>
      <c r="D7" s="20" t="s">
        <v>22</v>
      </c>
      <c r="E7" s="20" t="s">
        <v>30</v>
      </c>
      <c r="F7" s="20" t="s">
        <v>34</v>
      </c>
      <c r="G7" s="172" t="s">
        <v>31</v>
      </c>
      <c r="H7" s="20" t="s">
        <v>22</v>
      </c>
      <c r="I7" s="51" t="s">
        <v>36</v>
      </c>
      <c r="J7" s="102"/>
      <c r="K7" s="2"/>
      <c r="L7" s="2"/>
      <c r="M7" s="2"/>
      <c r="N7" s="2"/>
      <c r="T7" s="2"/>
    </row>
    <row r="8" spans="1:91">
      <c r="A8" s="102"/>
      <c r="B8" s="102" t="s">
        <v>46</v>
      </c>
      <c r="C8" s="82" t="s">
        <v>42</v>
      </c>
      <c r="D8" s="20" t="s">
        <v>20</v>
      </c>
      <c r="E8" s="20" t="s">
        <v>32</v>
      </c>
      <c r="F8" s="20" t="s">
        <v>38</v>
      </c>
      <c r="G8" s="172" t="s">
        <v>34</v>
      </c>
      <c r="H8" s="20" t="s">
        <v>29</v>
      </c>
      <c r="I8" s="51" t="s">
        <v>37</v>
      </c>
      <c r="J8" s="106"/>
      <c r="K8" s="2"/>
      <c r="M8" s="2"/>
      <c r="N8" s="2"/>
      <c r="P8" s="13"/>
      <c r="Q8" s="13"/>
      <c r="R8" s="13"/>
      <c r="S8" s="13"/>
    </row>
    <row r="9" spans="1:91">
      <c r="A9" s="102"/>
      <c r="B9" s="102" t="s">
        <v>47</v>
      </c>
      <c r="C9" s="82" t="s">
        <v>44</v>
      </c>
      <c r="D9" s="20" t="s">
        <v>29</v>
      </c>
      <c r="E9" s="20" t="s">
        <v>42</v>
      </c>
      <c r="F9" s="20" t="s">
        <v>75</v>
      </c>
      <c r="G9" s="172" t="s">
        <v>38</v>
      </c>
      <c r="H9" s="20"/>
      <c r="I9" s="51"/>
      <c r="J9" s="106"/>
    </row>
    <row r="10" spans="1:91">
      <c r="A10" s="106"/>
      <c r="B10" s="105" t="s">
        <v>7</v>
      </c>
      <c r="C10" s="107" t="s">
        <v>53</v>
      </c>
      <c r="D10" s="84" t="s">
        <v>53</v>
      </c>
      <c r="E10" s="20" t="s">
        <v>43</v>
      </c>
      <c r="F10" s="84" t="s">
        <v>53</v>
      </c>
      <c r="G10" s="172" t="s">
        <v>75</v>
      </c>
      <c r="H10" s="19"/>
      <c r="I10" s="83" t="s">
        <v>45</v>
      </c>
      <c r="J10" s="106"/>
    </row>
    <row r="11" spans="1:91">
      <c r="A11" s="100"/>
      <c r="B11" s="119"/>
      <c r="C11" s="120" t="s">
        <v>54</v>
      </c>
      <c r="D11" s="121" t="s">
        <v>54</v>
      </c>
      <c r="E11" s="93"/>
      <c r="F11" s="121" t="s">
        <v>54</v>
      </c>
      <c r="G11" s="140">
        <v>6.25E-2</v>
      </c>
      <c r="H11" s="93"/>
      <c r="I11" s="122" t="s">
        <v>18</v>
      </c>
      <c r="J11" s="100"/>
    </row>
    <row r="12" spans="1:91">
      <c r="A12" s="138">
        <v>37042</v>
      </c>
      <c r="B12" s="96">
        <v>406741793.75714284</v>
      </c>
      <c r="C12" s="23"/>
      <c r="D12" s="24">
        <v>-341232.01444444439</v>
      </c>
      <c r="E12" s="19"/>
      <c r="F12" s="24">
        <v>0</v>
      </c>
      <c r="G12" s="24">
        <v>0</v>
      </c>
      <c r="H12" s="24">
        <v>0</v>
      </c>
      <c r="I12" s="25">
        <v>407083025.77158731</v>
      </c>
      <c r="J12" s="96"/>
      <c r="K12" s="18"/>
      <c r="L12" s="18"/>
      <c r="M12" s="18"/>
      <c r="N12" s="18"/>
      <c r="O12" s="18"/>
      <c r="P12" s="18"/>
      <c r="Q12" s="18"/>
      <c r="R12" s="18"/>
      <c r="S12" s="18"/>
      <c r="T12" s="91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</row>
    <row r="13" spans="1:91">
      <c r="A13" s="138">
        <v>37072</v>
      </c>
      <c r="B13" s="96">
        <v>408935428.13571429</v>
      </c>
      <c r="C13" s="23"/>
      <c r="D13" s="24">
        <v>-341232.01444444439</v>
      </c>
      <c r="E13" s="24">
        <v>0</v>
      </c>
      <c r="F13" s="24">
        <v>0</v>
      </c>
      <c r="G13" s="24">
        <v>0</v>
      </c>
      <c r="H13" s="24">
        <v>0</v>
      </c>
      <c r="I13" s="25">
        <v>409276660.15015876</v>
      </c>
      <c r="J13" s="96"/>
      <c r="K13" s="18"/>
      <c r="L13" s="18"/>
      <c r="M13" s="18"/>
      <c r="N13" s="18"/>
      <c r="O13" s="18"/>
      <c r="P13" s="18"/>
      <c r="Q13" s="18"/>
      <c r="R13" s="18"/>
      <c r="S13" s="18"/>
      <c r="T13" s="9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</row>
    <row r="14" spans="1:91">
      <c r="A14" s="138">
        <v>37103</v>
      </c>
      <c r="B14" s="96">
        <v>411129062.51428568</v>
      </c>
      <c r="C14" s="23"/>
      <c r="D14" s="24">
        <v>-341232.01444444439</v>
      </c>
      <c r="E14" s="24">
        <v>0</v>
      </c>
      <c r="F14" s="24">
        <v>0</v>
      </c>
      <c r="G14" s="24">
        <v>0</v>
      </c>
      <c r="H14" s="24">
        <v>0</v>
      </c>
      <c r="I14" s="25">
        <v>411470294.52873015</v>
      </c>
      <c r="J14" s="96"/>
      <c r="K14" s="18"/>
      <c r="L14" s="18"/>
      <c r="M14" s="18"/>
      <c r="N14" s="18"/>
      <c r="O14" s="18"/>
      <c r="P14" s="18"/>
      <c r="Q14" s="18"/>
      <c r="R14" s="18"/>
      <c r="S14" s="18"/>
      <c r="T14" s="91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</row>
    <row r="15" spans="1:91">
      <c r="A15" s="138">
        <v>37134</v>
      </c>
      <c r="B15" s="96">
        <v>413322696.89285713</v>
      </c>
      <c r="C15" s="23"/>
      <c r="D15" s="24">
        <v>-341232.01444444439</v>
      </c>
      <c r="E15" s="24">
        <v>3743460.18</v>
      </c>
      <c r="F15" s="24">
        <v>0</v>
      </c>
      <c r="G15" s="24">
        <v>0</v>
      </c>
      <c r="H15" s="24">
        <v>0</v>
      </c>
      <c r="I15" s="123">
        <v>409920468.7273016</v>
      </c>
      <c r="J15" s="96"/>
      <c r="K15" s="18"/>
      <c r="L15" s="18"/>
      <c r="M15" s="18"/>
      <c r="N15" s="18"/>
      <c r="O15" s="18"/>
      <c r="P15" s="18"/>
      <c r="Q15" s="18"/>
      <c r="R15" s="18"/>
      <c r="S15" s="18"/>
      <c r="T15" s="91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</row>
    <row r="16" spans="1:91">
      <c r="A16" s="138">
        <v>37164</v>
      </c>
      <c r="B16" s="96">
        <v>415516331.27142859</v>
      </c>
      <c r="C16" s="23"/>
      <c r="D16" s="24">
        <v>-341232.01444444439</v>
      </c>
      <c r="E16" s="24">
        <v>7359683.5800000001</v>
      </c>
      <c r="F16" s="24">
        <v>0</v>
      </c>
      <c r="G16" s="24">
        <v>0</v>
      </c>
      <c r="H16" s="24">
        <v>0</v>
      </c>
      <c r="I16" s="25">
        <v>408497879.70587307</v>
      </c>
      <c r="J16" s="96"/>
      <c r="K16" s="18"/>
      <c r="L16" s="18"/>
      <c r="M16" s="18"/>
      <c r="N16" s="18"/>
      <c r="O16" s="18"/>
      <c r="P16" s="18"/>
      <c r="Q16" s="18"/>
      <c r="R16" s="18"/>
      <c r="S16" s="18"/>
      <c r="T16" s="91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</row>
    <row r="17" spans="1:91">
      <c r="A17" s="138">
        <v>37195</v>
      </c>
      <c r="B17" s="96">
        <v>417539990.64999998</v>
      </c>
      <c r="C17" s="22"/>
      <c r="D17" s="24">
        <v>-341232.01444444439</v>
      </c>
      <c r="E17" s="24">
        <v>14825957.939999999</v>
      </c>
      <c r="F17" s="24">
        <v>0</v>
      </c>
      <c r="G17" s="24">
        <v>0</v>
      </c>
      <c r="H17" s="24">
        <v>0</v>
      </c>
      <c r="I17" s="25">
        <v>403055264.72444445</v>
      </c>
      <c r="J17" s="96"/>
      <c r="K17" s="18"/>
      <c r="L17" s="18"/>
      <c r="M17" s="18"/>
      <c r="N17" s="18"/>
      <c r="O17" s="18"/>
      <c r="P17" s="18"/>
      <c r="Q17" s="18"/>
      <c r="R17" s="18"/>
      <c r="S17" s="18"/>
      <c r="T17" s="91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</row>
    <row r="18" spans="1:91">
      <c r="A18" s="138">
        <v>37225</v>
      </c>
      <c r="B18" s="96">
        <v>397491058.41666669</v>
      </c>
      <c r="C18" s="23">
        <v>-22154440.649999999</v>
      </c>
      <c r="D18" s="24">
        <v>-280734.45555555553</v>
      </c>
      <c r="E18" s="24">
        <v>18430085.34</v>
      </c>
      <c r="F18" s="24">
        <v>-3724355.31</v>
      </c>
      <c r="G18" s="24">
        <v>-20044.273369791659</v>
      </c>
      <c r="H18" s="24">
        <v>0</v>
      </c>
      <c r="I18" s="25">
        <v>405240547.76559204</v>
      </c>
      <c r="J18" s="96"/>
      <c r="K18" s="18"/>
      <c r="L18" s="18"/>
      <c r="M18" s="18"/>
      <c r="N18" s="18"/>
      <c r="O18" s="18"/>
      <c r="P18" s="18"/>
      <c r="Q18" s="18"/>
      <c r="R18" s="18"/>
      <c r="S18" s="18"/>
      <c r="T18" s="91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</row>
    <row r="19" spans="1:91">
      <c r="A19" s="138">
        <v>37256</v>
      </c>
      <c r="B19" s="96">
        <v>399596566.83333331</v>
      </c>
      <c r="C19" s="23">
        <v>0</v>
      </c>
      <c r="D19" s="24">
        <v>-280734.45555555553</v>
      </c>
      <c r="E19" s="24">
        <v>467.67000000178814</v>
      </c>
      <c r="F19" s="24">
        <v>0</v>
      </c>
      <c r="G19" s="24">
        <v>0</v>
      </c>
      <c r="H19" s="24">
        <v>0</v>
      </c>
      <c r="I19" s="25">
        <v>399876833.61888885</v>
      </c>
      <c r="J19" s="96"/>
      <c r="K19" s="18"/>
      <c r="L19" s="18"/>
      <c r="M19" s="18"/>
      <c r="N19" s="18"/>
      <c r="O19" s="18"/>
      <c r="P19" s="18"/>
      <c r="Q19" s="18"/>
      <c r="R19" s="18"/>
      <c r="S19" s="18"/>
      <c r="T19" s="91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</row>
    <row r="20" spans="1:91">
      <c r="A20" s="138">
        <v>37287</v>
      </c>
      <c r="B20" s="96">
        <v>401702075.25</v>
      </c>
      <c r="C20" s="23">
        <v>0</v>
      </c>
      <c r="D20" s="24">
        <v>-280734.45555555553</v>
      </c>
      <c r="E20" s="24">
        <v>3937244.52</v>
      </c>
      <c r="F20" s="24">
        <v>0</v>
      </c>
      <c r="G20" s="24">
        <v>0</v>
      </c>
      <c r="H20" s="24">
        <v>0</v>
      </c>
      <c r="I20" s="25">
        <v>398045565.18555558</v>
      </c>
      <c r="J20" s="96"/>
      <c r="K20" s="18"/>
      <c r="L20" s="18"/>
      <c r="M20" s="18"/>
      <c r="N20" s="18"/>
      <c r="O20" s="18"/>
      <c r="P20" s="18"/>
      <c r="Q20" s="18"/>
      <c r="R20" s="18"/>
      <c r="S20" s="18"/>
      <c r="T20" s="91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</row>
    <row r="21" spans="1:91">
      <c r="A21" s="138">
        <v>37315</v>
      </c>
      <c r="B21" s="96">
        <v>403807583.66666669</v>
      </c>
      <c r="C21" s="23">
        <v>0</v>
      </c>
      <c r="D21" s="24">
        <v>-280734.45555555553</v>
      </c>
      <c r="E21" s="24">
        <v>8109887.7650000025</v>
      </c>
      <c r="F21" s="24">
        <v>0</v>
      </c>
      <c r="G21" s="24">
        <v>0</v>
      </c>
      <c r="H21" s="24">
        <v>0</v>
      </c>
      <c r="I21" s="25">
        <v>395978430.35722226</v>
      </c>
      <c r="J21" s="96"/>
      <c r="K21" s="18"/>
      <c r="L21" s="18"/>
      <c r="M21" s="18"/>
      <c r="N21" s="18"/>
      <c r="O21" s="18"/>
      <c r="P21" s="18"/>
      <c r="Q21" s="18"/>
      <c r="R21" s="18"/>
      <c r="S21" s="18"/>
      <c r="T21" s="9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</row>
    <row r="22" spans="1:91">
      <c r="A22" s="138">
        <v>37346</v>
      </c>
      <c r="B22" s="96">
        <v>405913092.08333331</v>
      </c>
      <c r="C22" s="23">
        <v>0</v>
      </c>
      <c r="D22" s="24">
        <v>-280734.45555555553</v>
      </c>
      <c r="E22" s="24">
        <v>12319521.760000002</v>
      </c>
      <c r="F22" s="24">
        <v>0</v>
      </c>
      <c r="G22" s="24">
        <v>0</v>
      </c>
      <c r="H22" s="24">
        <v>0</v>
      </c>
      <c r="I22" s="25">
        <v>393874304.77888888</v>
      </c>
      <c r="J22" s="96"/>
      <c r="K22" s="18"/>
      <c r="L22" s="18"/>
      <c r="M22" s="18"/>
      <c r="N22" s="18"/>
      <c r="O22" s="18"/>
      <c r="P22" s="18"/>
      <c r="Q22" s="18"/>
      <c r="R22" s="18"/>
      <c r="S22" s="18"/>
      <c r="T22" s="91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</row>
    <row r="23" spans="1:91">
      <c r="A23" s="138">
        <v>37376</v>
      </c>
      <c r="B23" s="96">
        <v>407744150.5</v>
      </c>
      <c r="C23" s="23">
        <v>0</v>
      </c>
      <c r="D23" s="24">
        <v>-280734.45555555553</v>
      </c>
      <c r="E23" s="24">
        <v>16011124.220000003</v>
      </c>
      <c r="F23" s="24">
        <v>0</v>
      </c>
      <c r="G23" s="24">
        <v>0</v>
      </c>
      <c r="H23" s="24">
        <v>0</v>
      </c>
      <c r="I23" s="25">
        <v>392013760.73555553</v>
      </c>
      <c r="J23" s="96"/>
      <c r="K23" s="18"/>
      <c r="L23" s="18"/>
      <c r="M23" s="18"/>
      <c r="N23" s="18"/>
      <c r="O23" s="18"/>
      <c r="P23" s="18"/>
      <c r="Q23" s="18"/>
      <c r="R23" s="18"/>
      <c r="S23" s="18"/>
      <c r="T23" s="9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</row>
    <row r="24" spans="1:91">
      <c r="A24" s="138">
        <v>37407</v>
      </c>
      <c r="B24" s="96">
        <v>386178686.83333331</v>
      </c>
      <c r="C24" s="23">
        <v>-23611050.5</v>
      </c>
      <c r="D24" s="24">
        <v>-272744.91111111111</v>
      </c>
      <c r="E24" s="24">
        <v>19951025.665000003</v>
      </c>
      <c r="F24" s="24">
        <v>-3660024.8349999972</v>
      </c>
      <c r="G24" s="24">
        <v>-19062.629348958322</v>
      </c>
      <c r="H24" s="24">
        <v>0</v>
      </c>
      <c r="I24" s="25">
        <v>393790544.04379332</v>
      </c>
      <c r="J24" s="96"/>
      <c r="K24" s="18"/>
      <c r="L24" s="18"/>
      <c r="M24" s="18"/>
      <c r="N24" s="18"/>
      <c r="O24" s="18"/>
      <c r="P24" s="18"/>
      <c r="Q24" s="18"/>
      <c r="R24" s="18"/>
      <c r="S24" s="18"/>
      <c r="T24" s="91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</row>
    <row r="25" spans="1:91">
      <c r="A25" s="138">
        <v>37437</v>
      </c>
      <c r="B25" s="96">
        <v>388224273.66666669</v>
      </c>
      <c r="C25" s="23">
        <v>0</v>
      </c>
      <c r="D25" s="24">
        <v>-272744.91111111111</v>
      </c>
      <c r="E25" s="24">
        <v>0</v>
      </c>
      <c r="F25" s="24">
        <v>0</v>
      </c>
      <c r="G25" s="24">
        <v>0</v>
      </c>
      <c r="H25" s="24">
        <v>0</v>
      </c>
      <c r="I25" s="25">
        <v>388497018.5777778</v>
      </c>
      <c r="J25" s="96"/>
      <c r="K25" s="18"/>
      <c r="L25" s="18"/>
      <c r="M25" s="18"/>
      <c r="N25" s="18"/>
      <c r="O25" s="18"/>
      <c r="P25" s="18"/>
      <c r="Q25" s="18"/>
      <c r="R25" s="18"/>
      <c r="S25" s="18"/>
      <c r="T25" s="9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</row>
    <row r="26" spans="1:91">
      <c r="A26" s="138">
        <v>37468</v>
      </c>
      <c r="B26" s="96">
        <v>390269860.5</v>
      </c>
      <c r="C26" s="23">
        <v>0</v>
      </c>
      <c r="D26" s="24">
        <v>-272744.91111111111</v>
      </c>
      <c r="E26" s="24">
        <v>3731089.6103718858</v>
      </c>
      <c r="F26" s="24">
        <v>0</v>
      </c>
      <c r="G26" s="24">
        <v>0</v>
      </c>
      <c r="H26" s="24">
        <v>0</v>
      </c>
      <c r="I26" s="25">
        <v>386811515.80073923</v>
      </c>
      <c r="J26" s="96"/>
      <c r="K26" s="18"/>
      <c r="L26" s="18"/>
      <c r="M26" s="18"/>
      <c r="N26" s="18"/>
      <c r="O26" s="18"/>
      <c r="P26" s="18"/>
      <c r="Q26" s="18"/>
      <c r="R26" s="18"/>
      <c r="S26" s="18"/>
      <c r="T26" s="91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</row>
    <row r="27" spans="1:91">
      <c r="A27" s="138">
        <v>37499</v>
      </c>
      <c r="B27" s="96">
        <v>392315447.33333331</v>
      </c>
      <c r="C27" s="23">
        <v>0</v>
      </c>
      <c r="D27" s="24">
        <v>-272744.91111111111</v>
      </c>
      <c r="E27" s="24">
        <v>7334645.1331531163</v>
      </c>
      <c r="F27" s="24">
        <v>0</v>
      </c>
      <c r="G27" s="24">
        <v>0</v>
      </c>
      <c r="H27" s="24">
        <v>0</v>
      </c>
      <c r="I27" s="25">
        <v>385253547.11129129</v>
      </c>
      <c r="J27" s="96"/>
      <c r="K27" s="18"/>
      <c r="L27" s="18"/>
      <c r="M27" s="18"/>
      <c r="N27" s="18"/>
      <c r="O27" s="18"/>
      <c r="P27" s="18"/>
      <c r="Q27" s="18"/>
      <c r="R27" s="18"/>
      <c r="S27" s="18"/>
      <c r="T27" s="91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</row>
    <row r="28" spans="1:91">
      <c r="A28" s="138">
        <v>37529</v>
      </c>
      <c r="B28" s="96">
        <v>394361034.16666669</v>
      </c>
      <c r="C28" s="23">
        <v>0</v>
      </c>
      <c r="D28" s="24">
        <v>-272744.91111111111</v>
      </c>
      <c r="E28" s="24">
        <v>11059526.598691367</v>
      </c>
      <c r="F28" s="24">
        <v>0</v>
      </c>
      <c r="G28" s="24">
        <v>0</v>
      </c>
      <c r="H28" s="24">
        <v>0</v>
      </c>
      <c r="I28" s="25">
        <v>383574252.47908646</v>
      </c>
      <c r="J28" s="96"/>
      <c r="K28" s="18"/>
      <c r="L28" s="18"/>
      <c r="M28" s="18"/>
      <c r="N28" s="18"/>
      <c r="O28" s="18"/>
      <c r="P28" s="18"/>
      <c r="Q28" s="18"/>
      <c r="R28" s="18"/>
      <c r="S28" s="18"/>
      <c r="T28" s="91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</row>
    <row r="29" spans="1:91">
      <c r="A29" s="138">
        <v>37560</v>
      </c>
      <c r="B29" s="96">
        <v>396160271</v>
      </c>
      <c r="C29" s="23">
        <v>0</v>
      </c>
      <c r="D29" s="24">
        <v>-272744.91111111111</v>
      </c>
      <c r="E29" s="24">
        <v>14787123.44201421</v>
      </c>
      <c r="F29" s="24">
        <v>0</v>
      </c>
      <c r="G29" s="24">
        <v>0</v>
      </c>
      <c r="H29" s="24">
        <v>0</v>
      </c>
      <c r="I29" s="25">
        <v>381645892.4690969</v>
      </c>
      <c r="J29" s="96"/>
      <c r="K29" s="18"/>
      <c r="L29" s="18"/>
      <c r="M29" s="18"/>
      <c r="N29" s="18"/>
      <c r="O29" s="18"/>
      <c r="P29" s="18"/>
      <c r="Q29" s="18"/>
      <c r="R29" s="18"/>
      <c r="S29" s="18"/>
      <c r="T29" s="9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</row>
    <row r="30" spans="1:91">
      <c r="A30" s="138">
        <v>37590</v>
      </c>
      <c r="B30" s="96">
        <v>376024550.41666669</v>
      </c>
      <c r="C30" s="23">
        <v>-22127521</v>
      </c>
      <c r="D30" s="24">
        <v>-265573.38888888888</v>
      </c>
      <c r="E30" s="24">
        <v>18389042.985532947</v>
      </c>
      <c r="F30" s="24">
        <v>-3738478.0144670531</v>
      </c>
      <c r="G30" s="24">
        <v>-20120.280980638654</v>
      </c>
      <c r="H30" s="24">
        <v>0</v>
      </c>
      <c r="I30" s="25">
        <v>383787200.11547035</v>
      </c>
      <c r="J30" s="96"/>
      <c r="K30" s="18"/>
      <c r="L30" s="18"/>
      <c r="M30" s="18"/>
      <c r="N30" s="18"/>
      <c r="O30" s="18"/>
      <c r="P30" s="18"/>
      <c r="Q30" s="18"/>
      <c r="R30" s="18"/>
      <c r="S30" s="18"/>
      <c r="T30" s="91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</row>
    <row r="31" spans="1:91">
      <c r="A31" s="138">
        <v>37621</v>
      </c>
      <c r="B31" s="96">
        <v>378016350.83333331</v>
      </c>
      <c r="C31" s="23">
        <v>0</v>
      </c>
      <c r="D31" s="24">
        <v>-265573.38888888888</v>
      </c>
      <c r="E31" s="24">
        <v>123.03082473576069</v>
      </c>
      <c r="F31" s="24">
        <v>0</v>
      </c>
      <c r="G31" s="24">
        <v>0</v>
      </c>
      <c r="H31" s="24">
        <v>0</v>
      </c>
      <c r="I31" s="25">
        <v>378281801.19139749</v>
      </c>
      <c r="J31" s="96"/>
      <c r="K31" s="18"/>
      <c r="L31" s="18"/>
      <c r="M31" s="18"/>
      <c r="N31" s="18"/>
      <c r="O31" s="18"/>
      <c r="P31" s="18"/>
      <c r="Q31" s="18"/>
      <c r="R31" s="18"/>
      <c r="S31" s="18"/>
      <c r="T31" s="91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</row>
    <row r="32" spans="1:91">
      <c r="A32" s="138">
        <v>37652</v>
      </c>
      <c r="B32" s="96">
        <v>380008151.25</v>
      </c>
      <c r="C32" s="23">
        <v>0</v>
      </c>
      <c r="D32" s="24">
        <v>-265573.38888888888</v>
      </c>
      <c r="E32" s="24">
        <v>4840628.4533998622</v>
      </c>
      <c r="F32" s="24">
        <v>0</v>
      </c>
      <c r="G32" s="24">
        <v>0</v>
      </c>
      <c r="H32" s="24">
        <v>0</v>
      </c>
      <c r="I32" s="25">
        <v>375433096.18548906</v>
      </c>
      <c r="J32" s="96"/>
      <c r="K32" s="18"/>
      <c r="L32" s="18"/>
      <c r="M32" s="18"/>
      <c r="N32" s="18"/>
      <c r="O32" s="18"/>
      <c r="P32" s="18"/>
      <c r="Q32" s="18"/>
      <c r="R32" s="18"/>
      <c r="S32" s="18"/>
      <c r="T32" s="91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</row>
    <row r="33" spans="1:91">
      <c r="A33" s="138">
        <v>37680</v>
      </c>
      <c r="B33" s="96">
        <v>381999951.66666669</v>
      </c>
      <c r="C33" s="23">
        <v>0</v>
      </c>
      <c r="D33" s="24">
        <v>-265573.38888888888</v>
      </c>
      <c r="E33" s="24">
        <v>10003180.398187276</v>
      </c>
      <c r="F33" s="24">
        <v>0</v>
      </c>
      <c r="G33" s="24">
        <v>0</v>
      </c>
      <c r="H33" s="24">
        <v>0</v>
      </c>
      <c r="I33" s="25">
        <v>372262344.6573683</v>
      </c>
      <c r="J33" s="96"/>
      <c r="K33" s="18"/>
      <c r="L33" s="18"/>
      <c r="M33" s="18"/>
      <c r="N33" s="18"/>
      <c r="O33" s="18"/>
      <c r="P33" s="18"/>
      <c r="Q33" s="18"/>
      <c r="R33" s="18"/>
      <c r="S33" s="18"/>
      <c r="T33" s="9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</row>
    <row r="34" spans="1:91">
      <c r="A34" s="138">
        <v>37711</v>
      </c>
      <c r="B34" s="96">
        <v>383991752.08333331</v>
      </c>
      <c r="C34" s="23">
        <v>0</v>
      </c>
      <c r="D34" s="24">
        <v>-265573.38888888888</v>
      </c>
      <c r="E34" s="24">
        <v>15243181.515923398</v>
      </c>
      <c r="F34" s="24">
        <v>0</v>
      </c>
      <c r="G34" s="24">
        <v>0</v>
      </c>
      <c r="H34" s="24">
        <v>0</v>
      </c>
      <c r="I34" s="25">
        <v>369014143.95629883</v>
      </c>
      <c r="J34" s="96"/>
      <c r="K34" s="18"/>
      <c r="L34" s="18"/>
      <c r="M34" s="18"/>
      <c r="N34" s="18"/>
      <c r="O34" s="18"/>
      <c r="P34" s="18"/>
      <c r="Q34" s="18"/>
      <c r="R34" s="18"/>
      <c r="S34" s="18"/>
      <c r="T34" s="91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</row>
    <row r="35" spans="1:91">
      <c r="A35" s="138">
        <v>37741</v>
      </c>
      <c r="B35" s="96">
        <v>385570052.5</v>
      </c>
      <c r="C35" s="23">
        <v>0</v>
      </c>
      <c r="D35" s="24">
        <v>-265573.38888888888</v>
      </c>
      <c r="E35" s="24">
        <v>19875579.023617599</v>
      </c>
      <c r="F35" s="24">
        <v>0</v>
      </c>
      <c r="G35" s="24">
        <v>0</v>
      </c>
      <c r="H35" s="24">
        <v>0</v>
      </c>
      <c r="I35" s="25">
        <v>365960046.86527127</v>
      </c>
      <c r="J35" s="96"/>
      <c r="K35" s="18"/>
      <c r="L35" s="18"/>
      <c r="M35" s="18"/>
      <c r="N35" s="18"/>
      <c r="O35" s="18"/>
      <c r="P35" s="18"/>
      <c r="Q35" s="18"/>
      <c r="R35" s="18"/>
      <c r="S35" s="18"/>
      <c r="T35" s="91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</row>
    <row r="36" spans="1:91">
      <c r="A36" s="138">
        <v>37772</v>
      </c>
      <c r="B36" s="96">
        <v>358980769.58333331</v>
      </c>
      <c r="C36" s="23">
        <v>-28490802.5</v>
      </c>
      <c r="D36" s="24">
        <v>-253535.94444444444</v>
      </c>
      <c r="E36" s="24">
        <v>24806615.054782182</v>
      </c>
      <c r="F36" s="24">
        <v>-3684187.445217818</v>
      </c>
      <c r="G36" s="24">
        <v>-19188.476277176138</v>
      </c>
      <c r="H36" s="24">
        <v>0</v>
      </c>
      <c r="I36" s="25">
        <v>366621868.89449054</v>
      </c>
      <c r="J36" s="96"/>
      <c r="K36" s="18"/>
      <c r="L36" s="18"/>
      <c r="M36" s="18"/>
      <c r="N36" s="18"/>
      <c r="O36" s="18"/>
      <c r="P36" s="18"/>
      <c r="Q36" s="18"/>
      <c r="R36" s="18"/>
      <c r="S36" s="18"/>
      <c r="T36" s="91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</row>
    <row r="37" spans="1:91">
      <c r="A37" s="138">
        <v>37802</v>
      </c>
      <c r="B37" s="96">
        <v>360882289.16666669</v>
      </c>
      <c r="C37" s="23">
        <v>0</v>
      </c>
      <c r="D37" s="24">
        <v>-253535.94444444444</v>
      </c>
      <c r="E37" s="24">
        <v>0</v>
      </c>
      <c r="F37" s="24">
        <v>0</v>
      </c>
      <c r="G37" s="24">
        <v>0</v>
      </c>
      <c r="H37" s="24">
        <v>0</v>
      </c>
      <c r="I37" s="25">
        <v>361135825.1111111</v>
      </c>
      <c r="J37" s="96"/>
      <c r="K37" s="18"/>
      <c r="L37" s="18"/>
      <c r="M37" s="18"/>
      <c r="N37" s="18"/>
      <c r="O37" s="18"/>
      <c r="P37" s="18"/>
      <c r="Q37" s="18"/>
      <c r="R37" s="18"/>
      <c r="S37" s="18"/>
      <c r="T37" s="91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</row>
    <row r="38" spans="1:91">
      <c r="A38" s="138">
        <v>37833</v>
      </c>
      <c r="B38" s="96">
        <v>362783808.75</v>
      </c>
      <c r="C38" s="23">
        <v>0</v>
      </c>
      <c r="D38" s="24">
        <v>-253535.94444444444</v>
      </c>
      <c r="E38" s="24">
        <v>3749254.5669269697</v>
      </c>
      <c r="F38" s="24">
        <v>0</v>
      </c>
      <c r="G38" s="24">
        <v>0</v>
      </c>
      <c r="H38" s="24">
        <v>0</v>
      </c>
      <c r="I38" s="25">
        <v>359288090.12751746</v>
      </c>
      <c r="J38" s="96"/>
      <c r="K38" s="18"/>
      <c r="L38" s="18"/>
      <c r="M38" s="18"/>
      <c r="N38" s="18"/>
      <c r="O38" s="18"/>
      <c r="P38" s="18"/>
      <c r="Q38" s="18"/>
      <c r="R38" s="18"/>
      <c r="S38" s="18"/>
      <c r="T38" s="91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</row>
    <row r="39" spans="1:91">
      <c r="A39" s="138">
        <v>37864</v>
      </c>
      <c r="B39" s="96">
        <v>364685328.33333331</v>
      </c>
      <c r="C39" s="23">
        <v>0</v>
      </c>
      <c r="D39" s="24">
        <v>-253535.94444444444</v>
      </c>
      <c r="E39" s="24">
        <v>7401382.2649159636</v>
      </c>
      <c r="F39" s="24">
        <v>0</v>
      </c>
      <c r="G39" s="24">
        <v>0</v>
      </c>
      <c r="H39" s="24">
        <v>0</v>
      </c>
      <c r="I39" s="25">
        <v>357537482.01286179</v>
      </c>
      <c r="J39" s="96"/>
      <c r="K39" s="18"/>
      <c r="L39" s="18"/>
      <c r="M39" s="18"/>
      <c r="N39" s="18"/>
      <c r="O39" s="18"/>
      <c r="P39" s="18"/>
      <c r="Q39" s="18"/>
      <c r="R39" s="18"/>
      <c r="S39" s="18"/>
      <c r="T39" s="91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</row>
    <row r="40" spans="1:91">
      <c r="A40" s="138">
        <v>37894</v>
      </c>
      <c r="B40" s="96">
        <v>366586847.91666669</v>
      </c>
      <c r="C40" s="23">
        <v>0</v>
      </c>
      <c r="D40" s="24">
        <v>-253535.94444444444</v>
      </c>
      <c r="E40" s="24">
        <v>11199743.762824629</v>
      </c>
      <c r="F40" s="24">
        <v>0</v>
      </c>
      <c r="G40" s="24">
        <v>0</v>
      </c>
      <c r="H40" s="24">
        <v>0</v>
      </c>
      <c r="I40" s="25">
        <v>355640640.09828645</v>
      </c>
      <c r="J40" s="96"/>
      <c r="K40" s="18"/>
      <c r="L40" s="18"/>
      <c r="M40" s="18"/>
      <c r="N40" s="18"/>
      <c r="O40" s="18"/>
      <c r="P40" s="18"/>
      <c r="Q40" s="18"/>
      <c r="R40" s="18"/>
      <c r="S40" s="18"/>
      <c r="T40" s="91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</row>
    <row r="41" spans="1:91">
      <c r="A41" s="138">
        <v>37925</v>
      </c>
      <c r="B41" s="96">
        <v>368206042.5</v>
      </c>
      <c r="C41" s="23">
        <v>0</v>
      </c>
      <c r="D41" s="24">
        <v>-253535.94444444444</v>
      </c>
      <c r="E41" s="24">
        <v>15023081.249333516</v>
      </c>
      <c r="F41" s="24">
        <v>0</v>
      </c>
      <c r="G41" s="24">
        <v>0</v>
      </c>
      <c r="H41" s="24">
        <v>0</v>
      </c>
      <c r="I41" s="25">
        <v>353436497.19511092</v>
      </c>
      <c r="J41" s="96"/>
      <c r="K41" s="18"/>
      <c r="L41" s="18"/>
      <c r="M41" s="18"/>
      <c r="N41" s="18"/>
      <c r="O41" s="18"/>
      <c r="P41" s="18"/>
      <c r="Q41" s="18"/>
      <c r="R41" s="18"/>
      <c r="S41" s="18"/>
      <c r="T41" s="91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</row>
    <row r="42" spans="1:91">
      <c r="A42" s="138">
        <v>37955</v>
      </c>
      <c r="B42" s="96">
        <v>347343803.625</v>
      </c>
      <c r="C42" s="23">
        <v>-22702117.5</v>
      </c>
      <c r="D42" s="24">
        <v>-245317.15</v>
      </c>
      <c r="E42" s="24">
        <v>18779912.101126663</v>
      </c>
      <c r="F42" s="24">
        <v>-3922205.3988733366</v>
      </c>
      <c r="G42" s="24">
        <v>-21109.09155643636</v>
      </c>
      <c r="H42" s="24">
        <v>0</v>
      </c>
      <c r="I42" s="25">
        <v>355454640.66430306</v>
      </c>
      <c r="J42" s="96"/>
      <c r="K42" s="18"/>
      <c r="L42" s="18"/>
      <c r="M42" s="18"/>
      <c r="N42" s="18"/>
      <c r="O42" s="18"/>
      <c r="P42" s="18"/>
      <c r="Q42" s="18"/>
      <c r="R42" s="18"/>
      <c r="S42" s="18"/>
      <c r="T42" s="91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</row>
    <row r="43" spans="1:91">
      <c r="A43" s="138">
        <v>37986</v>
      </c>
      <c r="B43" s="96">
        <v>349183682.25</v>
      </c>
      <c r="C43" s="23">
        <v>0</v>
      </c>
      <c r="D43" s="24">
        <v>-245317.15</v>
      </c>
      <c r="E43" s="24">
        <v>99.059812050312757</v>
      </c>
      <c r="F43" s="24">
        <v>0</v>
      </c>
      <c r="G43" s="24">
        <v>0</v>
      </c>
      <c r="H43" s="24">
        <v>0</v>
      </c>
      <c r="I43" s="25">
        <v>349428900.34018791</v>
      </c>
      <c r="J43" s="96"/>
      <c r="K43" s="18"/>
      <c r="L43" s="18"/>
      <c r="M43" s="18"/>
      <c r="N43" s="18"/>
      <c r="O43" s="18"/>
      <c r="P43" s="18"/>
      <c r="Q43" s="18"/>
      <c r="R43" s="18"/>
      <c r="S43" s="18"/>
      <c r="T43" s="91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</row>
    <row r="44" spans="1:91">
      <c r="A44" s="138">
        <v>38017</v>
      </c>
      <c r="B44" s="96">
        <v>351023560.875</v>
      </c>
      <c r="C44" s="23">
        <v>0</v>
      </c>
      <c r="D44" s="24">
        <v>-245317.15</v>
      </c>
      <c r="E44" s="24">
        <v>4817580.0408836324</v>
      </c>
      <c r="F44" s="24">
        <v>0</v>
      </c>
      <c r="G44" s="24">
        <v>0</v>
      </c>
      <c r="H44" s="24">
        <v>0</v>
      </c>
      <c r="I44" s="25">
        <v>346451297.98411632</v>
      </c>
      <c r="J44" s="96"/>
      <c r="K44" s="18"/>
      <c r="L44" s="18"/>
      <c r="M44" s="18"/>
      <c r="N44" s="18"/>
      <c r="O44" s="18"/>
      <c r="P44" s="18"/>
      <c r="Q44" s="18"/>
      <c r="R44" s="18"/>
      <c r="S44" s="18"/>
      <c r="T44" s="91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</row>
    <row r="45" spans="1:91">
      <c r="A45" s="138">
        <v>38046</v>
      </c>
      <c r="B45" s="96">
        <v>352863439.5</v>
      </c>
      <c r="C45" s="23">
        <v>0</v>
      </c>
      <c r="D45" s="24">
        <v>-245317.15</v>
      </c>
      <c r="E45" s="24">
        <v>9956594.4286965393</v>
      </c>
      <c r="F45" s="24">
        <v>0</v>
      </c>
      <c r="G45" s="24">
        <v>0</v>
      </c>
      <c r="H45" s="24">
        <v>0</v>
      </c>
      <c r="I45" s="25">
        <v>343152162.22130346</v>
      </c>
      <c r="J45" s="96"/>
      <c r="K45" s="18"/>
      <c r="L45" s="18"/>
      <c r="M45" s="18"/>
      <c r="N45" s="18"/>
      <c r="O45" s="18"/>
      <c r="P45" s="18"/>
      <c r="Q45" s="18"/>
      <c r="R45" s="18"/>
      <c r="S45" s="18"/>
      <c r="T45" s="91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</row>
    <row r="46" spans="1:91">
      <c r="A46" s="138">
        <v>38077</v>
      </c>
      <c r="B46" s="96">
        <v>354703318.125</v>
      </c>
      <c r="C46" s="23">
        <v>0</v>
      </c>
      <c r="D46" s="24">
        <v>-245317.15</v>
      </c>
      <c r="E46" s="24">
        <v>15199893.365579113</v>
      </c>
      <c r="F46" s="24">
        <v>0</v>
      </c>
      <c r="G46" s="24">
        <v>0</v>
      </c>
      <c r="H46" s="24">
        <v>0</v>
      </c>
      <c r="I46" s="25">
        <v>339748741.90942085</v>
      </c>
      <c r="J46" s="96"/>
      <c r="K46" s="18"/>
      <c r="L46" s="18"/>
      <c r="M46" s="18"/>
      <c r="N46" s="18"/>
      <c r="O46" s="18"/>
      <c r="P46" s="18"/>
      <c r="Q46" s="18"/>
      <c r="R46" s="18"/>
      <c r="S46" s="18"/>
      <c r="T46" s="91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</row>
    <row r="47" spans="1:91">
      <c r="A47" s="138">
        <v>38107</v>
      </c>
      <c r="B47" s="96">
        <v>356100246.75</v>
      </c>
      <c r="C47" s="23">
        <v>0</v>
      </c>
      <c r="D47" s="24">
        <v>-245317.15</v>
      </c>
      <c r="E47" s="24">
        <v>20014106.026699871</v>
      </c>
      <c r="F47" s="24">
        <v>0</v>
      </c>
      <c r="G47" s="24">
        <v>0</v>
      </c>
      <c r="H47" s="24">
        <v>0</v>
      </c>
      <c r="I47" s="25">
        <v>336331457.87330008</v>
      </c>
      <c r="J47" s="96"/>
      <c r="K47" s="18"/>
      <c r="L47" s="18"/>
      <c r="M47" s="18"/>
      <c r="N47" s="18"/>
      <c r="O47" s="18"/>
      <c r="P47" s="18"/>
      <c r="Q47" s="18"/>
      <c r="R47" s="18"/>
      <c r="S47" s="18"/>
      <c r="T47" s="91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</row>
    <row r="48" spans="1:91">
      <c r="A48" s="138">
        <v>38138</v>
      </c>
      <c r="B48" s="96">
        <v>329086142.875</v>
      </c>
      <c r="C48" s="23">
        <v>-28757271.75</v>
      </c>
      <c r="D48" s="24">
        <v>-232422.38333333333</v>
      </c>
      <c r="E48" s="24">
        <v>24962853.436205655</v>
      </c>
      <c r="F48" s="24">
        <v>-3794418.3137943447</v>
      </c>
      <c r="G48" s="24">
        <v>-19762.595384345546</v>
      </c>
      <c r="H48" s="24">
        <v>0</v>
      </c>
      <c r="I48" s="25">
        <v>336927164.48130643</v>
      </c>
      <c r="J48" s="96"/>
      <c r="K48" s="18"/>
      <c r="L48" s="18"/>
      <c r="M48" s="18"/>
      <c r="N48" s="18"/>
      <c r="O48" s="18"/>
      <c r="P48" s="18"/>
      <c r="Q48" s="18"/>
      <c r="R48" s="18"/>
      <c r="S48" s="18"/>
      <c r="T48" s="91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</row>
    <row r="49" spans="1:91">
      <c r="A49" s="138">
        <v>38168</v>
      </c>
      <c r="B49" s="96">
        <v>330829310.75</v>
      </c>
      <c r="C49" s="23">
        <v>0</v>
      </c>
      <c r="D49" s="24">
        <v>-232422.38333333333</v>
      </c>
      <c r="E49" s="24">
        <v>0</v>
      </c>
      <c r="F49" s="24">
        <v>0</v>
      </c>
      <c r="G49" s="24">
        <v>0</v>
      </c>
      <c r="H49" s="24">
        <v>0</v>
      </c>
      <c r="I49" s="25">
        <v>331061733.13333333</v>
      </c>
      <c r="J49" s="96"/>
      <c r="K49" s="18"/>
      <c r="L49" s="18"/>
      <c r="M49" s="18"/>
      <c r="N49" s="18"/>
      <c r="O49" s="18"/>
      <c r="P49" s="18"/>
      <c r="Q49" s="18"/>
      <c r="R49" s="18"/>
      <c r="S49" s="18"/>
      <c r="T49" s="91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</row>
    <row r="50" spans="1:91">
      <c r="A50" s="138">
        <v>38199</v>
      </c>
      <c r="B50" s="96">
        <v>332572478.625</v>
      </c>
      <c r="C50" s="23">
        <v>0</v>
      </c>
      <c r="D50" s="24">
        <v>-232422.38333333333</v>
      </c>
      <c r="E50" s="24">
        <v>3862010.0267709554</v>
      </c>
      <c r="F50" s="24">
        <v>0</v>
      </c>
      <c r="G50" s="24">
        <v>0</v>
      </c>
      <c r="H50" s="24">
        <v>0</v>
      </c>
      <c r="I50" s="25">
        <v>328942890.98156238</v>
      </c>
      <c r="J50" s="96"/>
      <c r="K50" s="18"/>
      <c r="L50" s="18"/>
      <c r="M50" s="18"/>
      <c r="N50" s="18"/>
      <c r="O50" s="18"/>
      <c r="P50" s="18"/>
      <c r="Q50" s="18"/>
      <c r="R50" s="18"/>
      <c r="S50" s="18"/>
      <c r="T50" s="91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</row>
    <row r="51" spans="1:91">
      <c r="A51" s="138">
        <v>38230</v>
      </c>
      <c r="B51" s="96">
        <v>334315646.5</v>
      </c>
      <c r="C51" s="23">
        <v>0</v>
      </c>
      <c r="D51" s="24">
        <v>-232422.38333333333</v>
      </c>
      <c r="E51" s="24">
        <v>7624438.4431348555</v>
      </c>
      <c r="F51" s="24">
        <v>0</v>
      </c>
      <c r="G51" s="24">
        <v>0</v>
      </c>
      <c r="H51" s="24">
        <v>0</v>
      </c>
      <c r="I51" s="25">
        <v>326923630.44019848</v>
      </c>
      <c r="J51" s="96"/>
      <c r="K51" s="18"/>
      <c r="L51" s="18"/>
      <c r="M51" s="18"/>
      <c r="N51" s="18"/>
      <c r="O51" s="18"/>
      <c r="P51" s="18"/>
      <c r="Q51" s="18"/>
      <c r="R51" s="18"/>
      <c r="S51" s="18"/>
      <c r="T51" s="91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</row>
    <row r="52" spans="1:91">
      <c r="A52" s="138">
        <v>38260</v>
      </c>
      <c r="B52" s="96">
        <v>336058814.375</v>
      </c>
      <c r="C52" s="23">
        <v>0</v>
      </c>
      <c r="D52" s="24">
        <v>-232422.38333333333</v>
      </c>
      <c r="E52" s="24">
        <v>11537372.952069283</v>
      </c>
      <c r="F52" s="24">
        <v>0</v>
      </c>
      <c r="G52" s="24">
        <v>0</v>
      </c>
      <c r="H52" s="24">
        <v>0</v>
      </c>
      <c r="I52" s="25">
        <v>324753863.80626404</v>
      </c>
      <c r="J52" s="96"/>
      <c r="K52" s="18"/>
      <c r="L52" s="18"/>
      <c r="M52" s="18"/>
      <c r="N52" s="18"/>
      <c r="O52" s="18"/>
      <c r="P52" s="18"/>
      <c r="Q52" s="18"/>
      <c r="R52" s="18"/>
      <c r="S52" s="18"/>
      <c r="T52" s="91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</row>
    <row r="53" spans="1:91">
      <c r="A53" s="138">
        <v>38291</v>
      </c>
      <c r="B53" s="96">
        <v>337478782.25</v>
      </c>
      <c r="C53" s="23">
        <v>0</v>
      </c>
      <c r="D53" s="24">
        <v>-232422.38333333333</v>
      </c>
      <c r="E53" s="24">
        <v>15476152.305751724</v>
      </c>
      <c r="F53" s="24">
        <v>0</v>
      </c>
      <c r="G53" s="24">
        <v>0</v>
      </c>
      <c r="H53" s="24">
        <v>0</v>
      </c>
      <c r="I53" s="25">
        <v>322235052.32758158</v>
      </c>
      <c r="J53" s="96"/>
      <c r="K53" s="18"/>
      <c r="L53" s="18"/>
      <c r="M53" s="18"/>
      <c r="N53" s="18"/>
      <c r="O53" s="18"/>
      <c r="P53" s="18"/>
      <c r="Q53" s="18"/>
      <c r="R53" s="18"/>
      <c r="S53" s="18"/>
      <c r="T53" s="91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</row>
    <row r="54" spans="1:91">
      <c r="A54" s="138">
        <v>38321</v>
      </c>
      <c r="B54" s="96">
        <v>315764377.54166669</v>
      </c>
      <c r="C54" s="23">
        <v>-23387007.25</v>
      </c>
      <c r="D54" s="24">
        <v>-223013.67222222223</v>
      </c>
      <c r="E54" s="24">
        <v>19346631.863059334</v>
      </c>
      <c r="F54" s="24">
        <v>-4040375.3869406655</v>
      </c>
      <c r="G54" s="24">
        <v>-21745.075867215386</v>
      </c>
      <c r="H54" s="24">
        <v>0</v>
      </c>
      <c r="I54" s="25">
        <v>324089887.06363744</v>
      </c>
      <c r="J54" s="96"/>
      <c r="K54" s="18"/>
      <c r="L54" s="18"/>
      <c r="M54" s="18"/>
      <c r="N54" s="18"/>
      <c r="O54" s="18"/>
      <c r="P54" s="18"/>
      <c r="Q54" s="18"/>
      <c r="R54" s="18"/>
      <c r="S54" s="18"/>
      <c r="T54" s="91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</row>
    <row r="55" spans="1:91">
      <c r="A55" s="138">
        <v>38352</v>
      </c>
      <c r="B55" s="96">
        <v>317436980.08333331</v>
      </c>
      <c r="C55" s="23">
        <v>0</v>
      </c>
      <c r="D55" s="24">
        <v>-223013.67222222223</v>
      </c>
      <c r="E55" s="24">
        <v>193.91855043545365</v>
      </c>
      <c r="F55" s="24">
        <v>0</v>
      </c>
      <c r="G55" s="24">
        <v>0</v>
      </c>
      <c r="H55" s="24">
        <v>0</v>
      </c>
      <c r="I55" s="25">
        <v>317659799.83700508</v>
      </c>
      <c r="J55" s="96"/>
      <c r="K55" s="18"/>
      <c r="L55" s="18"/>
      <c r="M55" s="18"/>
      <c r="N55" s="18"/>
      <c r="O55" s="18"/>
      <c r="P55" s="18"/>
      <c r="Q55" s="18"/>
      <c r="R55" s="18"/>
      <c r="S55" s="18"/>
      <c r="T55" s="91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</row>
    <row r="56" spans="1:91">
      <c r="A56" s="138">
        <v>38383</v>
      </c>
      <c r="B56" s="96">
        <v>319109582.625</v>
      </c>
      <c r="C56" s="23">
        <v>0</v>
      </c>
      <c r="D56" s="24">
        <v>-223013.67222222223</v>
      </c>
      <c r="E56" s="24">
        <v>5231573.6069088206</v>
      </c>
      <c r="F56" s="24">
        <v>0</v>
      </c>
      <c r="G56" s="24">
        <v>0</v>
      </c>
      <c r="H56" s="24">
        <v>0</v>
      </c>
      <c r="I56" s="25">
        <v>314101022.6903134</v>
      </c>
      <c r="J56" s="96"/>
      <c r="K56" s="18"/>
      <c r="L56" s="18"/>
      <c r="M56" s="18"/>
      <c r="N56" s="18"/>
      <c r="O56" s="18"/>
      <c r="P56" s="18"/>
      <c r="Q56" s="18"/>
      <c r="R56" s="18"/>
      <c r="S56" s="18"/>
      <c r="T56" s="91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</row>
    <row r="57" spans="1:91">
      <c r="A57" s="138">
        <v>38411</v>
      </c>
      <c r="B57" s="96">
        <v>320782185.16666669</v>
      </c>
      <c r="C57" s="23">
        <v>0</v>
      </c>
      <c r="D57" s="24">
        <v>-223013.67222222223</v>
      </c>
      <c r="E57" s="24">
        <v>10812285.407959502</v>
      </c>
      <c r="F57" s="24">
        <v>0</v>
      </c>
      <c r="G57" s="24">
        <v>0</v>
      </c>
      <c r="H57" s="24">
        <v>0</v>
      </c>
      <c r="I57" s="25">
        <v>310192913.43092936</v>
      </c>
      <c r="J57" s="96"/>
      <c r="K57" s="18"/>
      <c r="L57" s="18"/>
      <c r="M57" s="18"/>
      <c r="N57" s="18"/>
      <c r="O57" s="18"/>
      <c r="P57" s="18"/>
      <c r="Q57" s="18"/>
      <c r="R57" s="18"/>
      <c r="S57" s="18"/>
      <c r="T57" s="91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</row>
    <row r="58" spans="1:91">
      <c r="A58" s="138">
        <v>38442</v>
      </c>
      <c r="B58" s="96">
        <v>322454787.70833331</v>
      </c>
      <c r="C58" s="23">
        <v>0</v>
      </c>
      <c r="D58" s="24">
        <v>-223013.67222222223</v>
      </c>
      <c r="E58" s="24">
        <v>16539799.75995528</v>
      </c>
      <c r="F58" s="24">
        <v>0</v>
      </c>
      <c r="G58" s="24">
        <v>0</v>
      </c>
      <c r="H58" s="24">
        <v>0</v>
      </c>
      <c r="I58" s="25">
        <v>306138001.62060022</v>
      </c>
      <c r="J58" s="96"/>
      <c r="K58" s="18"/>
      <c r="L58" s="18"/>
      <c r="M58" s="18"/>
      <c r="N58" s="18"/>
      <c r="O58" s="18"/>
      <c r="P58" s="18"/>
      <c r="Q58" s="18"/>
      <c r="R58" s="18"/>
      <c r="S58" s="18"/>
      <c r="T58" s="91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</row>
    <row r="59" spans="1:91">
      <c r="A59" s="138">
        <v>38472</v>
      </c>
      <c r="B59" s="96">
        <v>323604865.25</v>
      </c>
      <c r="C59" s="23">
        <v>0</v>
      </c>
      <c r="D59" s="24">
        <v>-223013.67222222223</v>
      </c>
      <c r="E59" s="24">
        <v>21648360.909782153</v>
      </c>
      <c r="F59" s="24">
        <v>0</v>
      </c>
      <c r="G59" s="24">
        <v>0</v>
      </c>
      <c r="H59" s="24">
        <v>0</v>
      </c>
      <c r="I59" s="25">
        <v>302179518.01244003</v>
      </c>
      <c r="J59" s="96"/>
      <c r="K59" s="18"/>
      <c r="L59" s="18"/>
      <c r="M59" s="18"/>
      <c r="N59" s="18"/>
      <c r="O59" s="18"/>
      <c r="P59" s="18"/>
      <c r="Q59" s="18"/>
      <c r="R59" s="18"/>
      <c r="S59" s="18"/>
      <c r="T59" s="91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</row>
    <row r="60" spans="1:91">
      <c r="A60" s="138">
        <v>38503</v>
      </c>
      <c r="B60" s="96">
        <v>294226767.91666669</v>
      </c>
      <c r="C60" s="23">
        <v>-30936615.25</v>
      </c>
      <c r="D60" s="24">
        <v>-207802.38888888888</v>
      </c>
      <c r="E60" s="24">
        <v>27091142.755188353</v>
      </c>
      <c r="F60" s="24">
        <v>-3845472.4948116466</v>
      </c>
      <c r="G60" s="24">
        <v>-20028.502577143994</v>
      </c>
      <c r="H60" s="24">
        <v>0</v>
      </c>
      <c r="I60" s="25">
        <v>302145543.79775602</v>
      </c>
      <c r="J60" s="96"/>
      <c r="K60" s="18"/>
      <c r="L60" s="18"/>
      <c r="M60" s="18"/>
      <c r="N60" s="18"/>
      <c r="O60" s="18"/>
      <c r="P60" s="18"/>
      <c r="Q60" s="18"/>
      <c r="R60" s="18"/>
      <c r="S60" s="18"/>
      <c r="T60" s="91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</row>
    <row r="61" spans="1:91">
      <c r="A61" s="138">
        <v>38533</v>
      </c>
      <c r="B61" s="96">
        <v>295785285.83333331</v>
      </c>
      <c r="C61" s="23">
        <v>0</v>
      </c>
      <c r="D61" s="24">
        <v>-207802.38888888888</v>
      </c>
      <c r="E61" s="24">
        <v>0</v>
      </c>
      <c r="F61" s="24">
        <v>0</v>
      </c>
      <c r="G61" s="24">
        <v>0</v>
      </c>
      <c r="H61" s="24">
        <v>0</v>
      </c>
      <c r="I61" s="25">
        <v>295993088.22222221</v>
      </c>
      <c r="J61" s="96"/>
      <c r="K61" s="18"/>
      <c r="L61" s="18"/>
      <c r="M61" s="18"/>
      <c r="N61" s="18"/>
      <c r="O61" s="18"/>
      <c r="P61" s="18"/>
      <c r="Q61" s="18"/>
      <c r="R61" s="18"/>
      <c r="S61" s="18"/>
      <c r="T61" s="91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</row>
    <row r="62" spans="1:91">
      <c r="A62" s="138">
        <v>38564</v>
      </c>
      <c r="B62" s="96">
        <v>297343803.75</v>
      </c>
      <c r="C62" s="23">
        <v>0</v>
      </c>
      <c r="D62" s="24">
        <v>-207802.38888888888</v>
      </c>
      <c r="E62" s="24">
        <v>3915073.411449628</v>
      </c>
      <c r="F62" s="24">
        <v>0</v>
      </c>
      <c r="G62" s="24">
        <v>0</v>
      </c>
      <c r="H62" s="24">
        <v>0</v>
      </c>
      <c r="I62" s="25">
        <v>293636532.72743928</v>
      </c>
      <c r="J62" s="96"/>
      <c r="K62" s="18"/>
      <c r="L62" s="18"/>
      <c r="M62" s="18"/>
      <c r="N62" s="18"/>
      <c r="O62" s="18"/>
      <c r="P62" s="18"/>
      <c r="Q62" s="18"/>
      <c r="R62" s="18"/>
      <c r="S62" s="18"/>
      <c r="T62" s="91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</row>
    <row r="63" spans="1:91">
      <c r="A63" s="138">
        <v>38595</v>
      </c>
      <c r="B63" s="96">
        <v>298902321.66666669</v>
      </c>
      <c r="C63" s="23">
        <v>0</v>
      </c>
      <c r="D63" s="24">
        <v>-207802.38888888888</v>
      </c>
      <c r="E63" s="24">
        <v>7728945.8105512764</v>
      </c>
      <c r="F63" s="24">
        <v>0</v>
      </c>
      <c r="G63" s="24">
        <v>0</v>
      </c>
      <c r="H63" s="24">
        <v>0</v>
      </c>
      <c r="I63" s="25">
        <v>291381178.2450043</v>
      </c>
      <c r="J63" s="96"/>
      <c r="K63" s="18"/>
      <c r="L63" s="18"/>
      <c r="M63" s="18"/>
      <c r="N63" s="18"/>
      <c r="O63" s="18"/>
      <c r="P63" s="18"/>
      <c r="Q63" s="18"/>
      <c r="R63" s="18"/>
      <c r="S63" s="18"/>
      <c r="T63" s="91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</row>
    <row r="64" spans="1:91">
      <c r="A64" s="138">
        <v>38625</v>
      </c>
      <c r="B64" s="96">
        <v>300460839.58333331</v>
      </c>
      <c r="C64" s="23">
        <v>0</v>
      </c>
      <c r="D64" s="24">
        <v>-207802.38888888888</v>
      </c>
      <c r="E64" s="24">
        <v>11695131.804850809</v>
      </c>
      <c r="F64" s="24">
        <v>0</v>
      </c>
      <c r="G64" s="24">
        <v>0</v>
      </c>
      <c r="H64" s="24">
        <v>0</v>
      </c>
      <c r="I64" s="25">
        <v>288973510.16737139</v>
      </c>
      <c r="J64" s="96"/>
      <c r="K64" s="18"/>
      <c r="L64" s="18"/>
      <c r="M64" s="18"/>
      <c r="N64" s="18"/>
      <c r="O64" s="18"/>
      <c r="P64" s="18"/>
      <c r="Q64" s="18"/>
      <c r="R64" s="18"/>
      <c r="S64" s="18"/>
      <c r="T64" s="91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</row>
    <row r="65" spans="1:91">
      <c r="A65" s="138">
        <v>38656</v>
      </c>
      <c r="B65" s="96">
        <v>301660557.5</v>
      </c>
      <c r="C65" s="23">
        <v>0</v>
      </c>
      <c r="D65" s="24">
        <v>-207802.38888888888</v>
      </c>
      <c r="E65" s="24">
        <v>15687252.808081318</v>
      </c>
      <c r="F65" s="24">
        <v>0</v>
      </c>
      <c r="G65" s="24">
        <v>0</v>
      </c>
      <c r="H65" s="24">
        <v>0</v>
      </c>
      <c r="I65" s="25">
        <v>286181107.08080757</v>
      </c>
      <c r="J65" s="96"/>
      <c r="K65" s="18"/>
      <c r="L65" s="18"/>
      <c r="M65" s="18"/>
      <c r="N65" s="18"/>
      <c r="O65" s="18"/>
      <c r="P65" s="18"/>
      <c r="Q65" s="18"/>
      <c r="R65" s="18"/>
      <c r="S65" s="18"/>
      <c r="T65" s="91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</row>
    <row r="66" spans="1:91">
      <c r="A66" s="138">
        <v>38686</v>
      </c>
      <c r="B66" s="96">
        <v>279437629.91666669</v>
      </c>
      <c r="C66" s="23">
        <v>-23703107.5</v>
      </c>
      <c r="D66" s="24">
        <v>-197357.32222222222</v>
      </c>
      <c r="E66" s="24">
        <v>19609438.252465319</v>
      </c>
      <c r="F66" s="24">
        <v>-4093669.2475346811</v>
      </c>
      <c r="G66" s="24">
        <v>-22031.900464162347</v>
      </c>
      <c r="H66" s="24">
        <v>0</v>
      </c>
      <c r="I66" s="25">
        <v>287844357.63442248</v>
      </c>
      <c r="J66" s="96"/>
      <c r="K66" s="18"/>
      <c r="L66" s="18"/>
      <c r="M66" s="18"/>
      <c r="N66" s="18"/>
      <c r="O66" s="18"/>
      <c r="P66" s="18"/>
      <c r="Q66" s="18"/>
      <c r="R66" s="18"/>
      <c r="S66" s="18"/>
      <c r="T66" s="91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</row>
    <row r="67" spans="1:91">
      <c r="A67" s="138">
        <v>38717</v>
      </c>
      <c r="B67" s="96">
        <v>280917809.83333331</v>
      </c>
      <c r="C67" s="23">
        <v>0</v>
      </c>
      <c r="D67" s="24">
        <v>-197357.32222222222</v>
      </c>
      <c r="E67" s="24">
        <v>414.9747261479497</v>
      </c>
      <c r="F67" s="24">
        <v>0</v>
      </c>
      <c r="G67" s="24">
        <v>0</v>
      </c>
      <c r="H67" s="24">
        <v>0</v>
      </c>
      <c r="I67" s="25">
        <v>281114752.18082941</v>
      </c>
      <c r="J67" s="96"/>
      <c r="K67" s="18"/>
      <c r="L67" s="18"/>
      <c r="M67" s="18"/>
      <c r="N67" s="18"/>
      <c r="O67" s="18"/>
      <c r="P67" s="18"/>
      <c r="Q67" s="18"/>
      <c r="R67" s="18"/>
      <c r="S67" s="18"/>
      <c r="T67" s="91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</row>
    <row r="68" spans="1:91">
      <c r="A68" s="138">
        <v>38748</v>
      </c>
      <c r="B68" s="96">
        <v>282397989.75</v>
      </c>
      <c r="C68" s="23">
        <v>0</v>
      </c>
      <c r="D68" s="24">
        <v>-197357.32222222222</v>
      </c>
      <c r="E68" s="24">
        <v>5299725.0062929429</v>
      </c>
      <c r="F68" s="24">
        <v>0</v>
      </c>
      <c r="G68" s="24">
        <v>0</v>
      </c>
      <c r="H68" s="24">
        <v>0</v>
      </c>
      <c r="I68" s="25">
        <v>277295622.06592929</v>
      </c>
      <c r="J68" s="96"/>
      <c r="K68" s="18"/>
      <c r="L68" s="18"/>
      <c r="M68" s="18"/>
      <c r="N68" s="18"/>
      <c r="O68" s="18"/>
      <c r="P68" s="18"/>
      <c r="Q68" s="18"/>
      <c r="R68" s="18"/>
      <c r="S68" s="18"/>
      <c r="T68" s="91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</row>
    <row r="69" spans="1:91">
      <c r="A69" s="138">
        <v>38776</v>
      </c>
      <c r="B69" s="96">
        <v>283878169.66666669</v>
      </c>
      <c r="C69" s="23">
        <v>0</v>
      </c>
      <c r="D69" s="24">
        <v>-197357.32222222222</v>
      </c>
      <c r="E69" s="24">
        <v>10950737.989772262</v>
      </c>
      <c r="F69" s="24">
        <v>0</v>
      </c>
      <c r="G69" s="24">
        <v>0</v>
      </c>
      <c r="H69" s="24">
        <v>0</v>
      </c>
      <c r="I69" s="25">
        <v>273124788.99911666</v>
      </c>
      <c r="J69" s="96"/>
      <c r="K69" s="18"/>
      <c r="L69" s="18"/>
      <c r="M69" s="18"/>
      <c r="N69" s="18"/>
      <c r="O69" s="18"/>
      <c r="P69" s="18"/>
      <c r="Q69" s="18"/>
      <c r="R69" s="18"/>
      <c r="S69" s="18"/>
      <c r="T69" s="91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</row>
    <row r="70" spans="1:91">
      <c r="A70" s="138">
        <v>38807</v>
      </c>
      <c r="B70" s="96">
        <v>285358349.58333331</v>
      </c>
      <c r="C70" s="23">
        <v>0</v>
      </c>
      <c r="D70" s="24">
        <v>-197357.32222222222</v>
      </c>
      <c r="E70" s="24">
        <v>16768001.483876681</v>
      </c>
      <c r="F70" s="24">
        <v>0</v>
      </c>
      <c r="G70" s="24">
        <v>0</v>
      </c>
      <c r="H70" s="24">
        <v>0</v>
      </c>
      <c r="I70" s="25">
        <v>268787705.42167884</v>
      </c>
      <c r="J70" s="96"/>
      <c r="K70" s="18"/>
      <c r="L70" s="18"/>
      <c r="M70" s="18"/>
      <c r="N70" s="18"/>
      <c r="O70" s="18"/>
      <c r="P70" s="18"/>
      <c r="Q70" s="18"/>
      <c r="R70" s="18"/>
      <c r="S70" s="18"/>
      <c r="T70" s="91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</row>
    <row r="71" spans="1:91">
      <c r="A71" s="138">
        <v>38837</v>
      </c>
      <c r="B71" s="96">
        <v>286274679.5</v>
      </c>
      <c r="C71" s="23">
        <v>0</v>
      </c>
      <c r="D71" s="24">
        <v>-197357.32222222222</v>
      </c>
      <c r="E71" s="24">
        <v>21969142.095951114</v>
      </c>
      <c r="F71" s="24">
        <v>0</v>
      </c>
      <c r="G71" s="24">
        <v>0</v>
      </c>
      <c r="H71" s="24">
        <v>0</v>
      </c>
      <c r="I71" s="25">
        <v>264502894.72627112</v>
      </c>
      <c r="J71" s="96"/>
      <c r="K71" s="18"/>
      <c r="L71" s="18"/>
      <c r="M71" s="18"/>
      <c r="N71" s="18"/>
      <c r="O71" s="18"/>
      <c r="P71" s="18"/>
      <c r="Q71" s="18"/>
      <c r="R71" s="18"/>
      <c r="S71" s="18"/>
      <c r="T71" s="91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</row>
    <row r="72" spans="1:91">
      <c r="A72" s="138">
        <v>38868</v>
      </c>
      <c r="B72" s="96">
        <v>256196672.66666666</v>
      </c>
      <c r="C72" s="23">
        <v>-31435079.5</v>
      </c>
      <c r="D72" s="24">
        <v>-180943.02222222224</v>
      </c>
      <c r="E72" s="24">
        <v>27514521.882865291</v>
      </c>
      <c r="F72" s="24">
        <v>-3920557.6171347089</v>
      </c>
      <c r="G72" s="24">
        <v>-20419.570922576611</v>
      </c>
      <c r="H72" s="24">
        <v>0</v>
      </c>
      <c r="I72" s="25">
        <v>264239150.49408087</v>
      </c>
      <c r="J72" s="96"/>
      <c r="K72" s="18"/>
      <c r="L72" s="18"/>
      <c r="M72" s="18"/>
      <c r="N72" s="18"/>
      <c r="O72" s="18"/>
      <c r="P72" s="18"/>
      <c r="Q72" s="18"/>
      <c r="R72" s="18"/>
      <c r="S72" s="18"/>
      <c r="T72" s="91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</row>
    <row r="73" spans="1:91">
      <c r="A73" s="138">
        <v>38898</v>
      </c>
      <c r="B73" s="96">
        <v>257553745.33333334</v>
      </c>
      <c r="C73" s="23">
        <v>0</v>
      </c>
      <c r="D73" s="24">
        <v>-180943.02222222224</v>
      </c>
      <c r="E73" s="24">
        <v>0</v>
      </c>
      <c r="F73" s="24">
        <v>0</v>
      </c>
      <c r="G73" s="24">
        <v>0</v>
      </c>
      <c r="H73" s="24">
        <v>0</v>
      </c>
      <c r="I73" s="25">
        <v>257734688.35555556</v>
      </c>
      <c r="J73" s="96"/>
      <c r="K73" s="18"/>
      <c r="L73" s="18"/>
      <c r="M73" s="18"/>
      <c r="N73" s="18"/>
      <c r="O73" s="18"/>
      <c r="P73" s="18"/>
      <c r="Q73" s="18"/>
      <c r="R73" s="18"/>
      <c r="S73" s="18"/>
      <c r="T73" s="91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</row>
    <row r="74" spans="1:91">
      <c r="A74" s="138">
        <v>38929</v>
      </c>
      <c r="B74" s="96">
        <v>258910818</v>
      </c>
      <c r="C74" s="23">
        <v>0</v>
      </c>
      <c r="D74" s="24">
        <v>-180943.02222222224</v>
      </c>
      <c r="E74" s="24">
        <v>3993560.326795592</v>
      </c>
      <c r="F74" s="24">
        <v>0</v>
      </c>
      <c r="G74" s="24">
        <v>0</v>
      </c>
      <c r="H74" s="24">
        <v>0</v>
      </c>
      <c r="I74" s="25">
        <v>255098200.69542664</v>
      </c>
      <c r="J74" s="96"/>
      <c r="K74" s="18"/>
      <c r="L74" s="18"/>
      <c r="M74" s="18"/>
      <c r="N74" s="18"/>
      <c r="O74" s="18"/>
      <c r="P74" s="18"/>
      <c r="Q74" s="18"/>
      <c r="R74" s="18"/>
      <c r="S74" s="18"/>
      <c r="T74" s="91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</row>
    <row r="75" spans="1:91">
      <c r="A75" s="138">
        <v>38960</v>
      </c>
      <c r="B75" s="96">
        <v>260267890.66666666</v>
      </c>
      <c r="C75" s="23">
        <v>0</v>
      </c>
      <c r="D75" s="24">
        <v>-180943.02222222224</v>
      </c>
      <c r="E75" s="24">
        <v>7883456.5031887516</v>
      </c>
      <c r="F75" s="24">
        <v>0</v>
      </c>
      <c r="G75" s="24">
        <v>0</v>
      </c>
      <c r="H75" s="24">
        <v>0</v>
      </c>
      <c r="I75" s="25">
        <v>252565377.18570012</v>
      </c>
      <c r="J75" s="96"/>
      <c r="K75" s="18"/>
      <c r="L75" s="18"/>
      <c r="M75" s="18"/>
      <c r="N75" s="18"/>
      <c r="O75" s="18"/>
      <c r="P75" s="18"/>
      <c r="Q75" s="18"/>
      <c r="R75" s="18"/>
      <c r="S75" s="18"/>
      <c r="T75" s="91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</row>
    <row r="76" spans="1:91">
      <c r="A76" s="138">
        <v>38990</v>
      </c>
      <c r="B76" s="96">
        <v>261624963.33333334</v>
      </c>
      <c r="C76" s="23">
        <v>0</v>
      </c>
      <c r="D76" s="24">
        <v>-180943.02222222224</v>
      </c>
      <c r="E76" s="24">
        <v>11928269.927506175</v>
      </c>
      <c r="F76" s="24">
        <v>0</v>
      </c>
      <c r="G76" s="24">
        <v>0</v>
      </c>
      <c r="H76" s="24">
        <v>0</v>
      </c>
      <c r="I76" s="25">
        <v>249877636.42804939</v>
      </c>
      <c r="J76" s="96"/>
      <c r="K76" s="18"/>
      <c r="L76" s="18"/>
      <c r="M76" s="18"/>
      <c r="N76" s="18"/>
      <c r="O76" s="18"/>
      <c r="P76" s="18"/>
      <c r="Q76" s="18"/>
      <c r="R76" s="18"/>
      <c r="S76" s="18"/>
      <c r="T76" s="91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</row>
    <row r="77" spans="1:91">
      <c r="A77" s="138">
        <v>39021</v>
      </c>
      <c r="B77" s="96">
        <v>262581361</v>
      </c>
      <c r="C77" s="23">
        <v>0</v>
      </c>
      <c r="D77" s="24">
        <v>-180943.02222222224</v>
      </c>
      <c r="E77" s="24">
        <v>15999086.488096122</v>
      </c>
      <c r="F77" s="24">
        <v>0</v>
      </c>
      <c r="G77" s="24">
        <v>0</v>
      </c>
      <c r="H77" s="24">
        <v>0</v>
      </c>
      <c r="I77" s="25">
        <v>246763217.5341261</v>
      </c>
      <c r="J77" s="96"/>
      <c r="K77" s="18"/>
      <c r="L77" s="18"/>
      <c r="M77" s="18"/>
      <c r="N77" s="18"/>
      <c r="O77" s="18"/>
      <c r="P77" s="18"/>
      <c r="Q77" s="18"/>
      <c r="R77" s="18"/>
      <c r="S77" s="18"/>
      <c r="T77" s="91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</row>
    <row r="78" spans="1:91">
      <c r="A78" s="138">
        <v>39051</v>
      </c>
      <c r="B78" s="96">
        <v>239681516.95833334</v>
      </c>
      <c r="C78" s="23">
        <v>-24169436</v>
      </c>
      <c r="D78" s="24">
        <v>-169278.92777777778</v>
      </c>
      <c r="E78" s="24">
        <v>19997493.554652445</v>
      </c>
      <c r="F78" s="24">
        <v>-4171942.445347555</v>
      </c>
      <c r="G78" s="24">
        <v>-22453.162466280242</v>
      </c>
      <c r="H78" s="24">
        <v>0</v>
      </c>
      <c r="I78" s="25">
        <v>248217133.93927249</v>
      </c>
      <c r="J78" s="96"/>
      <c r="K78" s="18"/>
      <c r="L78" s="18"/>
      <c r="M78" s="18"/>
      <c r="N78" s="18"/>
      <c r="O78" s="18"/>
      <c r="P78" s="18"/>
      <c r="Q78" s="18"/>
      <c r="R78" s="18"/>
      <c r="S78" s="18"/>
      <c r="T78" s="91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</row>
    <row r="79" spans="1:91">
      <c r="A79" s="138">
        <v>39082</v>
      </c>
      <c r="B79" s="96">
        <v>240951108.91666666</v>
      </c>
      <c r="C79" s="23">
        <v>0</v>
      </c>
      <c r="D79" s="24">
        <v>-169278.92777777778</v>
      </c>
      <c r="E79" s="24">
        <v>969.61771714314818</v>
      </c>
      <c r="F79" s="24">
        <v>0</v>
      </c>
      <c r="G79" s="24">
        <v>0</v>
      </c>
      <c r="H79" s="24">
        <v>0</v>
      </c>
      <c r="I79" s="25">
        <v>241119418.22672728</v>
      </c>
      <c r="J79" s="96"/>
      <c r="K79" s="18"/>
      <c r="L79" s="18"/>
      <c r="M79" s="18"/>
      <c r="N79" s="18"/>
      <c r="O79" s="18"/>
      <c r="P79" s="18"/>
      <c r="Q79" s="18"/>
      <c r="R79" s="18"/>
      <c r="S79" s="18"/>
      <c r="T79" s="91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</row>
    <row r="80" spans="1:91">
      <c r="A80" s="138">
        <v>39113</v>
      </c>
      <c r="B80" s="96">
        <v>242220700.875</v>
      </c>
      <c r="C80" s="23">
        <v>0</v>
      </c>
      <c r="D80" s="24">
        <v>-169278.92777777778</v>
      </c>
      <c r="E80" s="24">
        <v>5400267.3467970928</v>
      </c>
      <c r="F80" s="24">
        <v>0</v>
      </c>
      <c r="G80" s="24">
        <v>0</v>
      </c>
      <c r="H80" s="24">
        <v>0</v>
      </c>
      <c r="I80" s="25">
        <v>236989712.45598069</v>
      </c>
      <c r="J80" s="96"/>
      <c r="K80" s="18"/>
      <c r="L80" s="18"/>
      <c r="M80" s="18"/>
      <c r="N80" s="18"/>
      <c r="O80" s="18"/>
      <c r="P80" s="18"/>
      <c r="Q80" s="18"/>
      <c r="R80" s="18"/>
      <c r="S80" s="18"/>
      <c r="T80" s="91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</row>
    <row r="81" spans="1:91">
      <c r="A81" s="138">
        <v>39141</v>
      </c>
      <c r="B81" s="96">
        <v>243490292.83333334</v>
      </c>
      <c r="C81" s="23">
        <v>0</v>
      </c>
      <c r="D81" s="24">
        <v>-169278.92777777778</v>
      </c>
      <c r="E81" s="24">
        <v>11154683.553157985</v>
      </c>
      <c r="F81" s="24">
        <v>0</v>
      </c>
      <c r="G81" s="24">
        <v>0</v>
      </c>
      <c r="H81" s="24">
        <v>0</v>
      </c>
      <c r="I81" s="25">
        <v>232504888.20795313</v>
      </c>
      <c r="J81" s="96"/>
      <c r="K81" s="18"/>
      <c r="L81" s="18"/>
      <c r="M81" s="18"/>
      <c r="N81" s="18"/>
      <c r="O81" s="18"/>
      <c r="P81" s="18"/>
      <c r="Q81" s="18"/>
      <c r="R81" s="18"/>
      <c r="S81" s="18"/>
      <c r="T81" s="91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</row>
    <row r="82" spans="1:91">
      <c r="A82" s="138">
        <v>39172</v>
      </c>
      <c r="B82" s="96">
        <v>244759884.79166666</v>
      </c>
      <c r="C82" s="23">
        <v>0</v>
      </c>
      <c r="D82" s="24">
        <v>-169278.92777777778</v>
      </c>
      <c r="E82" s="24">
        <v>17082685.374224991</v>
      </c>
      <c r="F82" s="24">
        <v>0</v>
      </c>
      <c r="G82" s="24">
        <v>0</v>
      </c>
      <c r="H82" s="24">
        <v>0</v>
      </c>
      <c r="I82" s="25">
        <v>227846478.34521943</v>
      </c>
      <c r="J82" s="96"/>
      <c r="K82" s="18"/>
      <c r="L82" s="18"/>
      <c r="M82" s="18"/>
      <c r="N82" s="18"/>
      <c r="O82" s="18"/>
      <c r="P82" s="18"/>
      <c r="Q82" s="18"/>
      <c r="R82" s="18"/>
      <c r="S82" s="18"/>
      <c r="T82" s="91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</row>
    <row r="83" spans="1:91">
      <c r="A83" s="138">
        <v>39202</v>
      </c>
      <c r="B83" s="96">
        <v>245418526.75</v>
      </c>
      <c r="C83" s="23">
        <v>0</v>
      </c>
      <c r="D83" s="24">
        <v>-169278.92777777778</v>
      </c>
      <c r="E83" s="24">
        <v>22388203.653515436</v>
      </c>
      <c r="F83" s="24">
        <v>0</v>
      </c>
      <c r="G83" s="24">
        <v>0</v>
      </c>
      <c r="H83" s="24">
        <v>0</v>
      </c>
      <c r="I83" s="25">
        <v>223199602.02426234</v>
      </c>
      <c r="J83" s="96"/>
      <c r="K83" s="18"/>
      <c r="L83" s="18"/>
      <c r="M83" s="18"/>
      <c r="N83" s="18"/>
      <c r="O83" s="18"/>
      <c r="P83" s="18"/>
      <c r="Q83" s="18"/>
      <c r="R83" s="18"/>
      <c r="S83" s="18"/>
      <c r="T83" s="91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</row>
    <row r="84" spans="1:91">
      <c r="A84" s="138">
        <v>39233</v>
      </c>
      <c r="B84" s="96">
        <v>214499176.20833334</v>
      </c>
      <c r="C84" s="23">
        <v>-32055551.75</v>
      </c>
      <c r="D84" s="24">
        <v>-151493.49444444446</v>
      </c>
      <c r="E84" s="24">
        <v>28049222.701130599</v>
      </c>
      <c r="F84" s="24">
        <v>-4006329.0488694012</v>
      </c>
      <c r="G84" s="24">
        <v>-20866.297129528135</v>
      </c>
      <c r="H84" s="24">
        <v>0</v>
      </c>
      <c r="I84" s="25">
        <v>222684194.09764612</v>
      </c>
      <c r="J84" s="96"/>
      <c r="K84" s="18"/>
      <c r="L84" s="18"/>
      <c r="M84" s="18"/>
      <c r="N84" s="18"/>
      <c r="O84" s="18"/>
      <c r="P84" s="18"/>
      <c r="Q84" s="18"/>
      <c r="R84" s="18"/>
      <c r="S84" s="18"/>
      <c r="T84" s="91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</row>
    <row r="85" spans="1:91">
      <c r="A85" s="138">
        <v>39263</v>
      </c>
      <c r="B85" s="96">
        <v>215635377.41666666</v>
      </c>
      <c r="C85" s="23">
        <v>0</v>
      </c>
      <c r="D85" s="24">
        <v>-151493.49444444446</v>
      </c>
      <c r="E85" s="24">
        <v>0</v>
      </c>
      <c r="F85" s="24">
        <v>0</v>
      </c>
      <c r="G85" s="24">
        <v>0</v>
      </c>
      <c r="H85" s="24">
        <v>0</v>
      </c>
      <c r="I85" s="25">
        <v>215786870.91111109</v>
      </c>
      <c r="J85" s="96"/>
      <c r="K85" s="18"/>
      <c r="L85" s="18"/>
      <c r="M85" s="18"/>
      <c r="N85" s="18"/>
      <c r="O85" s="18"/>
      <c r="P85" s="18"/>
      <c r="Q85" s="18"/>
      <c r="R85" s="18"/>
      <c r="S85" s="18"/>
      <c r="T85" s="91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</row>
    <row r="86" spans="1:91">
      <c r="A86" s="138">
        <v>39294</v>
      </c>
      <c r="B86" s="96">
        <v>216771578.625</v>
      </c>
      <c r="C86" s="23">
        <v>0</v>
      </c>
      <c r="D86" s="24">
        <v>-151493.49444444446</v>
      </c>
      <c r="E86" s="24">
        <v>4081975.0199940326</v>
      </c>
      <c r="F86" s="24">
        <v>0</v>
      </c>
      <c r="G86" s="24">
        <v>0</v>
      </c>
      <c r="H86" s="24">
        <v>0</v>
      </c>
      <c r="I86" s="25">
        <v>212841097.09945041</v>
      </c>
      <c r="J86" s="96"/>
      <c r="K86" s="18"/>
      <c r="L86" s="18"/>
      <c r="M86" s="18"/>
      <c r="N86" s="18"/>
      <c r="O86" s="18"/>
      <c r="P86" s="18"/>
      <c r="Q86" s="18"/>
      <c r="R86" s="18"/>
      <c r="S86" s="18"/>
      <c r="T86" s="91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</row>
    <row r="87" spans="1:91">
      <c r="A87" s="138">
        <v>39325</v>
      </c>
      <c r="B87" s="96">
        <v>217907779.83333334</v>
      </c>
      <c r="C87" s="23">
        <v>0</v>
      </c>
      <c r="D87" s="24">
        <v>-151493.49444444446</v>
      </c>
      <c r="E87" s="24">
        <v>8057488.7725421293</v>
      </c>
      <c r="F87" s="24">
        <v>0</v>
      </c>
      <c r="G87" s="24">
        <v>0</v>
      </c>
      <c r="H87" s="24">
        <v>0</v>
      </c>
      <c r="I87" s="25">
        <v>210001784.55523565</v>
      </c>
      <c r="J87" s="96"/>
      <c r="K87" s="18"/>
      <c r="L87" s="18"/>
      <c r="M87" s="18"/>
      <c r="N87" s="18"/>
      <c r="O87" s="18"/>
      <c r="P87" s="18"/>
      <c r="Q87" s="18"/>
      <c r="R87" s="18"/>
      <c r="S87" s="18"/>
      <c r="T87" s="91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</row>
    <row r="88" spans="1:91">
      <c r="A88" s="138">
        <v>39355</v>
      </c>
      <c r="B88" s="96">
        <v>219043981.04166666</v>
      </c>
      <c r="C88" s="23">
        <v>0</v>
      </c>
      <c r="D88" s="24">
        <v>-151493.49444444446</v>
      </c>
      <c r="E88" s="24">
        <v>12190829.573450906</v>
      </c>
      <c r="F88" s="24">
        <v>0</v>
      </c>
      <c r="G88" s="24">
        <v>0</v>
      </c>
      <c r="H88" s="24">
        <v>0</v>
      </c>
      <c r="I88" s="25">
        <v>207004644.96266019</v>
      </c>
      <c r="J88" s="96"/>
      <c r="K88" s="18"/>
      <c r="L88" s="18"/>
      <c r="M88" s="18"/>
      <c r="N88" s="18"/>
      <c r="O88" s="18"/>
      <c r="P88" s="18"/>
      <c r="Q88" s="18"/>
      <c r="R88" s="18"/>
      <c r="S88" s="18"/>
      <c r="T88" s="91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</row>
    <row r="89" spans="1:91">
      <c r="A89" s="138">
        <v>39386</v>
      </c>
      <c r="B89" s="96">
        <v>219733232.25</v>
      </c>
      <c r="C89" s="23">
        <v>0</v>
      </c>
      <c r="D89" s="24">
        <v>-151493.49444444446</v>
      </c>
      <c r="E89" s="24">
        <v>16350228.501579186</v>
      </c>
      <c r="F89" s="24">
        <v>0</v>
      </c>
      <c r="G89" s="24">
        <v>0</v>
      </c>
      <c r="H89" s="24">
        <v>0</v>
      </c>
      <c r="I89" s="25">
        <v>203534497.24286523</v>
      </c>
      <c r="J89" s="96"/>
      <c r="K89" s="18"/>
      <c r="L89" s="18"/>
      <c r="M89" s="18"/>
      <c r="N89" s="18"/>
      <c r="O89" s="18"/>
      <c r="P89" s="18"/>
      <c r="Q89" s="18"/>
      <c r="R89" s="18"/>
      <c r="S89" s="18"/>
      <c r="T89" s="91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</row>
    <row r="90" spans="1:91">
      <c r="A90" s="138">
        <v>39416</v>
      </c>
      <c r="B90" s="96">
        <v>196076642.125</v>
      </c>
      <c r="C90" s="23">
        <v>-24695207.25</v>
      </c>
      <c r="D90" s="24">
        <v>-138482.28333333333</v>
      </c>
      <c r="E90" s="24">
        <v>20434412.823605217</v>
      </c>
      <c r="F90" s="24">
        <v>-4260794.426394783</v>
      </c>
      <c r="G90" s="24">
        <v>-22931.358892055254</v>
      </c>
      <c r="H90" s="24">
        <v>0</v>
      </c>
      <c r="I90" s="25">
        <v>204759644.62001497</v>
      </c>
      <c r="J90" s="96"/>
      <c r="K90" s="18"/>
      <c r="L90" s="18"/>
      <c r="M90" s="18"/>
      <c r="N90" s="18"/>
      <c r="O90" s="18"/>
      <c r="P90" s="18"/>
      <c r="Q90" s="18"/>
      <c r="R90" s="18"/>
      <c r="S90" s="18"/>
      <c r="T90" s="91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</row>
    <row r="91" spans="1:91">
      <c r="A91" s="138">
        <v>39447</v>
      </c>
      <c r="B91" s="96">
        <v>197115259.25</v>
      </c>
      <c r="C91" s="23">
        <v>0</v>
      </c>
      <c r="D91" s="24">
        <v>-138482.28333333333</v>
      </c>
      <c r="E91" s="24">
        <v>807.43029245361686</v>
      </c>
      <c r="F91" s="24">
        <v>0</v>
      </c>
      <c r="G91" s="24">
        <v>0</v>
      </c>
      <c r="H91" s="24">
        <v>0</v>
      </c>
      <c r="I91" s="25">
        <v>197252934.10304087</v>
      </c>
      <c r="J91" s="96"/>
      <c r="K91" s="18"/>
      <c r="L91" s="18"/>
      <c r="M91" s="18"/>
      <c r="N91" s="18"/>
      <c r="O91" s="18"/>
      <c r="P91" s="18"/>
      <c r="Q91" s="18"/>
      <c r="R91" s="18"/>
      <c r="S91" s="18"/>
      <c r="T91" s="91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</row>
    <row r="92" spans="1:91">
      <c r="A92" s="138">
        <v>39478</v>
      </c>
      <c r="B92" s="96">
        <v>198153876.375</v>
      </c>
      <c r="C92" s="23">
        <v>0</v>
      </c>
      <c r="D92" s="24">
        <v>-138482.28333333333</v>
      </c>
      <c r="E92" s="24">
        <v>5675275.7224459434</v>
      </c>
      <c r="F92" s="24">
        <v>0</v>
      </c>
      <c r="G92" s="24">
        <v>0</v>
      </c>
      <c r="H92" s="24">
        <v>0</v>
      </c>
      <c r="I92" s="25">
        <v>192617082.9358874</v>
      </c>
      <c r="J92" s="96"/>
      <c r="K92" s="18"/>
      <c r="L92" s="18"/>
      <c r="M92" s="18"/>
      <c r="N92" s="18"/>
      <c r="O92" s="18"/>
      <c r="P92" s="18"/>
      <c r="Q92" s="18"/>
      <c r="R92" s="18"/>
      <c r="S92" s="18"/>
      <c r="T92" s="91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</row>
    <row r="93" spans="1:91">
      <c r="A93" s="138">
        <v>39507</v>
      </c>
      <c r="B93" s="96">
        <v>199192493.5</v>
      </c>
      <c r="C93" s="23">
        <v>0</v>
      </c>
      <c r="D93" s="24">
        <v>-138482.28333333333</v>
      </c>
      <c r="E93" s="24">
        <v>11719122.329565674</v>
      </c>
      <c r="F93" s="24">
        <v>0</v>
      </c>
      <c r="G93" s="24">
        <v>0</v>
      </c>
      <c r="H93" s="24">
        <v>0</v>
      </c>
      <c r="I93" s="25">
        <v>187611853.45376766</v>
      </c>
      <c r="J93" s="96"/>
      <c r="K93" s="18"/>
      <c r="L93" s="18"/>
      <c r="M93" s="18"/>
      <c r="N93" s="18"/>
      <c r="O93" s="18"/>
      <c r="P93" s="18"/>
      <c r="Q93" s="18"/>
      <c r="R93" s="18"/>
      <c r="S93" s="18"/>
      <c r="T93" s="91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</row>
    <row r="94" spans="1:91">
      <c r="A94" s="138">
        <v>39538</v>
      </c>
      <c r="B94" s="96">
        <v>200231110.625</v>
      </c>
      <c r="C94" s="23">
        <v>0</v>
      </c>
      <c r="D94" s="24">
        <v>-138482.28333333333</v>
      </c>
      <c r="E94" s="24">
        <v>17944221.943446904</v>
      </c>
      <c r="F94" s="24">
        <v>0</v>
      </c>
      <c r="G94" s="24">
        <v>0</v>
      </c>
      <c r="H94" s="24">
        <v>0</v>
      </c>
      <c r="I94" s="25">
        <v>182425370.96488643</v>
      </c>
      <c r="J94" s="96"/>
      <c r="K94" s="18"/>
      <c r="L94" s="18"/>
      <c r="M94" s="18"/>
      <c r="N94" s="18"/>
      <c r="O94" s="18"/>
      <c r="P94" s="18"/>
      <c r="Q94" s="18"/>
      <c r="R94" s="18"/>
      <c r="S94" s="18"/>
      <c r="T94" s="91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</row>
    <row r="95" spans="1:91">
      <c r="A95" s="138">
        <v>39568</v>
      </c>
      <c r="B95" s="96">
        <v>200581627.75</v>
      </c>
      <c r="C95" s="23">
        <v>0</v>
      </c>
      <c r="D95" s="24">
        <v>-138482.28333333333</v>
      </c>
      <c r="E95" s="24">
        <v>23713167.420328282</v>
      </c>
      <c r="F95" s="24">
        <v>0</v>
      </c>
      <c r="G95" s="24">
        <v>0</v>
      </c>
      <c r="H95" s="24">
        <v>0</v>
      </c>
      <c r="I95" s="25">
        <v>177006942.61300504</v>
      </c>
      <c r="J95" s="96"/>
      <c r="K95" s="18"/>
      <c r="L95" s="18"/>
      <c r="M95" s="18"/>
      <c r="N95" s="18"/>
      <c r="O95" s="18"/>
      <c r="P95" s="18"/>
      <c r="Q95" s="18"/>
      <c r="R95" s="18"/>
      <c r="S95" s="18"/>
      <c r="T95" s="91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</row>
    <row r="96" spans="1:91">
      <c r="A96" s="138">
        <v>39599</v>
      </c>
      <c r="B96" s="96">
        <v>167714306.95833334</v>
      </c>
      <c r="C96" s="23">
        <v>-33755702.75</v>
      </c>
      <c r="D96" s="24">
        <v>-118450.92777777778</v>
      </c>
      <c r="E96" s="24">
        <v>29660716.124717578</v>
      </c>
      <c r="F96" s="24">
        <v>-4094986.6252824217</v>
      </c>
      <c r="G96" s="24">
        <v>-21328.055340012615</v>
      </c>
      <c r="H96" s="24">
        <v>0</v>
      </c>
      <c r="I96" s="25">
        <v>176044059.19201598</v>
      </c>
      <c r="J96" s="96"/>
      <c r="K96" s="18"/>
      <c r="L96" s="18"/>
      <c r="M96" s="18"/>
      <c r="N96" s="18"/>
      <c r="O96" s="18"/>
      <c r="P96" s="18"/>
      <c r="Q96" s="18"/>
      <c r="R96" s="18"/>
      <c r="S96" s="18"/>
      <c r="T96" s="91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</row>
    <row r="97" spans="1:91">
      <c r="A97" s="138">
        <v>39629</v>
      </c>
      <c r="B97" s="96">
        <v>168602688.91666666</v>
      </c>
      <c r="C97" s="23">
        <v>0</v>
      </c>
      <c r="D97" s="24">
        <v>-118450.92777777778</v>
      </c>
      <c r="E97" s="24">
        <v>0</v>
      </c>
      <c r="F97" s="24">
        <v>0</v>
      </c>
      <c r="G97" s="24">
        <v>0</v>
      </c>
      <c r="H97" s="24">
        <v>0</v>
      </c>
      <c r="I97" s="25">
        <v>168721139.84444442</v>
      </c>
      <c r="J97" s="96"/>
      <c r="K97" s="18"/>
      <c r="L97" s="18"/>
      <c r="M97" s="18"/>
      <c r="N97" s="18"/>
      <c r="O97" s="18"/>
      <c r="P97" s="18"/>
      <c r="Q97" s="18"/>
      <c r="R97" s="18"/>
      <c r="S97" s="18"/>
      <c r="T97" s="91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</row>
    <row r="98" spans="1:91">
      <c r="A98" s="138">
        <v>39660</v>
      </c>
      <c r="B98" s="96">
        <v>169491070.875</v>
      </c>
      <c r="C98" s="23">
        <v>0</v>
      </c>
      <c r="D98" s="24">
        <v>-118450.92777777778</v>
      </c>
      <c r="E98" s="24">
        <v>4174070.1161706708</v>
      </c>
      <c r="F98" s="24">
        <v>0</v>
      </c>
      <c r="G98" s="24">
        <v>0</v>
      </c>
      <c r="H98" s="24">
        <v>0</v>
      </c>
      <c r="I98" s="25">
        <v>165435451.68660709</v>
      </c>
      <c r="J98" s="96"/>
      <c r="K98" s="18"/>
      <c r="L98" s="18"/>
      <c r="M98" s="18"/>
      <c r="N98" s="18"/>
      <c r="O98" s="18"/>
      <c r="P98" s="18"/>
      <c r="Q98" s="18"/>
      <c r="R98" s="18"/>
      <c r="S98" s="18"/>
      <c r="T98" s="91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</row>
    <row r="99" spans="1:91">
      <c r="A99" s="138">
        <v>39691</v>
      </c>
      <c r="B99" s="96">
        <v>170379452.83333334</v>
      </c>
      <c r="C99" s="23">
        <v>0</v>
      </c>
      <c r="D99" s="24">
        <v>-118450.92777777778</v>
      </c>
      <c r="E99" s="24">
        <v>8238754.1051499201</v>
      </c>
      <c r="F99" s="24">
        <v>0</v>
      </c>
      <c r="G99" s="24">
        <v>0</v>
      </c>
      <c r="H99" s="24">
        <v>0</v>
      </c>
      <c r="I99" s="25">
        <v>162259149.65596119</v>
      </c>
      <c r="J99" s="96"/>
      <c r="K99" s="18"/>
      <c r="L99" s="18"/>
      <c r="M99" s="18"/>
      <c r="N99" s="18"/>
      <c r="O99" s="18"/>
      <c r="P99" s="18"/>
      <c r="Q99" s="18"/>
      <c r="R99" s="18"/>
      <c r="S99" s="18"/>
      <c r="T99" s="91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</row>
    <row r="100" spans="1:91">
      <c r="A100" s="138">
        <v>39721</v>
      </c>
      <c r="B100" s="96">
        <v>171267834.79166666</v>
      </c>
      <c r="C100" s="23">
        <v>0</v>
      </c>
      <c r="D100" s="24">
        <v>-118450.92777777778</v>
      </c>
      <c r="E100" s="24">
        <v>12464284.329793831</v>
      </c>
      <c r="F100" s="24">
        <v>0</v>
      </c>
      <c r="G100" s="24">
        <v>0</v>
      </c>
      <c r="H100" s="24">
        <v>0</v>
      </c>
      <c r="I100" s="25">
        <v>158922001.38965058</v>
      </c>
      <c r="J100" s="96"/>
      <c r="K100" s="18"/>
      <c r="L100" s="18"/>
      <c r="M100" s="18"/>
      <c r="N100" s="18"/>
      <c r="O100" s="18"/>
      <c r="P100" s="18"/>
      <c r="Q100" s="18"/>
      <c r="R100" s="18"/>
      <c r="S100" s="18"/>
      <c r="T100" s="91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</row>
    <row r="101" spans="1:91">
      <c r="A101" s="138">
        <v>39752</v>
      </c>
      <c r="B101" s="96">
        <v>171658391.75</v>
      </c>
      <c r="C101" s="23">
        <v>0</v>
      </c>
      <c r="D101" s="24">
        <v>-118450.92777777778</v>
      </c>
      <c r="E101" s="24">
        <v>16715918.909852132</v>
      </c>
      <c r="F101" s="24">
        <v>0</v>
      </c>
      <c r="G101" s="24">
        <v>0</v>
      </c>
      <c r="H101" s="24">
        <v>0</v>
      </c>
      <c r="I101" s="25">
        <v>155060923.76792562</v>
      </c>
      <c r="J101" s="96"/>
      <c r="K101" s="18"/>
      <c r="L101" s="18"/>
      <c r="M101" s="18"/>
      <c r="N101" s="18"/>
      <c r="O101" s="18"/>
      <c r="P101" s="18"/>
      <c r="Q101" s="18"/>
      <c r="R101" s="18"/>
      <c r="S101" s="18"/>
      <c r="T101" s="91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</row>
    <row r="102" spans="1:91">
      <c r="A102" s="138">
        <v>39782</v>
      </c>
      <c r="B102" s="96">
        <v>147194790.16666666</v>
      </c>
      <c r="C102" s="23">
        <v>-25243291.75</v>
      </c>
      <c r="D102" s="24">
        <v>-103958.68888888889</v>
      </c>
      <c r="E102" s="24">
        <v>20889407.695419036</v>
      </c>
      <c r="F102" s="24">
        <v>-4353884.0545809641</v>
      </c>
      <c r="G102" s="24">
        <v>-23432.362099307273</v>
      </c>
      <c r="H102" s="24">
        <v>0</v>
      </c>
      <c r="I102" s="25">
        <v>156029949.32681677</v>
      </c>
      <c r="J102" s="96"/>
      <c r="K102" s="18"/>
      <c r="L102" s="18"/>
      <c r="M102" s="18"/>
      <c r="N102" s="18"/>
      <c r="O102" s="18"/>
      <c r="P102" s="18"/>
      <c r="Q102" s="18"/>
      <c r="R102" s="18"/>
      <c r="S102" s="18"/>
      <c r="T102" s="91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</row>
    <row r="103" spans="1:91">
      <c r="A103" s="138">
        <v>39813</v>
      </c>
      <c r="B103" s="96">
        <v>147974480.33333334</v>
      </c>
      <c r="C103" s="23">
        <v>0</v>
      </c>
      <c r="D103" s="24">
        <v>-103958.68888888889</v>
      </c>
      <c r="E103" s="24">
        <v>44.123107217252254</v>
      </c>
      <c r="F103" s="24">
        <v>0</v>
      </c>
      <c r="G103" s="24">
        <v>0</v>
      </c>
      <c r="H103" s="24">
        <v>0</v>
      </c>
      <c r="I103" s="25">
        <v>148078394.899115</v>
      </c>
      <c r="J103" s="96"/>
      <c r="K103" s="18"/>
      <c r="L103" s="18"/>
      <c r="M103" s="18"/>
      <c r="N103" s="18"/>
      <c r="O103" s="18"/>
      <c r="P103" s="18"/>
      <c r="Q103" s="18"/>
      <c r="R103" s="18"/>
      <c r="S103" s="18"/>
      <c r="T103" s="91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</row>
    <row r="104" spans="1:91">
      <c r="A104" s="138">
        <v>39844</v>
      </c>
      <c r="B104" s="96">
        <v>148754170.5</v>
      </c>
      <c r="C104" s="23">
        <v>0</v>
      </c>
      <c r="D104" s="24">
        <v>-103958.68888888889</v>
      </c>
      <c r="E104" s="24">
        <v>5794986.1944232732</v>
      </c>
      <c r="F104" s="24">
        <v>0</v>
      </c>
      <c r="G104" s="24">
        <v>0</v>
      </c>
      <c r="H104" s="24">
        <v>0</v>
      </c>
      <c r="I104" s="25">
        <v>143063142.99446559</v>
      </c>
      <c r="J104" s="96"/>
      <c r="K104" s="18"/>
      <c r="L104" s="18"/>
      <c r="M104" s="18"/>
      <c r="N104" s="18"/>
      <c r="O104" s="18"/>
      <c r="P104" s="18"/>
      <c r="Q104" s="18"/>
      <c r="R104" s="18"/>
      <c r="S104" s="18"/>
      <c r="T104" s="91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</row>
    <row r="105" spans="1:91">
      <c r="A105" s="138">
        <v>39872</v>
      </c>
      <c r="B105" s="96">
        <v>149533860.66666666</v>
      </c>
      <c r="C105" s="23">
        <v>0</v>
      </c>
      <c r="D105" s="24">
        <v>-103958.68888888889</v>
      </c>
      <c r="E105" s="24">
        <v>11963381.56177091</v>
      </c>
      <c r="F105" s="24">
        <v>0</v>
      </c>
      <c r="G105" s="24">
        <v>0</v>
      </c>
      <c r="H105" s="24">
        <v>0</v>
      </c>
      <c r="I105" s="25">
        <v>137674437.79378462</v>
      </c>
      <c r="J105" s="96"/>
      <c r="K105" s="18"/>
      <c r="L105" s="18"/>
      <c r="M105" s="18"/>
      <c r="N105" s="18"/>
      <c r="O105" s="18"/>
      <c r="P105" s="18"/>
      <c r="Q105" s="18"/>
      <c r="R105" s="18"/>
      <c r="S105" s="18"/>
      <c r="T105" s="91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</row>
    <row r="106" spans="1:91">
      <c r="A106" s="138">
        <v>39903</v>
      </c>
      <c r="B106" s="96">
        <v>150313550.83333334</v>
      </c>
      <c r="C106" s="23">
        <v>0</v>
      </c>
      <c r="D106" s="24">
        <v>-103958.68888888889</v>
      </c>
      <c r="E106" s="24">
        <v>18318156.895790022</v>
      </c>
      <c r="F106" s="24">
        <v>0</v>
      </c>
      <c r="G106" s="24">
        <v>0</v>
      </c>
      <c r="H106" s="24">
        <v>0</v>
      </c>
      <c r="I106" s="25">
        <v>132099352.6264322</v>
      </c>
      <c r="J106" s="96"/>
      <c r="K106" s="18"/>
      <c r="L106" s="18"/>
      <c r="M106" s="18"/>
      <c r="N106" s="18"/>
      <c r="O106" s="18"/>
      <c r="P106" s="18"/>
      <c r="Q106" s="18"/>
      <c r="R106" s="18"/>
      <c r="S106" s="18"/>
      <c r="T106" s="91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</row>
    <row r="107" spans="1:91">
      <c r="A107" s="138">
        <v>39933</v>
      </c>
      <c r="B107" s="96">
        <v>150353191</v>
      </c>
      <c r="C107" s="23">
        <v>0</v>
      </c>
      <c r="D107" s="24">
        <v>-103958.68888888889</v>
      </c>
      <c r="E107" s="24">
        <v>24008207.836347386</v>
      </c>
      <c r="F107" s="24">
        <v>0</v>
      </c>
      <c r="G107" s="24">
        <v>0</v>
      </c>
      <c r="H107" s="24">
        <v>0</v>
      </c>
      <c r="I107" s="25">
        <v>126448941.85254149</v>
      </c>
      <c r="J107" s="96"/>
      <c r="K107" s="18"/>
      <c r="L107" s="18"/>
      <c r="M107" s="18"/>
      <c r="N107" s="18"/>
      <c r="O107" s="18"/>
      <c r="P107" s="18"/>
      <c r="Q107" s="18"/>
      <c r="R107" s="18"/>
      <c r="S107" s="18"/>
      <c r="T107" s="91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</row>
    <row r="108" spans="1:91">
      <c r="A108" s="138">
        <v>39964</v>
      </c>
      <c r="B108" s="96">
        <v>116691162.58333333</v>
      </c>
      <c r="C108" s="23">
        <v>-34280141</v>
      </c>
      <c r="D108" s="24">
        <v>-82415.011111111118</v>
      </c>
      <c r="E108" s="24">
        <v>30088709.068258293</v>
      </c>
      <c r="F108" s="24">
        <v>-4191431.931741707</v>
      </c>
      <c r="G108" s="24">
        <v>-21830.37464448806</v>
      </c>
      <c r="H108" s="24">
        <v>0</v>
      </c>
      <c r="I108" s="25">
        <v>125178271.83257234</v>
      </c>
      <c r="J108" s="96"/>
      <c r="K108" s="18"/>
      <c r="L108" s="18"/>
      <c r="M108" s="18"/>
      <c r="N108" s="18"/>
      <c r="O108" s="18"/>
      <c r="P108" s="18"/>
      <c r="Q108" s="18"/>
      <c r="R108" s="18"/>
      <c r="S108" s="18"/>
      <c r="T108" s="91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</row>
    <row r="109" spans="1:91">
      <c r="A109" s="138">
        <v>39994</v>
      </c>
      <c r="B109" s="96">
        <v>117309275.16666667</v>
      </c>
      <c r="C109" s="23">
        <v>0</v>
      </c>
      <c r="D109" s="24">
        <v>-82415.011111111118</v>
      </c>
      <c r="E109" s="24">
        <v>0</v>
      </c>
      <c r="F109" s="24">
        <v>0</v>
      </c>
      <c r="G109" s="24">
        <v>0</v>
      </c>
      <c r="H109" s="24">
        <v>0</v>
      </c>
      <c r="I109" s="25">
        <v>117391690.17777778</v>
      </c>
      <c r="J109" s="96"/>
      <c r="K109" s="18"/>
      <c r="L109" s="18"/>
      <c r="M109" s="18"/>
      <c r="N109" s="18"/>
      <c r="O109" s="18"/>
      <c r="P109" s="18"/>
      <c r="Q109" s="18"/>
      <c r="R109" s="18"/>
      <c r="S109" s="18"/>
      <c r="T109" s="91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</row>
    <row r="110" spans="1:91">
      <c r="A110" s="138">
        <v>40025</v>
      </c>
      <c r="B110" s="96">
        <v>117927387.75</v>
      </c>
      <c r="C110" s="23">
        <v>0</v>
      </c>
      <c r="D110" s="24">
        <v>-82415.011111111118</v>
      </c>
      <c r="E110" s="24">
        <v>4272803.5729429265</v>
      </c>
      <c r="F110" s="24">
        <v>0</v>
      </c>
      <c r="G110" s="24">
        <v>0</v>
      </c>
      <c r="H110" s="24">
        <v>0</v>
      </c>
      <c r="I110" s="25">
        <v>113736999.18816818</v>
      </c>
      <c r="J110" s="96"/>
      <c r="K110" s="18"/>
      <c r="L110" s="18"/>
      <c r="M110" s="18"/>
      <c r="N110" s="18"/>
      <c r="O110" s="18"/>
      <c r="P110" s="18"/>
      <c r="Q110" s="18"/>
      <c r="R110" s="18"/>
      <c r="S110" s="18"/>
      <c r="T110" s="91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</row>
    <row r="111" spans="1:91">
      <c r="A111" s="138">
        <v>40056</v>
      </c>
      <c r="B111" s="96">
        <v>118545500.33333333</v>
      </c>
      <c r="C111" s="23">
        <v>0</v>
      </c>
      <c r="D111" s="24">
        <v>-82415.011111111118</v>
      </c>
      <c r="E111" s="24">
        <v>8433075.6197045054</v>
      </c>
      <c r="F111" s="24">
        <v>0</v>
      </c>
      <c r="G111" s="24">
        <v>0</v>
      </c>
      <c r="H111" s="24">
        <v>0</v>
      </c>
      <c r="I111" s="25">
        <v>110194839.72473994</v>
      </c>
      <c r="J111" s="96"/>
      <c r="K111" s="18"/>
      <c r="L111" s="18"/>
      <c r="M111" s="18"/>
      <c r="N111" s="18"/>
      <c r="O111" s="18"/>
      <c r="P111" s="18"/>
      <c r="Q111" s="18"/>
      <c r="R111" s="18"/>
      <c r="S111" s="18"/>
      <c r="T111" s="91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</row>
    <row r="112" spans="1:91">
      <c r="A112" s="138">
        <v>40086</v>
      </c>
      <c r="B112" s="96">
        <v>119163612.91666667</v>
      </c>
      <c r="C112" s="23">
        <v>0</v>
      </c>
      <c r="D112" s="24">
        <v>-82415.011111111118</v>
      </c>
      <c r="E112" s="24">
        <v>12757420.574610701</v>
      </c>
      <c r="F112" s="24">
        <v>0</v>
      </c>
      <c r="G112" s="24">
        <v>0</v>
      </c>
      <c r="H112" s="24">
        <v>0</v>
      </c>
      <c r="I112" s="25">
        <v>106488607.35316709</v>
      </c>
      <c r="J112" s="96"/>
      <c r="K112" s="18"/>
      <c r="L112" s="18"/>
      <c r="M112" s="18"/>
      <c r="N112" s="18"/>
      <c r="O112" s="18"/>
      <c r="P112" s="18"/>
      <c r="Q112" s="18"/>
      <c r="R112" s="18"/>
      <c r="S112" s="18"/>
      <c r="T112" s="91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</row>
    <row r="113" spans="1:91">
      <c r="A113" s="138">
        <v>40117</v>
      </c>
      <c r="B113" s="96">
        <v>119228700.5</v>
      </c>
      <c r="C113" s="23">
        <v>0</v>
      </c>
      <c r="D113" s="24">
        <v>-82415.011111111118</v>
      </c>
      <c r="E113" s="24">
        <v>17107909.834032051</v>
      </c>
      <c r="F113" s="24">
        <v>0</v>
      </c>
      <c r="G113" s="24">
        <v>0</v>
      </c>
      <c r="H113" s="24">
        <v>0</v>
      </c>
      <c r="I113" s="25">
        <v>102203205.67707905</v>
      </c>
      <c r="J113" s="96"/>
      <c r="K113" s="18"/>
      <c r="L113" s="18"/>
      <c r="M113" s="18"/>
      <c r="N113" s="18"/>
      <c r="O113" s="18"/>
      <c r="P113" s="18"/>
      <c r="Q113" s="18"/>
      <c r="R113" s="18"/>
      <c r="S113" s="18"/>
      <c r="T113" s="91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</row>
    <row r="114" spans="1:91">
      <c r="A114" s="138">
        <v>40147</v>
      </c>
      <c r="B114" s="96">
        <v>93896393.791666672</v>
      </c>
      <c r="C114" s="23">
        <v>-25829675.5</v>
      </c>
      <c r="D114" s="24">
        <v>-66315.838888888888</v>
      </c>
      <c r="E114" s="24">
        <v>21377102.668844931</v>
      </c>
      <c r="F114" s="24">
        <v>-4452572.8311550692</v>
      </c>
      <c r="G114" s="24">
        <v>-23963.499612119296</v>
      </c>
      <c r="H114" s="24">
        <v>0</v>
      </c>
      <c r="I114" s="25">
        <v>102891818.79247782</v>
      </c>
      <c r="J114" s="96"/>
      <c r="K114" s="18"/>
      <c r="L114" s="18"/>
      <c r="M114" s="18"/>
      <c r="N114" s="18"/>
      <c r="O114" s="18"/>
      <c r="P114" s="18"/>
      <c r="Q114" s="18"/>
      <c r="R114" s="18"/>
      <c r="S114" s="18"/>
      <c r="T114" s="91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</row>
    <row r="115" spans="1:91">
      <c r="A115" s="138">
        <v>40178</v>
      </c>
      <c r="B115" s="96">
        <v>94393762.583333328</v>
      </c>
      <c r="C115" s="23">
        <v>0</v>
      </c>
      <c r="D115" s="24">
        <v>-66315.838888888888</v>
      </c>
      <c r="E115" s="24">
        <v>288.60154462605715</v>
      </c>
      <c r="F115" s="24">
        <v>0</v>
      </c>
      <c r="G115" s="24">
        <v>0</v>
      </c>
      <c r="H115" s="24">
        <v>0</v>
      </c>
      <c r="I115" s="25">
        <v>94459789.820677578</v>
      </c>
      <c r="J115" s="96"/>
      <c r="K115" s="18"/>
      <c r="L115" s="18"/>
      <c r="M115" s="18"/>
      <c r="N115" s="18"/>
      <c r="O115" s="18"/>
      <c r="P115" s="18"/>
      <c r="Q115" s="18"/>
      <c r="R115" s="18"/>
      <c r="S115" s="18"/>
      <c r="T115" s="91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</row>
    <row r="116" spans="1:91">
      <c r="A116" s="138">
        <v>40209</v>
      </c>
      <c r="B116" s="96">
        <v>94891131.375</v>
      </c>
      <c r="C116" s="23">
        <v>0</v>
      </c>
      <c r="D116" s="24">
        <v>-66315.838888888888</v>
      </c>
      <c r="E116" s="24">
        <v>5924313.8881755816</v>
      </c>
      <c r="F116" s="24">
        <v>0</v>
      </c>
      <c r="G116" s="24">
        <v>0</v>
      </c>
      <c r="H116" s="24">
        <v>0</v>
      </c>
      <c r="I116" s="25">
        <v>89033133.325713307</v>
      </c>
      <c r="J116" s="96"/>
      <c r="K116" s="18"/>
      <c r="L116" s="18"/>
      <c r="M116" s="18"/>
      <c r="N116" s="18"/>
      <c r="O116" s="18"/>
      <c r="P116" s="18"/>
      <c r="Q116" s="18"/>
      <c r="R116" s="18"/>
      <c r="S116" s="18"/>
      <c r="T116" s="91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</row>
    <row r="117" spans="1:91">
      <c r="A117" s="138">
        <v>40237</v>
      </c>
      <c r="B117" s="96">
        <v>95388500.166666672</v>
      </c>
      <c r="C117" s="23">
        <v>0</v>
      </c>
      <c r="D117" s="24">
        <v>-66315.838888888888</v>
      </c>
      <c r="E117" s="24">
        <v>12226146.770277336</v>
      </c>
      <c r="F117" s="24">
        <v>0</v>
      </c>
      <c r="G117" s="24">
        <v>0</v>
      </c>
      <c r="H117" s="24">
        <v>0</v>
      </c>
      <c r="I117" s="25">
        <v>83228669.235278219</v>
      </c>
      <c r="J117" s="96"/>
      <c r="K117" s="18"/>
      <c r="L117" s="18"/>
      <c r="M117" s="18"/>
      <c r="N117" s="18"/>
      <c r="O117" s="18"/>
      <c r="P117" s="18"/>
      <c r="Q117" s="18"/>
      <c r="R117" s="18"/>
      <c r="S117" s="18"/>
      <c r="T117" s="91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</row>
    <row r="118" spans="1:91">
      <c r="A118" s="138">
        <v>40268</v>
      </c>
      <c r="B118" s="96">
        <v>95885868.958333328</v>
      </c>
      <c r="C118" s="23">
        <v>0</v>
      </c>
      <c r="D118" s="24">
        <v>-66315.838888888888</v>
      </c>
      <c r="E118" s="24">
        <v>18714410.598039668</v>
      </c>
      <c r="F118" s="24">
        <v>0</v>
      </c>
      <c r="G118" s="24">
        <v>0</v>
      </c>
      <c r="H118" s="24">
        <v>0</v>
      </c>
      <c r="I118" s="25">
        <v>77237774.19918254</v>
      </c>
      <c r="J118" s="96"/>
      <c r="K118" s="18"/>
      <c r="L118" s="18"/>
      <c r="M118" s="18"/>
      <c r="N118" s="18"/>
      <c r="O118" s="18"/>
      <c r="P118" s="18"/>
      <c r="Q118" s="18"/>
      <c r="R118" s="18"/>
      <c r="S118" s="18"/>
      <c r="T118" s="91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</row>
    <row r="119" spans="1:91">
      <c r="A119" s="138">
        <v>40298</v>
      </c>
      <c r="B119" s="96">
        <v>95582187.75</v>
      </c>
      <c r="C119" s="23">
        <v>0</v>
      </c>
      <c r="D119" s="24">
        <v>-66315.838888888888</v>
      </c>
      <c r="E119" s="24">
        <v>24525077.353632644</v>
      </c>
      <c r="F119" s="24">
        <v>0</v>
      </c>
      <c r="G119" s="24">
        <v>0</v>
      </c>
      <c r="H119" s="24">
        <v>0</v>
      </c>
      <c r="I119" s="25">
        <v>71123426.23525624</v>
      </c>
      <c r="J119" s="96"/>
      <c r="K119" s="18"/>
      <c r="L119" s="18"/>
      <c r="M119" s="18"/>
      <c r="N119" s="18"/>
      <c r="O119" s="18"/>
      <c r="P119" s="18"/>
      <c r="Q119" s="18"/>
      <c r="R119" s="18"/>
      <c r="S119" s="18"/>
      <c r="T119" s="91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</row>
    <row r="120" spans="1:91">
      <c r="A120" s="138">
        <v>40329</v>
      </c>
      <c r="B120" s="96">
        <v>60878447.875</v>
      </c>
      <c r="C120" s="23">
        <v>-35026212.75</v>
      </c>
      <c r="D120" s="24">
        <v>-42996.383333333331</v>
      </c>
      <c r="E120" s="24">
        <v>30739167.444849487</v>
      </c>
      <c r="F120" s="24">
        <v>-4287045.3051505126</v>
      </c>
      <c r="G120" s="24">
        <v>-22328.360964325588</v>
      </c>
      <c r="H120" s="24">
        <v>0</v>
      </c>
      <c r="I120" s="25">
        <v>69517863.229598686</v>
      </c>
      <c r="J120" s="96"/>
      <c r="K120" s="18"/>
      <c r="L120" s="18"/>
      <c r="M120" s="18"/>
      <c r="N120" s="18"/>
      <c r="O120" s="18"/>
      <c r="P120" s="18"/>
      <c r="Q120" s="18"/>
      <c r="R120" s="18"/>
      <c r="S120" s="18"/>
      <c r="T120" s="91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</row>
    <row r="121" spans="1:91">
      <c r="A121" s="138">
        <v>40359</v>
      </c>
      <c r="B121" s="96">
        <v>61200920.75</v>
      </c>
      <c r="C121" s="23">
        <v>0</v>
      </c>
      <c r="D121" s="24">
        <v>-42996.383333333331</v>
      </c>
      <c r="E121" s="24">
        <v>0</v>
      </c>
      <c r="F121" s="24">
        <v>0</v>
      </c>
      <c r="G121" s="24">
        <v>0</v>
      </c>
      <c r="H121" s="24">
        <v>0</v>
      </c>
      <c r="I121" s="25">
        <v>61243917.133333333</v>
      </c>
      <c r="J121" s="96"/>
      <c r="K121" s="18"/>
      <c r="L121" s="18"/>
      <c r="M121" s="18"/>
      <c r="N121" s="18"/>
      <c r="O121" s="18"/>
      <c r="P121" s="18"/>
      <c r="Q121" s="18"/>
      <c r="R121" s="18"/>
      <c r="S121" s="18"/>
      <c r="T121" s="91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</row>
    <row r="122" spans="1:91">
      <c r="A122" s="138">
        <v>40390</v>
      </c>
      <c r="B122" s="96">
        <v>61523393.625</v>
      </c>
      <c r="C122" s="23">
        <v>0</v>
      </c>
      <c r="D122" s="24">
        <v>-42996.383333333331</v>
      </c>
      <c r="E122" s="24">
        <v>4371998.9546174491</v>
      </c>
      <c r="F122" s="24">
        <v>0</v>
      </c>
      <c r="G122" s="24">
        <v>0</v>
      </c>
      <c r="H122" s="24">
        <v>0</v>
      </c>
      <c r="I122" s="25">
        <v>57194391.053715885</v>
      </c>
      <c r="J122" s="96"/>
      <c r="K122" s="18"/>
      <c r="L122" s="18"/>
      <c r="M122" s="18"/>
      <c r="N122" s="18"/>
      <c r="O122" s="18"/>
      <c r="P122" s="18"/>
      <c r="Q122" s="18"/>
      <c r="R122" s="18"/>
      <c r="S122" s="18"/>
      <c r="T122" s="91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</row>
    <row r="123" spans="1:91">
      <c r="A123" s="138">
        <v>40421</v>
      </c>
      <c r="B123" s="96">
        <v>61845866.5</v>
      </c>
      <c r="C123" s="23">
        <v>0</v>
      </c>
      <c r="D123" s="24">
        <v>-42996.383333333331</v>
      </c>
      <c r="E123" s="24">
        <v>8628301.2988054026</v>
      </c>
      <c r="F123" s="24">
        <v>0</v>
      </c>
      <c r="G123" s="24">
        <v>0</v>
      </c>
      <c r="H123" s="24">
        <v>0</v>
      </c>
      <c r="I123" s="25">
        <v>53260561.584527932</v>
      </c>
      <c r="J123" s="96"/>
      <c r="K123" s="18"/>
      <c r="L123" s="18"/>
      <c r="M123" s="18"/>
      <c r="N123" s="18"/>
      <c r="O123" s="18"/>
      <c r="P123" s="18"/>
      <c r="Q123" s="18"/>
      <c r="R123" s="18"/>
      <c r="S123" s="18"/>
      <c r="T123" s="91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</row>
    <row r="124" spans="1:91">
      <c r="A124" s="138">
        <v>40451</v>
      </c>
      <c r="B124" s="96">
        <v>62168339.375</v>
      </c>
      <c r="C124" s="23">
        <v>0</v>
      </c>
      <c r="D124" s="24">
        <v>-42996.383333333331</v>
      </c>
      <c r="E124" s="24">
        <v>13051913.130205849</v>
      </c>
      <c r="F124" s="24">
        <v>0</v>
      </c>
      <c r="G124" s="24">
        <v>0</v>
      </c>
      <c r="H124" s="24">
        <v>0</v>
      </c>
      <c r="I124" s="25">
        <v>49159422.628127486</v>
      </c>
      <c r="J124" s="96"/>
      <c r="K124" s="18"/>
      <c r="L124" s="18"/>
      <c r="M124" s="18"/>
      <c r="N124" s="18"/>
      <c r="O124" s="18"/>
      <c r="P124" s="18"/>
      <c r="Q124" s="18"/>
      <c r="R124" s="18"/>
      <c r="S124" s="18"/>
      <c r="T124" s="91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</row>
    <row r="125" spans="1:91">
      <c r="A125" s="138">
        <v>40482</v>
      </c>
      <c r="B125" s="96">
        <v>61878712.25</v>
      </c>
      <c r="C125" s="23">
        <v>0</v>
      </c>
      <c r="D125" s="24">
        <v>-42996.383333333331</v>
      </c>
      <c r="E125" s="24">
        <v>17501704.486057095</v>
      </c>
      <c r="F125" s="24">
        <v>0</v>
      </c>
      <c r="G125" s="24">
        <v>0</v>
      </c>
      <c r="H125" s="24">
        <v>0</v>
      </c>
      <c r="I125" s="25">
        <v>44420004.147276238</v>
      </c>
      <c r="J125" s="96"/>
      <c r="K125" s="18"/>
      <c r="L125" s="18"/>
      <c r="M125" s="18"/>
      <c r="N125" s="18"/>
      <c r="O125" s="18"/>
      <c r="P125" s="18"/>
      <c r="Q125" s="18"/>
      <c r="R125" s="18"/>
      <c r="S125" s="18"/>
      <c r="T125" s="91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</row>
    <row r="126" spans="1:91">
      <c r="A126" s="138">
        <v>40512</v>
      </c>
      <c r="B126" s="96">
        <v>35648706.041666664</v>
      </c>
      <c r="C126" s="23">
        <v>-26418837.25</v>
      </c>
      <c r="D126" s="24">
        <v>-42996.383333333331</v>
      </c>
      <c r="E126" s="24">
        <v>21867029.876564056</v>
      </c>
      <c r="F126" s="24">
        <v>-4551807.3734359443</v>
      </c>
      <c r="G126" s="24">
        <v>-24497.574405644838</v>
      </c>
      <c r="H126" s="24">
        <v>0</v>
      </c>
      <c r="I126" s="25">
        <v>44819814.746277533</v>
      </c>
      <c r="J126" s="96"/>
      <c r="K126" s="18"/>
      <c r="L126" s="18"/>
      <c r="M126" s="18"/>
      <c r="N126" s="18"/>
      <c r="O126" s="18"/>
      <c r="P126" s="18"/>
      <c r="Q126" s="18"/>
      <c r="R126" s="18"/>
      <c r="S126" s="18"/>
      <c r="T126" s="91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</row>
    <row r="127" spans="1:91">
      <c r="A127" s="138">
        <v>40543</v>
      </c>
      <c r="B127" s="96">
        <v>35837537.083333336</v>
      </c>
      <c r="C127" s="23">
        <v>0</v>
      </c>
      <c r="D127" s="24">
        <v>-42996.383333333331</v>
      </c>
      <c r="E127" s="24">
        <v>425.57597417384386</v>
      </c>
      <c r="F127" s="24">
        <v>0</v>
      </c>
      <c r="G127" s="24">
        <v>0</v>
      </c>
      <c r="H127" s="24">
        <v>0</v>
      </c>
      <c r="I127" s="25">
        <v>35880107.890692495</v>
      </c>
      <c r="J127" s="96"/>
      <c r="K127" s="18"/>
      <c r="L127" s="18"/>
      <c r="M127" s="18"/>
      <c r="N127" s="18"/>
      <c r="O127" s="18"/>
      <c r="P127" s="18"/>
      <c r="Q127" s="18"/>
      <c r="R127" s="18"/>
      <c r="S127" s="18"/>
      <c r="T127" s="91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</row>
    <row r="128" spans="1:91">
      <c r="A128" s="138">
        <v>40574</v>
      </c>
      <c r="B128" s="96">
        <v>36026368.125</v>
      </c>
      <c r="C128" s="23">
        <v>0</v>
      </c>
      <c r="D128" s="24">
        <v>-42996.383333333331</v>
      </c>
      <c r="E128" s="24">
        <v>6043093.5357377483</v>
      </c>
      <c r="F128" s="24">
        <v>0</v>
      </c>
      <c r="G128" s="24">
        <v>0</v>
      </c>
      <c r="H128" s="24">
        <v>0</v>
      </c>
      <c r="I128" s="25">
        <v>30026270.972595584</v>
      </c>
      <c r="J128" s="96"/>
      <c r="K128" s="18"/>
      <c r="L128" s="18"/>
      <c r="M128" s="18"/>
      <c r="N128" s="18"/>
      <c r="O128" s="18"/>
      <c r="P128" s="18"/>
      <c r="Q128" s="18"/>
      <c r="R128" s="18"/>
      <c r="S128" s="18"/>
      <c r="T128" s="91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</row>
    <row r="129" spans="1:91">
      <c r="A129" s="138">
        <v>40602</v>
      </c>
      <c r="B129" s="96">
        <v>36215199.166666664</v>
      </c>
      <c r="C129" s="23">
        <v>0</v>
      </c>
      <c r="D129" s="24">
        <v>-42996.383333333331</v>
      </c>
      <c r="E129" s="24">
        <v>12471130.648461536</v>
      </c>
      <c r="F129" s="24">
        <v>0</v>
      </c>
      <c r="G129" s="24">
        <v>0</v>
      </c>
      <c r="H129" s="24">
        <v>0</v>
      </c>
      <c r="I129" s="25">
        <v>23787064.901538461</v>
      </c>
      <c r="J129" s="96"/>
      <c r="K129" s="18"/>
      <c r="L129" s="18"/>
      <c r="M129" s="18"/>
      <c r="N129" s="18"/>
      <c r="O129" s="18"/>
      <c r="P129" s="18"/>
      <c r="Q129" s="18"/>
      <c r="R129" s="18"/>
      <c r="S129" s="18"/>
      <c r="T129" s="91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</row>
    <row r="130" spans="1:91">
      <c r="A130" s="138">
        <v>40633</v>
      </c>
      <c r="B130" s="96">
        <v>36404030.208333336</v>
      </c>
      <c r="C130" s="23">
        <v>0</v>
      </c>
      <c r="D130" s="24">
        <v>-25177.472222222223</v>
      </c>
      <c r="E130" s="24">
        <v>19089327.325759113</v>
      </c>
      <c r="F130" s="24">
        <v>0</v>
      </c>
      <c r="G130" s="24">
        <v>0</v>
      </c>
      <c r="H130" s="24">
        <v>0</v>
      </c>
      <c r="I130" s="25">
        <v>17339880.354796447</v>
      </c>
      <c r="J130" s="96"/>
      <c r="K130" s="18"/>
      <c r="L130" s="18"/>
      <c r="M130" s="18"/>
      <c r="N130" s="18"/>
      <c r="O130" s="18"/>
      <c r="P130" s="18"/>
      <c r="Q130" s="18"/>
      <c r="R130" s="18"/>
      <c r="S130" s="18"/>
      <c r="T130" s="91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</row>
    <row r="131" spans="1:91">
      <c r="A131" s="138">
        <v>40663</v>
      </c>
      <c r="B131" s="96">
        <v>35727986.25</v>
      </c>
      <c r="C131" s="23">
        <v>0</v>
      </c>
      <c r="D131" s="24">
        <v>-25177.472222222223</v>
      </c>
      <c r="E131" s="24">
        <v>25016358.772703946</v>
      </c>
      <c r="F131" s="24">
        <v>0</v>
      </c>
      <c r="G131" s="24">
        <v>0</v>
      </c>
      <c r="H131" s="24">
        <v>0</v>
      </c>
      <c r="I131" s="24">
        <v>10736804.949518278</v>
      </c>
      <c r="J131" s="96"/>
      <c r="K131" s="18"/>
      <c r="L131" s="18"/>
      <c r="M131" s="18"/>
      <c r="N131" s="18"/>
      <c r="O131" s="18"/>
      <c r="P131" s="18"/>
      <c r="Q131" s="18"/>
      <c r="R131" s="18"/>
      <c r="S131" s="18"/>
      <c r="T131" s="91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</row>
    <row r="132" spans="1:91">
      <c r="A132" s="96"/>
      <c r="B132" s="96"/>
      <c r="C132" s="23"/>
      <c r="D132" s="24"/>
      <c r="E132" s="24"/>
      <c r="F132" s="24"/>
      <c r="G132" s="24"/>
      <c r="H132" s="24"/>
      <c r="I132" s="24"/>
      <c r="J132" s="96"/>
      <c r="K132" s="24"/>
      <c r="L132" s="18"/>
      <c r="M132" s="18"/>
      <c r="N132" s="18"/>
      <c r="O132" s="18"/>
      <c r="P132" s="18"/>
      <c r="Q132" s="18"/>
      <c r="R132" s="18"/>
      <c r="S132" s="18"/>
      <c r="T132" s="91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</row>
    <row r="133" spans="1:91">
      <c r="A133" s="96"/>
      <c r="B133" s="96"/>
      <c r="C133" s="23"/>
      <c r="D133" s="24"/>
      <c r="E133" s="24"/>
      <c r="F133" s="24"/>
      <c r="G133" s="24"/>
      <c r="H133" s="24"/>
      <c r="I133" s="19"/>
      <c r="J133" s="96"/>
      <c r="K133" s="24"/>
      <c r="L133" s="18"/>
      <c r="M133" s="18"/>
      <c r="N133" s="18"/>
      <c r="O133" s="18"/>
      <c r="P133" s="18"/>
      <c r="Q133" s="18"/>
      <c r="R133" s="18"/>
      <c r="S133" s="18"/>
      <c r="T133" s="91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</row>
    <row r="134" spans="1:91">
      <c r="A134" s="96"/>
      <c r="B134" s="96"/>
      <c r="C134" s="23"/>
      <c r="D134" s="24"/>
      <c r="E134" s="24"/>
      <c r="F134" s="24"/>
      <c r="G134" s="24"/>
      <c r="H134" s="24"/>
      <c r="I134" s="19"/>
      <c r="J134" s="96"/>
      <c r="K134" s="24"/>
      <c r="L134" s="18"/>
      <c r="M134" s="18"/>
      <c r="N134" s="18"/>
      <c r="O134" s="18"/>
      <c r="P134" s="18"/>
      <c r="Q134" s="18"/>
      <c r="R134" s="18"/>
      <c r="S134" s="18"/>
      <c r="T134" s="91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</row>
    <row r="135" spans="1:91">
      <c r="A135" s="97"/>
      <c r="B135" s="97"/>
      <c r="C135" s="23"/>
      <c r="D135" s="24"/>
      <c r="E135" s="24"/>
      <c r="F135" s="24"/>
      <c r="G135" s="24"/>
      <c r="H135" s="24"/>
      <c r="I135" s="24"/>
      <c r="J135" s="96"/>
      <c r="K135" s="24"/>
      <c r="L135" s="18"/>
      <c r="M135" s="18"/>
      <c r="N135" s="18"/>
      <c r="O135" s="18"/>
      <c r="P135" s="18"/>
      <c r="Q135" s="18"/>
      <c r="R135" s="18"/>
      <c r="S135" s="18"/>
      <c r="T135" s="91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</row>
    <row r="136" spans="1:91">
      <c r="A136" s="96"/>
      <c r="B136" s="96"/>
      <c r="C136" s="23"/>
      <c r="D136" s="24"/>
      <c r="E136" s="24"/>
      <c r="F136" s="24"/>
      <c r="G136" s="24"/>
      <c r="H136" s="24"/>
      <c r="I136" s="24"/>
      <c r="J136" s="96"/>
      <c r="K136" s="24"/>
      <c r="L136" s="18"/>
      <c r="M136" s="18"/>
      <c r="N136" s="18"/>
      <c r="O136" s="18"/>
      <c r="P136" s="18"/>
      <c r="Q136" s="18"/>
      <c r="R136" s="18"/>
      <c r="S136" s="18"/>
      <c r="T136" s="91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</row>
    <row r="137" spans="1:91">
      <c r="A137" s="96"/>
      <c r="B137" s="96"/>
      <c r="C137" s="23"/>
      <c r="D137" s="24"/>
      <c r="E137" s="24"/>
      <c r="F137" s="24"/>
      <c r="G137" s="24"/>
      <c r="H137" s="24"/>
      <c r="I137" s="24"/>
      <c r="J137" s="96"/>
      <c r="K137" s="18"/>
      <c r="L137" s="18"/>
      <c r="M137" s="18"/>
      <c r="N137" s="18"/>
      <c r="O137" s="18"/>
      <c r="P137" s="18"/>
      <c r="Q137" s="18"/>
      <c r="R137" s="18"/>
      <c r="S137" s="18"/>
      <c r="T137" s="91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</row>
    <row r="138" spans="1:91">
      <c r="A138" s="96"/>
      <c r="B138" s="96"/>
      <c r="C138" s="23"/>
      <c r="D138" s="24"/>
      <c r="E138" s="24"/>
      <c r="F138" s="24"/>
      <c r="G138" s="24"/>
      <c r="H138" s="24"/>
      <c r="I138" s="25"/>
      <c r="J138" s="96"/>
      <c r="K138" s="18"/>
      <c r="L138" s="18"/>
      <c r="M138" s="18"/>
      <c r="N138" s="18"/>
      <c r="O138" s="18"/>
      <c r="P138" s="18"/>
      <c r="Q138" s="18"/>
      <c r="R138" s="18"/>
      <c r="S138" s="18"/>
      <c r="T138" s="91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</row>
    <row r="139" spans="1:91">
      <c r="A139" s="100"/>
      <c r="B139" s="100"/>
      <c r="C139" s="95"/>
      <c r="D139" s="93"/>
      <c r="E139" s="93"/>
      <c r="F139" s="93"/>
      <c r="G139" s="93"/>
      <c r="H139" s="93"/>
      <c r="I139" s="87"/>
      <c r="J139" s="100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</row>
    <row r="140" spans="1:91">
      <c r="A140" s="18"/>
      <c r="B140" s="18"/>
      <c r="C140" s="18"/>
      <c r="D140" s="18"/>
      <c r="E140" s="18"/>
      <c r="F140" s="18"/>
      <c r="G140" s="18"/>
      <c r="H140" s="18"/>
      <c r="I140" s="18"/>
      <c r="J140" s="24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</row>
    <row r="141" spans="1:91">
      <c r="A141" s="18"/>
      <c r="B141" s="18"/>
      <c r="C141" s="18"/>
      <c r="D141" s="18"/>
      <c r="E141" s="18"/>
      <c r="F141" s="18"/>
      <c r="G141" s="18"/>
      <c r="H141" s="18"/>
      <c r="I141" s="18"/>
      <c r="J141" s="24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</row>
    <row r="142" spans="1:91">
      <c r="A142" s="18"/>
      <c r="B142" s="18"/>
      <c r="C142" s="18"/>
      <c r="D142" s="18"/>
      <c r="E142" s="18"/>
      <c r="F142" s="18"/>
      <c r="G142" s="18"/>
      <c r="H142" s="18"/>
      <c r="I142" s="18"/>
      <c r="J142" s="24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</row>
    <row r="143" spans="1:91">
      <c r="A143" s="18"/>
      <c r="B143" s="18"/>
      <c r="C143" s="18"/>
      <c r="D143" s="18"/>
      <c r="E143" s="18"/>
      <c r="F143" s="18"/>
      <c r="G143" s="18"/>
      <c r="H143" s="18"/>
      <c r="I143" s="18"/>
      <c r="J143" s="24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</row>
    <row r="144" spans="1:91">
      <c r="A144" s="18"/>
      <c r="B144" s="18"/>
      <c r="C144" s="18"/>
      <c r="D144" s="18"/>
      <c r="E144" s="18"/>
      <c r="F144" s="18"/>
      <c r="G144" s="18"/>
      <c r="H144" s="18"/>
      <c r="I144" s="18"/>
      <c r="J144" s="24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</row>
    <row r="145" spans="1:9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</row>
    <row r="146" spans="1:9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</row>
    <row r="147" spans="1:9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</row>
    <row r="148" spans="1:9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</row>
    <row r="149" spans="1:9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</row>
    <row r="150" spans="1:9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</row>
    <row r="151" spans="1:9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</row>
    <row r="152" spans="1:9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</row>
    <row r="153" spans="1:9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</row>
    <row r="154" spans="1:9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</row>
    <row r="155" spans="1:9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</row>
    <row r="156" spans="1:9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</row>
    <row r="157" spans="1:9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</row>
    <row r="158" spans="1:9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</row>
    <row r="159" spans="1:9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</row>
    <row r="160" spans="1:9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</row>
    <row r="161" spans="1:9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</row>
    <row r="162" spans="1:9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</row>
    <row r="163" spans="1:9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</row>
    <row r="164" spans="1:9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</row>
    <row r="165" spans="1:9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</row>
    <row r="166" spans="1:9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</row>
    <row r="167" spans="1:9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</row>
    <row r="168" spans="1:9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</row>
    <row r="169" spans="1:9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</row>
    <row r="170" spans="1:9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</row>
    <row r="171" spans="1:9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</row>
    <row r="172" spans="1:9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</row>
    <row r="173" spans="1:9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</row>
    <row r="174" spans="1:91">
      <c r="A174" s="18"/>
      <c r="B174" s="18"/>
      <c r="C174" s="18"/>
      <c r="D174" s="18"/>
      <c r="E174" s="18"/>
      <c r="F174" s="18"/>
      <c r="G174" s="18"/>
      <c r="H174" s="18"/>
      <c r="I174" s="18"/>
      <c r="J174" s="18"/>
    </row>
    <row r="175" spans="1:91">
      <c r="A175" s="18"/>
      <c r="B175" s="18"/>
      <c r="C175" s="18"/>
      <c r="D175" s="18"/>
      <c r="E175" s="18"/>
      <c r="F175" s="18"/>
      <c r="G175" s="18"/>
      <c r="H175" s="18"/>
      <c r="I175" s="18"/>
      <c r="J175" s="18"/>
    </row>
    <row r="176" spans="1:91">
      <c r="A176" s="18"/>
      <c r="B176" s="18"/>
      <c r="C176" s="18"/>
      <c r="D176" s="18"/>
      <c r="E176" s="18"/>
      <c r="F176" s="18"/>
      <c r="G176" s="18"/>
      <c r="H176" s="18"/>
      <c r="I176" s="18"/>
      <c r="J176" s="18"/>
    </row>
    <row r="177" spans="1:10">
      <c r="A177" s="18"/>
      <c r="B177" s="18"/>
      <c r="C177" s="18"/>
      <c r="D177" s="18"/>
      <c r="E177" s="18"/>
      <c r="F177" s="18"/>
      <c r="G177" s="18"/>
      <c r="H177" s="18"/>
      <c r="I177" s="18"/>
      <c r="J177" s="18"/>
    </row>
    <row r="178" spans="1:10">
      <c r="A178" s="18"/>
      <c r="B178" s="18"/>
      <c r="C178" s="18"/>
      <c r="D178" s="18"/>
      <c r="E178" s="18"/>
      <c r="F178" s="18"/>
      <c r="G178" s="18"/>
      <c r="H178" s="18"/>
      <c r="I178" s="18"/>
      <c r="J178" s="18"/>
    </row>
    <row r="179" spans="1:10">
      <c r="A179" s="18"/>
      <c r="B179" s="18"/>
      <c r="C179" s="18"/>
      <c r="D179" s="18"/>
      <c r="E179" s="18"/>
      <c r="F179" s="18"/>
      <c r="G179" s="18"/>
      <c r="H179" s="18"/>
      <c r="I179" s="18"/>
      <c r="J179" s="18"/>
    </row>
    <row r="180" spans="1:10">
      <c r="A180" s="18"/>
      <c r="B180" s="18"/>
      <c r="C180" s="18"/>
      <c r="D180" s="18"/>
      <c r="E180" s="18"/>
      <c r="F180" s="18"/>
      <c r="G180" s="18"/>
      <c r="H180" s="18"/>
      <c r="I180" s="18"/>
      <c r="J180" s="18"/>
    </row>
    <row r="181" spans="1:10">
      <c r="A181" s="18"/>
      <c r="B181" s="18"/>
      <c r="C181" s="18"/>
      <c r="D181" s="18"/>
      <c r="E181" s="18"/>
      <c r="F181" s="18"/>
      <c r="G181" s="18"/>
      <c r="H181" s="18"/>
      <c r="I181" s="18"/>
      <c r="J181" s="18"/>
    </row>
    <row r="182" spans="1:10">
      <c r="A182" s="18"/>
      <c r="B182" s="18"/>
      <c r="C182" s="18"/>
      <c r="D182" s="18"/>
      <c r="E182" s="18"/>
      <c r="F182" s="18"/>
      <c r="G182" s="18"/>
      <c r="H182" s="18"/>
      <c r="I182" s="18"/>
      <c r="J182" s="18"/>
    </row>
    <row r="183" spans="1:10">
      <c r="A183" s="18"/>
      <c r="B183" s="18"/>
      <c r="C183" s="18"/>
      <c r="D183" s="18"/>
      <c r="E183" s="18"/>
      <c r="F183" s="18"/>
      <c r="G183" s="18"/>
      <c r="H183" s="18"/>
      <c r="I183" s="18"/>
      <c r="J183" s="18"/>
    </row>
    <row r="184" spans="1:10">
      <c r="A184" s="18"/>
      <c r="B184" s="18"/>
      <c r="C184" s="18"/>
      <c r="D184" s="18"/>
      <c r="E184" s="18"/>
      <c r="F184" s="18"/>
      <c r="G184" s="18"/>
      <c r="H184" s="18"/>
      <c r="I184" s="18"/>
      <c r="J184" s="18"/>
    </row>
    <row r="185" spans="1:10">
      <c r="A185" s="18"/>
      <c r="B185" s="18"/>
      <c r="C185" s="18"/>
      <c r="D185" s="18"/>
      <c r="E185" s="18"/>
      <c r="F185" s="18"/>
      <c r="G185" s="18"/>
      <c r="H185" s="18"/>
      <c r="I185" s="18"/>
      <c r="J185" s="18"/>
    </row>
    <row r="186" spans="1:10">
      <c r="A186" s="18"/>
      <c r="B186" s="18"/>
      <c r="C186" s="18"/>
      <c r="D186" s="18"/>
      <c r="E186" s="18"/>
      <c r="F186" s="18"/>
      <c r="G186" s="18"/>
      <c r="H186" s="18"/>
      <c r="I186" s="18"/>
      <c r="J186" s="18"/>
    </row>
    <row r="187" spans="1:10">
      <c r="A187" s="18"/>
      <c r="B187" s="18"/>
      <c r="C187" s="18"/>
      <c r="D187" s="18"/>
      <c r="E187" s="18"/>
      <c r="F187" s="18"/>
      <c r="G187" s="18"/>
      <c r="H187" s="18"/>
      <c r="I187" s="18"/>
      <c r="J187" s="18"/>
    </row>
    <row r="188" spans="1:10">
      <c r="A188" s="18"/>
      <c r="B188" s="18"/>
      <c r="C188" s="18"/>
      <c r="D188" s="18"/>
      <c r="E188" s="18"/>
      <c r="F188" s="18"/>
      <c r="G188" s="18"/>
      <c r="H188" s="18"/>
      <c r="I188" s="18"/>
      <c r="J188" s="18"/>
    </row>
    <row r="189" spans="1:10">
      <c r="A189" s="18"/>
      <c r="B189" s="18"/>
      <c r="C189" s="18"/>
      <c r="D189" s="18"/>
      <c r="E189" s="18"/>
      <c r="F189" s="18"/>
      <c r="G189" s="18"/>
      <c r="H189" s="18"/>
      <c r="I189" s="18"/>
      <c r="J189" s="18"/>
    </row>
    <row r="190" spans="1:10">
      <c r="A190" s="18"/>
      <c r="B190" s="18"/>
      <c r="C190" s="18"/>
      <c r="D190" s="18"/>
      <c r="E190" s="18"/>
      <c r="F190" s="18"/>
      <c r="G190" s="18"/>
      <c r="H190" s="18"/>
      <c r="I190" s="18"/>
      <c r="J190" s="18"/>
    </row>
    <row r="191" spans="1:10">
      <c r="A191" s="18"/>
      <c r="B191" s="18"/>
      <c r="C191" s="18"/>
      <c r="D191" s="18"/>
      <c r="E191" s="18"/>
      <c r="F191" s="18"/>
      <c r="G191" s="18"/>
      <c r="H191" s="18"/>
      <c r="I191" s="18"/>
      <c r="J191" s="18"/>
    </row>
    <row r="192" spans="1:10">
      <c r="A192" s="18"/>
      <c r="B192" s="18"/>
      <c r="C192" s="18"/>
      <c r="D192" s="18"/>
      <c r="E192" s="18"/>
      <c r="F192" s="18"/>
      <c r="G192" s="18"/>
      <c r="H192" s="18"/>
      <c r="I192" s="18"/>
      <c r="J192" s="18"/>
    </row>
    <row r="193" spans="1:10">
      <c r="A193" s="18"/>
      <c r="B193" s="18"/>
      <c r="C193" s="18"/>
      <c r="D193" s="18"/>
      <c r="E193" s="18"/>
      <c r="F193" s="18"/>
      <c r="G193" s="18"/>
      <c r="H193" s="18"/>
      <c r="I193" s="18"/>
      <c r="J193" s="18"/>
    </row>
    <row r="194" spans="1:10">
      <c r="A194" s="18"/>
      <c r="B194" s="18"/>
      <c r="C194" s="18"/>
      <c r="D194" s="18"/>
      <c r="E194" s="18"/>
      <c r="F194" s="18"/>
      <c r="G194" s="18"/>
      <c r="H194" s="18"/>
      <c r="I194" s="18"/>
      <c r="J194" s="18"/>
    </row>
    <row r="195" spans="1:10">
      <c r="A195" s="18"/>
      <c r="B195" s="18"/>
      <c r="C195" s="18"/>
      <c r="D195" s="18"/>
      <c r="E195" s="18"/>
      <c r="F195" s="18"/>
      <c r="G195" s="18"/>
      <c r="H195" s="18"/>
      <c r="I195" s="18"/>
      <c r="J195" s="18"/>
    </row>
    <row r="196" spans="1:10">
      <c r="A196" s="18"/>
      <c r="B196" s="18"/>
      <c r="C196" s="18"/>
      <c r="D196" s="18"/>
      <c r="E196" s="18"/>
      <c r="F196" s="18"/>
      <c r="G196" s="18"/>
      <c r="H196" s="18"/>
      <c r="I196" s="18"/>
      <c r="J196" s="18"/>
    </row>
    <row r="197" spans="1:10">
      <c r="A197" s="18"/>
      <c r="B197" s="18"/>
      <c r="C197" s="18"/>
      <c r="D197" s="18"/>
      <c r="E197" s="18"/>
      <c r="F197" s="18"/>
      <c r="G197" s="18"/>
      <c r="H197" s="18"/>
      <c r="I197" s="18"/>
      <c r="J197" s="18"/>
    </row>
    <row r="198" spans="1:10">
      <c r="A198" s="18"/>
      <c r="B198" s="18"/>
      <c r="C198" s="18"/>
      <c r="D198" s="18"/>
      <c r="E198" s="18"/>
      <c r="F198" s="18"/>
      <c r="G198" s="18"/>
      <c r="H198" s="18"/>
      <c r="I198" s="18"/>
      <c r="J198" s="18"/>
    </row>
    <row r="199" spans="1:10">
      <c r="A199" s="18"/>
      <c r="B199" s="18"/>
      <c r="C199" s="18"/>
      <c r="D199" s="18"/>
      <c r="E199" s="18"/>
      <c r="F199" s="18"/>
      <c r="G199" s="18"/>
      <c r="H199" s="18"/>
      <c r="I199" s="18"/>
      <c r="J199" s="18"/>
    </row>
    <row r="200" spans="1:10">
      <c r="A200" s="18"/>
      <c r="B200" s="18"/>
      <c r="C200" s="18"/>
      <c r="D200" s="18"/>
      <c r="E200" s="18"/>
      <c r="F200" s="18"/>
      <c r="G200" s="18"/>
      <c r="H200" s="18"/>
      <c r="I200" s="18"/>
      <c r="J200" s="18"/>
    </row>
    <row r="201" spans="1:10">
      <c r="A201" s="18"/>
      <c r="B201" s="18"/>
      <c r="C201" s="18"/>
      <c r="D201" s="18"/>
      <c r="E201" s="18"/>
      <c r="F201" s="18"/>
      <c r="G201" s="18"/>
      <c r="H201" s="18"/>
      <c r="I201" s="18"/>
      <c r="J201" s="18"/>
    </row>
    <row r="202" spans="1:10">
      <c r="A202" s="18"/>
      <c r="B202" s="18"/>
      <c r="C202" s="18"/>
      <c r="D202" s="18"/>
      <c r="E202" s="18"/>
      <c r="F202" s="18"/>
      <c r="G202" s="18"/>
      <c r="H202" s="18"/>
      <c r="I202" s="18"/>
      <c r="J202" s="18"/>
    </row>
    <row r="203" spans="1:10">
      <c r="A203" s="18"/>
      <c r="B203" s="18"/>
      <c r="C203" s="18"/>
      <c r="D203" s="18"/>
      <c r="E203" s="18"/>
      <c r="F203" s="18"/>
      <c r="G203" s="18"/>
      <c r="H203" s="18"/>
      <c r="I203" s="18"/>
      <c r="J203" s="18"/>
    </row>
    <row r="204" spans="1:10">
      <c r="A204" s="18"/>
      <c r="B204" s="18"/>
      <c r="C204" s="18"/>
      <c r="D204" s="18"/>
      <c r="E204" s="18"/>
      <c r="F204" s="18"/>
      <c r="G204" s="18"/>
      <c r="H204" s="18"/>
      <c r="I204" s="18"/>
      <c r="J204" s="18"/>
    </row>
    <row r="205" spans="1:10">
      <c r="A205" s="18"/>
      <c r="B205" s="18"/>
      <c r="C205" s="18"/>
      <c r="D205" s="18"/>
      <c r="E205" s="18"/>
      <c r="F205" s="18"/>
      <c r="G205" s="18"/>
      <c r="H205" s="18"/>
      <c r="I205" s="18"/>
      <c r="J205" s="18"/>
    </row>
    <row r="206" spans="1:10">
      <c r="A206" s="18"/>
      <c r="B206" s="18"/>
      <c r="C206" s="18"/>
      <c r="D206" s="18"/>
      <c r="E206" s="18"/>
      <c r="F206" s="18"/>
      <c r="G206" s="18"/>
      <c r="H206" s="18"/>
      <c r="I206" s="18"/>
      <c r="J206" s="18"/>
    </row>
    <row r="207" spans="1:10">
      <c r="A207" s="18"/>
      <c r="B207" s="18"/>
      <c r="C207" s="18"/>
      <c r="D207" s="18"/>
      <c r="E207" s="18"/>
      <c r="F207" s="18"/>
      <c r="G207" s="18"/>
      <c r="H207" s="18"/>
      <c r="I207" s="18"/>
      <c r="J207" s="18"/>
    </row>
    <row r="208" spans="1:10">
      <c r="A208" s="18"/>
      <c r="B208" s="18"/>
      <c r="C208" s="18"/>
      <c r="D208" s="18"/>
      <c r="E208" s="18"/>
      <c r="F208" s="18"/>
      <c r="G208" s="18"/>
      <c r="H208" s="18"/>
      <c r="I208" s="18"/>
      <c r="J208" s="18"/>
    </row>
    <row r="209" spans="1:10">
      <c r="A209" s="18"/>
      <c r="B209" s="18"/>
      <c r="C209" s="18"/>
      <c r="D209" s="18"/>
      <c r="E209" s="18"/>
      <c r="F209" s="18"/>
      <c r="G209" s="18"/>
      <c r="H209" s="18"/>
      <c r="I209" s="18"/>
      <c r="J209" s="18"/>
    </row>
    <row r="210" spans="1:10">
      <c r="A210" s="18"/>
      <c r="B210" s="18"/>
      <c r="C210" s="18"/>
      <c r="D210" s="18"/>
      <c r="E210" s="18"/>
      <c r="F210" s="18"/>
      <c r="G210" s="18"/>
      <c r="H210" s="18"/>
      <c r="I210" s="18"/>
      <c r="J210" s="18"/>
    </row>
    <row r="211" spans="1:10">
      <c r="A211" s="18"/>
      <c r="B211" s="18"/>
      <c r="C211" s="18"/>
      <c r="D211" s="18"/>
      <c r="E211" s="18"/>
      <c r="F211" s="18"/>
      <c r="G211" s="18"/>
      <c r="H211" s="18"/>
      <c r="I211" s="18"/>
      <c r="J211" s="18"/>
    </row>
    <row r="212" spans="1:10">
      <c r="A212" s="18"/>
      <c r="B212" s="18"/>
      <c r="C212" s="18"/>
      <c r="D212" s="18"/>
      <c r="E212" s="18"/>
      <c r="F212" s="18"/>
      <c r="G212" s="18"/>
      <c r="H212" s="18"/>
      <c r="I212" s="18"/>
      <c r="J212" s="18"/>
    </row>
    <row r="213" spans="1:10">
      <c r="A213" s="18"/>
      <c r="B213" s="18"/>
      <c r="C213" s="18"/>
      <c r="D213" s="18"/>
      <c r="E213" s="18"/>
      <c r="F213" s="18"/>
      <c r="G213" s="18"/>
      <c r="H213" s="18"/>
      <c r="I213" s="18"/>
      <c r="J213" s="18"/>
    </row>
    <row r="214" spans="1:10">
      <c r="A214" s="18"/>
      <c r="B214" s="18"/>
      <c r="C214" s="18"/>
      <c r="D214" s="18"/>
      <c r="E214" s="18"/>
      <c r="F214" s="18"/>
      <c r="G214" s="18"/>
      <c r="H214" s="18"/>
      <c r="I214" s="18"/>
      <c r="J214" s="18"/>
    </row>
    <row r="215" spans="1:10">
      <c r="A215" s="18"/>
      <c r="B215" s="18"/>
      <c r="C215" s="18"/>
      <c r="D215" s="18"/>
      <c r="E215" s="18"/>
      <c r="F215" s="18"/>
      <c r="G215" s="18"/>
      <c r="H215" s="18"/>
      <c r="I215" s="18"/>
      <c r="J215" s="18"/>
    </row>
    <row r="216" spans="1:10">
      <c r="A216" s="18"/>
      <c r="B216" s="18"/>
      <c r="C216" s="18"/>
      <c r="D216" s="18"/>
      <c r="E216" s="18"/>
      <c r="F216" s="18"/>
      <c r="G216" s="18"/>
      <c r="H216" s="18"/>
      <c r="I216" s="18"/>
      <c r="J216" s="18"/>
    </row>
    <row r="217" spans="1:10">
      <c r="A217" s="18"/>
      <c r="B217" s="18"/>
      <c r="C217" s="18"/>
      <c r="D217" s="18"/>
      <c r="E217" s="18"/>
      <c r="F217" s="18"/>
      <c r="G217" s="18"/>
      <c r="H217" s="18"/>
      <c r="I217" s="18"/>
      <c r="J217" s="18"/>
    </row>
    <row r="218" spans="1:10">
      <c r="A218" s="18"/>
      <c r="B218" s="18"/>
      <c r="C218" s="18"/>
      <c r="D218" s="18"/>
      <c r="E218" s="18"/>
      <c r="F218" s="18"/>
      <c r="G218" s="18"/>
      <c r="H218" s="18"/>
      <c r="I218" s="18"/>
      <c r="J218" s="18"/>
    </row>
    <row r="219" spans="1:10">
      <c r="A219" s="18"/>
      <c r="B219" s="18"/>
      <c r="C219" s="18"/>
      <c r="D219" s="18"/>
      <c r="E219" s="18"/>
      <c r="F219" s="18"/>
      <c r="G219" s="18"/>
      <c r="H219" s="18"/>
      <c r="I219" s="18"/>
      <c r="J219" s="18"/>
    </row>
    <row r="220" spans="1:10">
      <c r="A220" s="18"/>
      <c r="B220" s="18"/>
      <c r="C220" s="18"/>
      <c r="D220" s="18"/>
      <c r="E220" s="18"/>
      <c r="F220" s="18"/>
      <c r="G220" s="18"/>
      <c r="H220" s="18"/>
      <c r="I220" s="18"/>
      <c r="J220" s="18"/>
    </row>
    <row r="221" spans="1:10">
      <c r="A221" s="18"/>
      <c r="B221" s="18"/>
      <c r="C221" s="18"/>
      <c r="D221" s="18"/>
      <c r="E221" s="18"/>
      <c r="F221" s="18"/>
      <c r="G221" s="18"/>
      <c r="H221" s="18"/>
      <c r="I221" s="18"/>
      <c r="J221" s="18"/>
    </row>
    <row r="222" spans="1:10">
      <c r="A222" s="18"/>
      <c r="B222" s="18"/>
      <c r="C222" s="18"/>
      <c r="D222" s="18"/>
      <c r="E222" s="18"/>
      <c r="F222" s="18"/>
      <c r="G222" s="18"/>
      <c r="H222" s="18"/>
      <c r="I222" s="18"/>
      <c r="J222" s="18"/>
    </row>
    <row r="223" spans="1:10">
      <c r="A223" s="18"/>
      <c r="B223" s="18"/>
      <c r="C223" s="18"/>
      <c r="D223" s="18"/>
      <c r="E223" s="18"/>
      <c r="F223" s="18"/>
      <c r="G223" s="18"/>
      <c r="H223" s="18"/>
      <c r="I223" s="18"/>
      <c r="J223" s="18"/>
    </row>
    <row r="224" spans="1:10">
      <c r="A224" s="18"/>
      <c r="B224" s="18"/>
      <c r="C224" s="18"/>
      <c r="D224" s="18"/>
      <c r="E224" s="18"/>
      <c r="F224" s="18"/>
      <c r="G224" s="18"/>
      <c r="H224" s="18"/>
      <c r="I224" s="18"/>
      <c r="J224" s="18"/>
    </row>
    <row r="225" spans="1:10">
      <c r="A225" s="18"/>
      <c r="B225" s="18"/>
      <c r="C225" s="18"/>
      <c r="D225" s="18"/>
      <c r="E225" s="18"/>
      <c r="F225" s="18"/>
      <c r="G225" s="18"/>
      <c r="H225" s="18"/>
      <c r="I225" s="18"/>
      <c r="J225" s="18"/>
    </row>
    <row r="226" spans="1:10">
      <c r="A226" s="18"/>
      <c r="B226" s="18"/>
      <c r="C226" s="18"/>
      <c r="D226" s="18"/>
      <c r="E226" s="18"/>
      <c r="F226" s="18"/>
      <c r="G226" s="18"/>
      <c r="H226" s="18"/>
      <c r="I226" s="18"/>
      <c r="J226" s="18"/>
    </row>
    <row r="227" spans="1:10">
      <c r="A227" s="18"/>
      <c r="B227" s="18"/>
      <c r="C227" s="18"/>
      <c r="D227" s="18"/>
      <c r="E227" s="18"/>
      <c r="F227" s="18"/>
      <c r="G227" s="18"/>
      <c r="H227" s="18"/>
      <c r="I227" s="18"/>
      <c r="J227" s="18"/>
    </row>
    <row r="228" spans="1:10">
      <c r="A228" s="18"/>
      <c r="B228" s="18"/>
      <c r="C228" s="18"/>
      <c r="D228" s="18"/>
      <c r="E228" s="18"/>
      <c r="F228" s="18"/>
      <c r="G228" s="18"/>
      <c r="H228" s="18"/>
      <c r="I228" s="18"/>
      <c r="J228" s="18"/>
    </row>
    <row r="229" spans="1:10">
      <c r="A229" s="18"/>
      <c r="B229" s="18"/>
      <c r="C229" s="18"/>
      <c r="D229" s="18"/>
      <c r="E229" s="18"/>
      <c r="F229" s="18"/>
      <c r="G229" s="18"/>
      <c r="H229" s="18"/>
      <c r="I229" s="18"/>
      <c r="J229" s="18"/>
    </row>
    <row r="230" spans="1:10">
      <c r="A230" s="18"/>
      <c r="B230" s="18"/>
      <c r="C230" s="18"/>
      <c r="D230" s="18"/>
      <c r="E230" s="18"/>
      <c r="F230" s="18"/>
      <c r="G230" s="18"/>
      <c r="H230" s="18"/>
      <c r="I230" s="18"/>
      <c r="J230" s="18"/>
    </row>
    <row r="231" spans="1:10">
      <c r="A231" s="18"/>
      <c r="B231" s="18"/>
      <c r="C231" s="18"/>
      <c r="D231" s="18"/>
      <c r="E231" s="18"/>
      <c r="F231" s="18"/>
      <c r="G231" s="18"/>
      <c r="H231" s="18"/>
      <c r="I231" s="18"/>
      <c r="J231" s="18"/>
    </row>
    <row r="232" spans="1:10">
      <c r="A232" s="18"/>
      <c r="B232" s="18"/>
      <c r="C232" s="18"/>
      <c r="D232" s="18"/>
      <c r="E232" s="18"/>
      <c r="F232" s="18"/>
      <c r="G232" s="18"/>
      <c r="H232" s="18"/>
      <c r="I232" s="18"/>
      <c r="J232" s="18"/>
    </row>
    <row r="233" spans="1:10">
      <c r="A233" s="18"/>
      <c r="B233" s="18"/>
      <c r="C233" s="18"/>
      <c r="D233" s="18"/>
      <c r="E233" s="18"/>
      <c r="F233" s="18"/>
      <c r="G233" s="18"/>
      <c r="H233" s="18"/>
      <c r="I233" s="18"/>
      <c r="J233" s="18"/>
    </row>
    <row r="234" spans="1:10">
      <c r="A234" s="18"/>
      <c r="B234" s="18"/>
      <c r="C234" s="18"/>
      <c r="D234" s="18"/>
      <c r="E234" s="18"/>
      <c r="F234" s="18"/>
      <c r="G234" s="18"/>
      <c r="H234" s="18"/>
      <c r="I234" s="18"/>
      <c r="J234" s="18"/>
    </row>
    <row r="235" spans="1:10">
      <c r="A235" s="18"/>
      <c r="B235" s="18"/>
      <c r="C235" s="18"/>
      <c r="D235" s="18"/>
      <c r="E235" s="18"/>
      <c r="F235" s="18"/>
      <c r="G235" s="18"/>
      <c r="H235" s="18"/>
      <c r="I235" s="18"/>
      <c r="J235" s="18"/>
    </row>
    <row r="236" spans="1:10">
      <c r="A236" s="18"/>
      <c r="B236" s="18"/>
      <c r="C236" s="18"/>
      <c r="D236" s="18"/>
      <c r="E236" s="18"/>
      <c r="F236" s="18"/>
      <c r="G236" s="18"/>
      <c r="H236" s="18"/>
      <c r="I236" s="18"/>
      <c r="J236" s="18"/>
    </row>
    <row r="237" spans="1:10">
      <c r="A237" s="18"/>
      <c r="B237" s="18"/>
      <c r="C237" s="18"/>
      <c r="D237" s="18"/>
      <c r="E237" s="18"/>
      <c r="F237" s="18"/>
      <c r="G237" s="18"/>
      <c r="H237" s="18"/>
      <c r="I237" s="18"/>
      <c r="J237" s="18"/>
    </row>
    <row r="238" spans="1:10">
      <c r="A238" s="18"/>
      <c r="B238" s="18"/>
      <c r="C238" s="18"/>
      <c r="D238" s="18"/>
      <c r="E238" s="18"/>
      <c r="F238" s="18"/>
      <c r="G238" s="18"/>
      <c r="H238" s="18"/>
      <c r="I238" s="18"/>
      <c r="J238" s="18"/>
    </row>
    <row r="239" spans="1:10">
      <c r="A239" s="18"/>
      <c r="B239" s="18"/>
      <c r="C239" s="18"/>
      <c r="D239" s="18"/>
      <c r="E239" s="18"/>
      <c r="F239" s="18"/>
      <c r="G239" s="18"/>
      <c r="H239" s="18"/>
      <c r="I239" s="18"/>
      <c r="J239" s="18"/>
    </row>
    <row r="240" spans="1:10">
      <c r="A240" s="18"/>
      <c r="B240" s="18"/>
      <c r="C240" s="18"/>
      <c r="D240" s="18"/>
      <c r="E240" s="18"/>
      <c r="F240" s="18"/>
      <c r="G240" s="18"/>
      <c r="H240" s="18"/>
      <c r="I240" s="18"/>
      <c r="J240" s="18"/>
    </row>
    <row r="241" spans="1:10">
      <c r="A241" s="18"/>
      <c r="B241" s="18"/>
      <c r="C241" s="18"/>
      <c r="D241" s="18"/>
      <c r="E241" s="18"/>
      <c r="F241" s="18"/>
      <c r="G241" s="18"/>
      <c r="H241" s="18"/>
      <c r="I241" s="18"/>
      <c r="J241" s="18"/>
    </row>
    <row r="242" spans="1:10">
      <c r="A242" s="18"/>
      <c r="B242" s="18"/>
      <c r="C242" s="18"/>
      <c r="D242" s="18"/>
      <c r="E242" s="18"/>
      <c r="F242" s="18"/>
      <c r="G242" s="18"/>
      <c r="H242" s="18"/>
      <c r="I242" s="18"/>
      <c r="J242" s="18"/>
    </row>
    <row r="243" spans="1:10">
      <c r="A243" s="18"/>
      <c r="B243" s="18"/>
      <c r="C243" s="18"/>
      <c r="D243" s="18"/>
      <c r="E243" s="18"/>
      <c r="F243" s="18"/>
      <c r="G243" s="18"/>
      <c r="H243" s="18"/>
      <c r="I243" s="18"/>
      <c r="J243" s="18"/>
    </row>
    <row r="244" spans="1:10">
      <c r="A244" s="18"/>
      <c r="B244" s="18"/>
      <c r="C244" s="18"/>
      <c r="D244" s="18"/>
      <c r="E244" s="18"/>
      <c r="F244" s="18"/>
      <c r="G244" s="18"/>
      <c r="H244" s="18"/>
      <c r="I244" s="18"/>
      <c r="J244" s="18"/>
    </row>
    <row r="245" spans="1:10">
      <c r="A245" s="18"/>
      <c r="B245" s="18"/>
      <c r="C245" s="18"/>
      <c r="D245" s="18"/>
      <c r="E245" s="18"/>
      <c r="F245" s="18"/>
      <c r="G245" s="18"/>
      <c r="H245" s="18"/>
      <c r="I245" s="18"/>
      <c r="J245" s="18"/>
    </row>
    <row r="246" spans="1:10">
      <c r="A246" s="18"/>
      <c r="B246" s="18"/>
      <c r="C246" s="18"/>
      <c r="D246" s="18"/>
      <c r="E246" s="18"/>
      <c r="F246" s="18"/>
      <c r="G246" s="18"/>
      <c r="H246" s="18"/>
      <c r="I246" s="18"/>
      <c r="J246" s="18"/>
    </row>
    <row r="247" spans="1:10">
      <c r="A247" s="18"/>
      <c r="B247" s="18"/>
      <c r="C247" s="18"/>
      <c r="D247" s="18"/>
      <c r="E247" s="18"/>
      <c r="F247" s="18"/>
      <c r="G247" s="18"/>
      <c r="H247" s="18"/>
      <c r="I247" s="18"/>
      <c r="J247" s="18"/>
    </row>
    <row r="248" spans="1:10">
      <c r="A248" s="18"/>
      <c r="B248" s="18"/>
      <c r="C248" s="18"/>
      <c r="D248" s="18"/>
      <c r="E248" s="18"/>
      <c r="F248" s="18"/>
      <c r="G248" s="18"/>
      <c r="H248" s="18"/>
      <c r="I248" s="18"/>
      <c r="J248" s="18"/>
    </row>
    <row r="249" spans="1:10">
      <c r="A249" s="18"/>
      <c r="B249" s="18"/>
      <c r="C249" s="18"/>
      <c r="D249" s="18"/>
      <c r="E249" s="18"/>
      <c r="F249" s="18"/>
      <c r="G249" s="18"/>
      <c r="H249" s="18"/>
      <c r="I249" s="18"/>
      <c r="J249" s="18"/>
    </row>
    <row r="250" spans="1:10">
      <c r="A250" s="18"/>
      <c r="B250" s="18"/>
      <c r="C250" s="18"/>
      <c r="D250" s="18"/>
      <c r="E250" s="18"/>
      <c r="F250" s="18"/>
      <c r="G250" s="18"/>
      <c r="H250" s="18"/>
      <c r="I250" s="18"/>
      <c r="J250" s="18"/>
    </row>
    <row r="251" spans="1:10">
      <c r="A251" s="18"/>
      <c r="B251" s="18"/>
      <c r="C251" s="18"/>
      <c r="D251" s="18"/>
      <c r="E251" s="18"/>
      <c r="F251" s="18"/>
      <c r="G251" s="18"/>
      <c r="H251" s="18"/>
      <c r="I251" s="18"/>
      <c r="J251" s="18"/>
    </row>
    <row r="252" spans="1:10">
      <c r="A252" s="18"/>
      <c r="B252" s="18"/>
      <c r="C252" s="18"/>
      <c r="D252" s="18"/>
      <c r="E252" s="18"/>
      <c r="F252" s="18"/>
      <c r="G252" s="18"/>
      <c r="H252" s="18"/>
      <c r="I252" s="18"/>
      <c r="J252" s="18"/>
    </row>
    <row r="253" spans="1:10">
      <c r="A253" s="18"/>
      <c r="B253" s="18"/>
      <c r="C253" s="18"/>
      <c r="D253" s="18"/>
      <c r="E253" s="18"/>
      <c r="F253" s="18"/>
      <c r="G253" s="18"/>
      <c r="H253" s="18"/>
      <c r="I253" s="18"/>
      <c r="J253" s="18"/>
    </row>
    <row r="254" spans="1:10">
      <c r="A254" s="18"/>
      <c r="B254" s="18"/>
      <c r="C254" s="18"/>
      <c r="D254" s="18"/>
      <c r="E254" s="18"/>
      <c r="F254" s="18"/>
      <c r="G254" s="18"/>
      <c r="H254" s="18"/>
      <c r="I254" s="18"/>
      <c r="J254" s="18"/>
    </row>
    <row r="255" spans="1:10">
      <c r="A255" s="18"/>
      <c r="B255" s="18"/>
      <c r="C255" s="18"/>
      <c r="D255" s="18"/>
      <c r="E255" s="18"/>
      <c r="F255" s="18"/>
      <c r="G255" s="18"/>
      <c r="H255" s="18"/>
      <c r="I255" s="18"/>
      <c r="J255" s="18"/>
    </row>
    <row r="256" spans="1:10">
      <c r="A256" s="18"/>
      <c r="B256" s="18"/>
      <c r="C256" s="18"/>
      <c r="D256" s="18"/>
      <c r="E256" s="18"/>
      <c r="F256" s="18"/>
      <c r="G256" s="18"/>
      <c r="H256" s="18"/>
      <c r="I256" s="18"/>
      <c r="J256" s="18"/>
    </row>
    <row r="257" spans="1:10">
      <c r="A257" s="18"/>
      <c r="B257" s="18"/>
      <c r="C257" s="18"/>
      <c r="D257" s="18"/>
      <c r="E257" s="18"/>
      <c r="F257" s="18"/>
      <c r="G257" s="18"/>
      <c r="H257" s="18"/>
      <c r="I257" s="18"/>
      <c r="J257" s="18"/>
    </row>
    <row r="258" spans="1:10">
      <c r="A258" s="18"/>
      <c r="B258" s="18"/>
      <c r="C258" s="18"/>
      <c r="D258" s="18"/>
      <c r="E258" s="18"/>
      <c r="F258" s="18"/>
      <c r="G258" s="18"/>
      <c r="H258" s="18"/>
      <c r="I258" s="18"/>
      <c r="J258" s="18"/>
    </row>
    <row r="259" spans="1:10">
      <c r="A259" s="18"/>
      <c r="B259" s="18"/>
      <c r="C259" s="18"/>
      <c r="D259" s="18"/>
      <c r="E259" s="18"/>
      <c r="F259" s="18"/>
      <c r="G259" s="18"/>
      <c r="H259" s="18"/>
      <c r="I259" s="18"/>
      <c r="J259" s="18"/>
    </row>
    <row r="260" spans="1:10">
      <c r="A260" s="18"/>
      <c r="B260" s="18"/>
      <c r="C260" s="18"/>
      <c r="D260" s="18"/>
      <c r="E260" s="18"/>
      <c r="F260" s="18"/>
      <c r="G260" s="18"/>
      <c r="H260" s="18"/>
      <c r="I260" s="18"/>
      <c r="J260" s="18"/>
    </row>
    <row r="261" spans="1:10">
      <c r="A261" s="18"/>
      <c r="B261" s="18"/>
      <c r="C261" s="18"/>
      <c r="D261" s="18"/>
      <c r="E261" s="18"/>
      <c r="F261" s="18"/>
      <c r="G261" s="18"/>
      <c r="H261" s="18"/>
      <c r="I261" s="18"/>
      <c r="J261" s="18"/>
    </row>
    <row r="262" spans="1:10">
      <c r="A262" s="18"/>
      <c r="B262" s="18"/>
      <c r="C262" s="18"/>
      <c r="D262" s="18"/>
      <c r="E262" s="18"/>
      <c r="F262" s="18"/>
      <c r="G262" s="18"/>
      <c r="H262" s="18"/>
      <c r="I262" s="18"/>
      <c r="J262" s="18"/>
    </row>
    <row r="263" spans="1:10">
      <c r="A263" s="18"/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1:10">
      <c r="A264" s="18"/>
      <c r="B264" s="18"/>
      <c r="C264" s="18"/>
      <c r="D264" s="18"/>
      <c r="E264" s="18"/>
      <c r="F264" s="18"/>
      <c r="G264" s="18"/>
      <c r="H264" s="18"/>
      <c r="I264" s="18"/>
      <c r="J264" s="18"/>
    </row>
    <row r="265" spans="1:10">
      <c r="A265" s="18"/>
      <c r="B265" s="18"/>
      <c r="C265" s="18"/>
      <c r="D265" s="18"/>
      <c r="E265" s="18"/>
      <c r="F265" s="18"/>
      <c r="G265" s="18"/>
      <c r="H265" s="18"/>
      <c r="I265" s="18"/>
      <c r="J265" s="18"/>
    </row>
    <row r="266" spans="1:10">
      <c r="A266" s="18"/>
      <c r="B266" s="18"/>
      <c r="C266" s="18"/>
      <c r="D266" s="18"/>
      <c r="E266" s="18"/>
      <c r="F266" s="18"/>
      <c r="G266" s="18"/>
      <c r="H266" s="18"/>
      <c r="I266" s="18"/>
      <c r="J266" s="18"/>
    </row>
    <row r="267" spans="1:10">
      <c r="A267" s="18"/>
      <c r="B267" s="18"/>
      <c r="C267" s="18"/>
      <c r="D267" s="18"/>
      <c r="E267" s="18"/>
      <c r="F267" s="18"/>
      <c r="G267" s="18"/>
      <c r="H267" s="18"/>
      <c r="I267" s="18"/>
      <c r="J267" s="18"/>
    </row>
    <row r="268" spans="1:10">
      <c r="A268" s="18"/>
      <c r="B268" s="18"/>
      <c r="C268" s="18"/>
      <c r="D268" s="18"/>
      <c r="E268" s="18"/>
      <c r="F268" s="18"/>
      <c r="G268" s="18"/>
      <c r="H268" s="18"/>
      <c r="I268" s="18"/>
      <c r="J268" s="18"/>
    </row>
    <row r="269" spans="1:10">
      <c r="A269" s="18"/>
      <c r="B269" s="18"/>
      <c r="C269" s="18"/>
      <c r="D269" s="18"/>
      <c r="E269" s="18"/>
      <c r="F269" s="18"/>
      <c r="G269" s="18"/>
      <c r="H269" s="18"/>
      <c r="I269" s="18"/>
      <c r="J269" s="18"/>
    </row>
    <row r="270" spans="1:10">
      <c r="A270" s="18"/>
      <c r="B270" s="18"/>
      <c r="C270" s="18"/>
      <c r="D270" s="18"/>
      <c r="E270" s="18"/>
      <c r="F270" s="18"/>
      <c r="G270" s="18"/>
      <c r="H270" s="18"/>
      <c r="I270" s="18"/>
      <c r="J270" s="18"/>
    </row>
    <row r="271" spans="1:10">
      <c r="A271" s="18"/>
      <c r="B271" s="18"/>
      <c r="C271" s="18"/>
      <c r="D271" s="18"/>
      <c r="E271" s="18"/>
      <c r="F271" s="18"/>
      <c r="G271" s="18"/>
      <c r="H271" s="18"/>
      <c r="I271" s="18"/>
      <c r="J271" s="18"/>
    </row>
    <row r="272" spans="1:10">
      <c r="A272" s="18"/>
      <c r="B272" s="18"/>
      <c r="C272" s="18"/>
      <c r="D272" s="18"/>
      <c r="E272" s="18"/>
      <c r="F272" s="18"/>
      <c r="G272" s="18"/>
      <c r="H272" s="18"/>
      <c r="I272" s="18"/>
      <c r="J272" s="18"/>
    </row>
    <row r="273" spans="1:10">
      <c r="A273" s="18"/>
      <c r="B273" s="18"/>
      <c r="C273" s="18"/>
      <c r="D273" s="18"/>
      <c r="E273" s="18"/>
      <c r="F273" s="18"/>
      <c r="G273" s="18"/>
      <c r="H273" s="18"/>
      <c r="I273" s="18"/>
      <c r="J273" s="18"/>
    </row>
    <row r="274" spans="1:10">
      <c r="A274" s="18"/>
      <c r="B274" s="18"/>
      <c r="C274" s="18"/>
      <c r="D274" s="18"/>
      <c r="E274" s="18"/>
      <c r="F274" s="18"/>
      <c r="G274" s="18"/>
      <c r="H274" s="18"/>
      <c r="I274" s="18"/>
      <c r="J274" s="18"/>
    </row>
    <row r="275" spans="1:10">
      <c r="A275" s="18"/>
      <c r="B275" s="18"/>
      <c r="C275" s="18"/>
      <c r="D275" s="18"/>
      <c r="E275" s="18"/>
      <c r="F275" s="18"/>
      <c r="G275" s="18"/>
      <c r="H275" s="18"/>
      <c r="I275" s="18"/>
      <c r="J275" s="18"/>
    </row>
    <row r="276" spans="1:10">
      <c r="A276" s="18"/>
      <c r="B276" s="18"/>
      <c r="C276" s="18"/>
      <c r="D276" s="18"/>
      <c r="E276" s="18"/>
      <c r="F276" s="18"/>
      <c r="G276" s="18"/>
      <c r="H276" s="18"/>
      <c r="I276" s="18"/>
      <c r="J276" s="18"/>
    </row>
    <row r="277" spans="1:10">
      <c r="A277" s="18"/>
      <c r="B277" s="18"/>
      <c r="C277" s="18"/>
      <c r="D277" s="18"/>
      <c r="E277" s="18"/>
      <c r="F277" s="18"/>
      <c r="G277" s="18"/>
      <c r="H277" s="18"/>
      <c r="I277" s="18"/>
      <c r="J277" s="18"/>
    </row>
    <row r="278" spans="1:10">
      <c r="A278" s="18"/>
      <c r="B278" s="18"/>
      <c r="C278" s="18"/>
      <c r="D278" s="18"/>
      <c r="E278" s="18"/>
      <c r="F278" s="18"/>
      <c r="G278" s="18"/>
      <c r="H278" s="18"/>
      <c r="I278" s="18"/>
      <c r="J278" s="18"/>
    </row>
    <row r="279" spans="1:10">
      <c r="A279" s="18"/>
      <c r="B279" s="18"/>
      <c r="C279" s="18"/>
      <c r="D279" s="18"/>
      <c r="E279" s="18"/>
      <c r="F279" s="18"/>
      <c r="G279" s="18"/>
      <c r="H279" s="18"/>
      <c r="I279" s="18"/>
      <c r="J279" s="18"/>
    </row>
    <row r="280" spans="1:10">
      <c r="A280" s="18"/>
      <c r="B280" s="18"/>
      <c r="C280" s="18"/>
      <c r="D280" s="18"/>
      <c r="E280" s="18"/>
      <c r="F280" s="18"/>
      <c r="G280" s="18"/>
      <c r="H280" s="18"/>
      <c r="I280" s="18"/>
      <c r="J280" s="18"/>
    </row>
    <row r="281" spans="1:10">
      <c r="A281" s="18"/>
      <c r="B281" s="18"/>
      <c r="C281" s="18"/>
      <c r="D281" s="18"/>
      <c r="E281" s="18"/>
      <c r="F281" s="18"/>
      <c r="G281" s="18"/>
      <c r="H281" s="18"/>
      <c r="I281" s="18"/>
      <c r="J281" s="18"/>
    </row>
    <row r="282" spans="1:10">
      <c r="A282" s="18"/>
      <c r="B282" s="18"/>
      <c r="C282" s="18"/>
      <c r="D282" s="18"/>
      <c r="E282" s="18"/>
      <c r="F282" s="18"/>
      <c r="G282" s="18"/>
      <c r="H282" s="18"/>
      <c r="I282" s="18"/>
      <c r="J282" s="18"/>
    </row>
    <row r="283" spans="1:10">
      <c r="A283" s="18"/>
      <c r="B283" s="18"/>
      <c r="C283" s="18"/>
      <c r="D283" s="18"/>
      <c r="E283" s="18"/>
      <c r="F283" s="18"/>
      <c r="G283" s="18"/>
      <c r="H283" s="18"/>
      <c r="I283" s="18"/>
      <c r="J283" s="18"/>
    </row>
    <row r="284" spans="1:10">
      <c r="A284" s="18"/>
      <c r="B284" s="18"/>
      <c r="C284" s="18"/>
      <c r="D284" s="18"/>
      <c r="E284" s="18"/>
      <c r="F284" s="18"/>
      <c r="G284" s="18"/>
      <c r="H284" s="18"/>
      <c r="I284" s="18"/>
      <c r="J284" s="18"/>
    </row>
    <row r="285" spans="1:10">
      <c r="A285" s="18"/>
      <c r="B285" s="18"/>
      <c r="C285" s="18"/>
      <c r="D285" s="18"/>
      <c r="E285" s="18"/>
      <c r="F285" s="18"/>
      <c r="G285" s="18"/>
      <c r="H285" s="18"/>
      <c r="I285" s="18"/>
      <c r="J285" s="18"/>
    </row>
    <row r="286" spans="1:10">
      <c r="A286" s="18"/>
      <c r="B286" s="18"/>
      <c r="C286" s="18"/>
      <c r="D286" s="18"/>
      <c r="E286" s="18"/>
      <c r="F286" s="18"/>
      <c r="G286" s="18"/>
      <c r="H286" s="18"/>
      <c r="I286" s="18"/>
      <c r="J286" s="18"/>
    </row>
    <row r="287" spans="1:10">
      <c r="A287" s="18"/>
      <c r="B287" s="18"/>
      <c r="C287" s="18"/>
      <c r="D287" s="18"/>
      <c r="E287" s="18"/>
      <c r="F287" s="18"/>
      <c r="G287" s="18"/>
      <c r="H287" s="18"/>
      <c r="I287" s="18"/>
      <c r="J287" s="18"/>
    </row>
    <row r="288" spans="1:10">
      <c r="A288" s="18"/>
      <c r="B288" s="18"/>
      <c r="C288" s="18"/>
      <c r="D288" s="18"/>
      <c r="E288" s="18"/>
      <c r="F288" s="18"/>
      <c r="G288" s="18"/>
      <c r="H288" s="18"/>
      <c r="I288" s="18"/>
      <c r="J288" s="18"/>
    </row>
    <row r="289" spans="1:10">
      <c r="A289" s="18"/>
      <c r="B289" s="18"/>
      <c r="C289" s="18"/>
      <c r="D289" s="18"/>
      <c r="E289" s="18"/>
      <c r="F289" s="18"/>
      <c r="G289" s="18"/>
      <c r="H289" s="18"/>
      <c r="I289" s="18"/>
      <c r="J289" s="18"/>
    </row>
    <row r="290" spans="1:10">
      <c r="A290" s="18"/>
      <c r="B290" s="18"/>
      <c r="C290" s="18"/>
      <c r="D290" s="18"/>
      <c r="E290" s="18"/>
      <c r="F290" s="18"/>
      <c r="G290" s="18"/>
      <c r="H290" s="18"/>
      <c r="I290" s="18"/>
      <c r="J290" s="18"/>
    </row>
    <row r="291" spans="1:10">
      <c r="A291" s="18"/>
      <c r="B291" s="18"/>
      <c r="C291" s="18"/>
      <c r="D291" s="18"/>
      <c r="E291" s="18"/>
      <c r="F291" s="18"/>
      <c r="G291" s="18"/>
      <c r="H291" s="18"/>
      <c r="I291" s="18"/>
      <c r="J291" s="18"/>
    </row>
    <row r="292" spans="1:10">
      <c r="A292" s="18"/>
      <c r="B292" s="18"/>
      <c r="C292" s="18"/>
      <c r="D292" s="18"/>
      <c r="E292" s="18"/>
      <c r="F292" s="18"/>
      <c r="G292" s="18"/>
      <c r="H292" s="18"/>
      <c r="I292" s="18"/>
      <c r="J292" s="18"/>
    </row>
    <row r="293" spans="1:10">
      <c r="A293" s="18"/>
      <c r="B293" s="18"/>
      <c r="C293" s="18"/>
      <c r="D293" s="18"/>
      <c r="E293" s="18"/>
      <c r="F293" s="18"/>
      <c r="G293" s="18"/>
      <c r="H293" s="18"/>
      <c r="I293" s="18"/>
      <c r="J293" s="18"/>
    </row>
    <row r="294" spans="1:10">
      <c r="A294" s="18"/>
      <c r="B294" s="18"/>
      <c r="C294" s="18"/>
      <c r="D294" s="18"/>
      <c r="E294" s="18"/>
      <c r="F294" s="18"/>
      <c r="G294" s="18"/>
      <c r="H294" s="18"/>
      <c r="I294" s="18"/>
      <c r="J294" s="18"/>
    </row>
    <row r="295" spans="1:10">
      <c r="A295" s="18"/>
      <c r="B295" s="18"/>
      <c r="C295" s="18"/>
      <c r="D295" s="18"/>
      <c r="E295" s="18"/>
      <c r="F295" s="18"/>
      <c r="G295" s="18"/>
      <c r="H295" s="18"/>
      <c r="I295" s="18"/>
      <c r="J295" s="18"/>
    </row>
    <row r="296" spans="1:10">
      <c r="A296" s="18"/>
      <c r="B296" s="18"/>
      <c r="C296" s="18"/>
      <c r="D296" s="18"/>
      <c r="E296" s="18"/>
      <c r="F296" s="18"/>
      <c r="G296" s="18"/>
      <c r="H296" s="18"/>
      <c r="I296" s="18"/>
      <c r="J296" s="18"/>
    </row>
    <row r="297" spans="1:10">
      <c r="A297" s="18"/>
      <c r="B297" s="18"/>
      <c r="C297" s="18"/>
      <c r="D297" s="18"/>
      <c r="E297" s="18"/>
      <c r="F297" s="18"/>
      <c r="G297" s="18"/>
      <c r="H297" s="18"/>
      <c r="I297" s="18"/>
      <c r="J297" s="18"/>
    </row>
    <row r="298" spans="1:10">
      <c r="A298" s="18"/>
      <c r="B298" s="18"/>
      <c r="C298" s="18"/>
      <c r="D298" s="18"/>
      <c r="E298" s="18"/>
      <c r="F298" s="18"/>
      <c r="G298" s="18"/>
      <c r="H298" s="18"/>
      <c r="I298" s="18"/>
      <c r="J298" s="18"/>
    </row>
    <row r="299" spans="1:10">
      <c r="A299" s="18"/>
      <c r="B299" s="18"/>
      <c r="C299" s="18"/>
      <c r="D299" s="18"/>
      <c r="E299" s="18"/>
      <c r="F299" s="18"/>
      <c r="G299" s="18"/>
      <c r="H299" s="18"/>
      <c r="I299" s="18"/>
      <c r="J299" s="18"/>
    </row>
    <row r="300" spans="1:10">
      <c r="A300" s="18"/>
      <c r="B300" s="18"/>
      <c r="C300" s="18"/>
      <c r="D300" s="18"/>
      <c r="E300" s="18"/>
      <c r="F300" s="18"/>
      <c r="G300" s="18"/>
      <c r="H300" s="18"/>
      <c r="I300" s="18"/>
      <c r="J300" s="18"/>
    </row>
    <row r="301" spans="1:10">
      <c r="A301" s="18"/>
      <c r="B301" s="18"/>
      <c r="C301" s="18"/>
      <c r="D301" s="18"/>
      <c r="E301" s="18"/>
      <c r="F301" s="18"/>
      <c r="G301" s="18"/>
      <c r="H301" s="18"/>
      <c r="I301" s="18"/>
      <c r="J301" s="18"/>
    </row>
    <row r="302" spans="1:10">
      <c r="A302" s="18"/>
      <c r="B302" s="18"/>
      <c r="C302" s="18"/>
      <c r="D302" s="18"/>
      <c r="E302" s="18"/>
      <c r="F302" s="18"/>
      <c r="G302" s="18"/>
      <c r="H302" s="18"/>
      <c r="I302" s="18"/>
      <c r="J302" s="18"/>
    </row>
    <row r="303" spans="1:10">
      <c r="A303" s="18"/>
      <c r="B303" s="18"/>
      <c r="C303" s="18"/>
      <c r="D303" s="18"/>
      <c r="E303" s="18"/>
      <c r="F303" s="18"/>
      <c r="G303" s="18"/>
      <c r="H303" s="18"/>
      <c r="I303" s="18"/>
      <c r="J303" s="18"/>
    </row>
    <row r="304" spans="1:10">
      <c r="A304" s="18"/>
      <c r="B304" s="18"/>
      <c r="C304" s="18"/>
      <c r="D304" s="18"/>
      <c r="E304" s="18"/>
      <c r="F304" s="18"/>
      <c r="G304" s="18"/>
      <c r="H304" s="18"/>
      <c r="I304" s="18"/>
      <c r="J304" s="18"/>
    </row>
    <row r="305" spans="1:10">
      <c r="A305" s="18"/>
      <c r="B305" s="18"/>
      <c r="C305" s="18"/>
      <c r="D305" s="18"/>
      <c r="E305" s="18"/>
      <c r="F305" s="18"/>
      <c r="G305" s="18"/>
      <c r="H305" s="18"/>
      <c r="I305" s="18"/>
      <c r="J305" s="18"/>
    </row>
    <row r="306" spans="1:10">
      <c r="A306" s="18"/>
      <c r="B306" s="18"/>
      <c r="C306" s="18"/>
      <c r="D306" s="18"/>
      <c r="E306" s="18"/>
      <c r="F306" s="18"/>
      <c r="G306" s="18"/>
      <c r="H306" s="18"/>
      <c r="I306" s="18"/>
      <c r="J306" s="18"/>
    </row>
    <row r="307" spans="1:10">
      <c r="A307" s="18"/>
      <c r="B307" s="18"/>
      <c r="C307" s="18"/>
      <c r="D307" s="18"/>
      <c r="E307" s="18"/>
      <c r="F307" s="18"/>
      <c r="G307" s="18"/>
      <c r="H307" s="18"/>
      <c r="I307" s="18"/>
      <c r="J307" s="18"/>
    </row>
    <row r="308" spans="1:10">
      <c r="A308" s="18"/>
      <c r="B308" s="18"/>
      <c r="C308" s="18"/>
      <c r="D308" s="18"/>
      <c r="E308" s="18"/>
      <c r="F308" s="18"/>
      <c r="G308" s="18"/>
      <c r="H308" s="18"/>
      <c r="I308" s="18"/>
      <c r="J308" s="18"/>
    </row>
    <row r="309" spans="1:10">
      <c r="A309" s="18"/>
      <c r="B309" s="18"/>
      <c r="C309" s="18"/>
      <c r="D309" s="18"/>
      <c r="E309" s="18"/>
      <c r="F309" s="18"/>
      <c r="G309" s="18"/>
      <c r="H309" s="18"/>
      <c r="I309" s="18"/>
      <c r="J309" s="18"/>
    </row>
    <row r="310" spans="1:10">
      <c r="A310" s="18"/>
      <c r="B310" s="18"/>
      <c r="C310" s="18"/>
      <c r="D310" s="18"/>
      <c r="E310" s="18"/>
      <c r="F310" s="18"/>
      <c r="G310" s="18"/>
      <c r="H310" s="18"/>
      <c r="I310" s="18"/>
      <c r="J310" s="18"/>
    </row>
    <row r="311" spans="1:10">
      <c r="A311" s="18"/>
      <c r="B311" s="18"/>
      <c r="C311" s="18"/>
      <c r="D311" s="18"/>
      <c r="E311" s="18"/>
      <c r="F311" s="18"/>
      <c r="G311" s="18"/>
      <c r="H311" s="18"/>
      <c r="I311" s="18"/>
      <c r="J311" s="18"/>
    </row>
    <row r="312" spans="1:10">
      <c r="A312" s="18"/>
      <c r="B312" s="18"/>
      <c r="C312" s="18"/>
      <c r="D312" s="18"/>
      <c r="E312" s="18"/>
      <c r="F312" s="18"/>
      <c r="G312" s="18"/>
      <c r="H312" s="18"/>
      <c r="I312" s="18"/>
      <c r="J312" s="18"/>
    </row>
    <row r="313" spans="1:10">
      <c r="A313" s="18"/>
      <c r="B313" s="18"/>
      <c r="C313" s="18"/>
      <c r="D313" s="18"/>
      <c r="E313" s="18"/>
      <c r="F313" s="18"/>
      <c r="G313" s="18"/>
      <c r="H313" s="18"/>
      <c r="I313" s="18"/>
      <c r="J313" s="18"/>
    </row>
    <row r="314" spans="1:10">
      <c r="A314" s="18"/>
      <c r="B314" s="18"/>
      <c r="C314" s="18"/>
      <c r="D314" s="18"/>
      <c r="E314" s="18"/>
      <c r="F314" s="18"/>
      <c r="G314" s="18"/>
      <c r="H314" s="18"/>
      <c r="I314" s="18"/>
      <c r="J314" s="18"/>
    </row>
    <row r="315" spans="1:10">
      <c r="A315" s="18"/>
      <c r="B315" s="18"/>
      <c r="C315" s="18"/>
      <c r="D315" s="18"/>
      <c r="E315" s="18"/>
      <c r="F315" s="18"/>
      <c r="G315" s="18"/>
      <c r="H315" s="18"/>
      <c r="I315" s="18"/>
      <c r="J315" s="18"/>
    </row>
    <row r="316" spans="1:10">
      <c r="A316" s="18"/>
      <c r="B316" s="18"/>
      <c r="C316" s="18"/>
      <c r="D316" s="18"/>
      <c r="E316" s="18"/>
      <c r="F316" s="18"/>
      <c r="G316" s="18"/>
      <c r="H316" s="18"/>
      <c r="I316" s="18"/>
      <c r="J316" s="18"/>
    </row>
    <row r="317" spans="1:10">
      <c r="A317" s="18"/>
      <c r="B317" s="18"/>
      <c r="C317" s="18"/>
      <c r="D317" s="18"/>
      <c r="E317" s="18"/>
      <c r="F317" s="18"/>
      <c r="G317" s="18"/>
      <c r="H317" s="18"/>
      <c r="I317" s="18"/>
      <c r="J317" s="18"/>
    </row>
    <row r="318" spans="1:10">
      <c r="A318" s="18"/>
      <c r="B318" s="18"/>
      <c r="C318" s="18"/>
      <c r="D318" s="18"/>
      <c r="E318" s="18"/>
      <c r="F318" s="18"/>
      <c r="G318" s="18"/>
      <c r="H318" s="18"/>
      <c r="I318" s="18"/>
      <c r="J318" s="18"/>
    </row>
    <row r="319" spans="1:10">
      <c r="A319" s="18"/>
      <c r="B319" s="18"/>
      <c r="C319" s="18"/>
      <c r="D319" s="18"/>
      <c r="E319" s="18"/>
      <c r="F319" s="18"/>
      <c r="G319" s="18"/>
      <c r="H319" s="18"/>
      <c r="I319" s="18"/>
      <c r="J319" s="18"/>
    </row>
    <row r="320" spans="1:10">
      <c r="A320" s="18"/>
      <c r="B320" s="18"/>
      <c r="C320" s="18"/>
      <c r="D320" s="18"/>
      <c r="E320" s="18"/>
      <c r="F320" s="18"/>
      <c r="G320" s="18"/>
      <c r="H320" s="18"/>
      <c r="I320" s="18"/>
      <c r="J320" s="18"/>
    </row>
    <row r="321" spans="1:10">
      <c r="A321" s="18"/>
      <c r="B321" s="18"/>
      <c r="C321" s="18"/>
      <c r="D321" s="18"/>
      <c r="E321" s="18"/>
      <c r="F321" s="18"/>
      <c r="G321" s="18"/>
      <c r="H321" s="18"/>
      <c r="I321" s="18"/>
      <c r="J321" s="18"/>
    </row>
    <row r="322" spans="1:10">
      <c r="A322" s="18"/>
      <c r="B322" s="18"/>
      <c r="C322" s="18"/>
      <c r="D322" s="18"/>
      <c r="E322" s="18"/>
      <c r="F322" s="18"/>
      <c r="G322" s="18"/>
      <c r="H322" s="18"/>
      <c r="I322" s="18"/>
      <c r="J322" s="18"/>
    </row>
    <row r="323" spans="1:10">
      <c r="A323" s="18"/>
      <c r="B323" s="18"/>
      <c r="C323" s="18"/>
      <c r="D323" s="18"/>
      <c r="E323" s="18"/>
      <c r="F323" s="18"/>
      <c r="G323" s="18"/>
      <c r="H323" s="18"/>
      <c r="I323" s="18"/>
      <c r="J323" s="18"/>
    </row>
    <row r="324" spans="1:10">
      <c r="A324" s="18"/>
      <c r="B324" s="18"/>
      <c r="C324" s="18"/>
      <c r="D324" s="18"/>
      <c r="E324" s="18"/>
      <c r="F324" s="18"/>
      <c r="G324" s="18"/>
      <c r="H324" s="18"/>
      <c r="I324" s="18"/>
      <c r="J324" s="18"/>
    </row>
    <row r="325" spans="1:10">
      <c r="A325" s="18"/>
      <c r="B325" s="18"/>
      <c r="C325" s="18"/>
      <c r="D325" s="18"/>
      <c r="E325" s="18"/>
      <c r="F325" s="18"/>
      <c r="G325" s="18"/>
      <c r="H325" s="18"/>
      <c r="I325" s="18"/>
      <c r="J325" s="18"/>
    </row>
    <row r="326" spans="1:10">
      <c r="A326" s="18"/>
      <c r="B326" s="18"/>
      <c r="C326" s="18"/>
      <c r="D326" s="18"/>
      <c r="E326" s="18"/>
      <c r="F326" s="18"/>
      <c r="G326" s="18"/>
      <c r="H326" s="18"/>
      <c r="I326" s="18"/>
      <c r="J326" s="18"/>
    </row>
    <row r="327" spans="1:10">
      <c r="A327" s="18"/>
      <c r="B327" s="18"/>
      <c r="C327" s="18"/>
      <c r="D327" s="18"/>
      <c r="E327" s="18"/>
      <c r="F327" s="18"/>
      <c r="G327" s="18"/>
      <c r="H327" s="18"/>
      <c r="I327" s="18"/>
      <c r="J327" s="18"/>
    </row>
  </sheetData>
  <mergeCells count="3">
    <mergeCell ref="C4:I4"/>
    <mergeCell ref="A1:F1"/>
    <mergeCell ref="A2:J2"/>
  </mergeCells>
  <printOptions horizontalCentered="1" verticalCentered="1"/>
  <pageMargins left="0.75" right="0.75" top="1" bottom="1" header="0.5" footer="0.5"/>
  <pageSetup scale="96" fitToHeight="4" orientation="landscape" horizontalDpi="300" verticalDpi="300" r:id="rId1"/>
  <headerFooter alignWithMargins="0">
    <oddHeader xml:space="preserve">&amp;CPublic Energy Authority of Kentucky
Gas Supply Revenue Bonds
</oddHeader>
    <oddFooter>&amp;LPrepared by Banc of America Securities LLC
&amp;C
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Purchasers</vt:lpstr>
      <vt:lpstr>Swaps</vt:lpstr>
      <vt:lpstr>Seller's's PP Calc</vt:lpstr>
      <vt:lpstr>PEAK Max Penal Sum</vt:lpstr>
      <vt:lpstr>Purchasers!Print_Area</vt:lpstr>
      <vt:lpstr>'Seller''s''s PP Calc'!Print_Area</vt:lpstr>
      <vt:lpstr>Swaps!Print_Area</vt:lpstr>
      <vt:lpstr>Purchasers!Print_Titles</vt:lpstr>
      <vt:lpstr>'Seller''s''s PP Calc'!Print_Titles</vt:lpstr>
      <vt:lpstr>Swaps!Print_Titles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2001-01-23T21:14:16Z</cp:lastPrinted>
  <dcterms:created xsi:type="dcterms:W3CDTF">1998-08-20T22:37:50Z</dcterms:created>
  <dcterms:modified xsi:type="dcterms:W3CDTF">2023-09-10T14:45:36Z</dcterms:modified>
</cp:coreProperties>
</file>