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E608BA6-AFEA-4B4B-9721-6C39AA57589E}" xr6:coauthVersionLast="47" xr6:coauthVersionMax="47" xr10:uidLastSave="{00000000-0000-0000-0000-000000000000}"/>
  <bookViews>
    <workbookView xWindow="-120" yWindow="-120" windowWidth="38640" windowHeight="15720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/>
  <c r="F11" i="2"/>
  <c r="G11" i="2"/>
  <c r="H11" i="2"/>
  <c r="I11" i="2"/>
  <c r="B12" i="2"/>
  <c r="D12" i="2"/>
  <c r="E12" i="2"/>
  <c r="F12" i="2"/>
  <c r="G12" i="2"/>
  <c r="H12" i="2"/>
  <c r="I12" i="2"/>
  <c r="D13" i="2"/>
  <c r="F13" i="2"/>
  <c r="H13" i="2"/>
  <c r="A15" i="2"/>
  <c r="B15" i="2"/>
  <c r="D15" i="2"/>
  <c r="E15" i="2"/>
  <c r="F15" i="2"/>
  <c r="G15" i="2"/>
  <c r="H15" i="2"/>
  <c r="I15" i="2"/>
  <c r="B16" i="2"/>
  <c r="D16" i="2"/>
  <c r="E16" i="2"/>
  <c r="F16" i="2"/>
  <c r="G16" i="2"/>
  <c r="H16" i="2"/>
  <c r="I16" i="2"/>
  <c r="D17" i="2"/>
  <c r="F17" i="2"/>
  <c r="H17" i="2"/>
  <c r="A19" i="2"/>
  <c r="B19" i="2"/>
  <c r="D19" i="2"/>
  <c r="E19" i="2"/>
  <c r="F19" i="2"/>
  <c r="G19" i="2"/>
  <c r="H19" i="2"/>
  <c r="I19" i="2"/>
  <c r="B20" i="2"/>
  <c r="D20" i="2"/>
  <c r="E20" i="2"/>
  <c r="F20" i="2"/>
  <c r="G20" i="2"/>
  <c r="H20" i="2"/>
  <c r="I20" i="2"/>
  <c r="D21" i="2"/>
  <c r="F21" i="2"/>
  <c r="H21" i="2"/>
  <c r="A23" i="2"/>
  <c r="B23" i="2"/>
  <c r="D23" i="2"/>
  <c r="E23" i="2"/>
  <c r="F23" i="2"/>
  <c r="G23" i="2"/>
  <c r="H23" i="2"/>
  <c r="I23" i="2"/>
  <c r="B24" i="2"/>
  <c r="D24" i="2"/>
  <c r="E24" i="2"/>
  <c r="F24" i="2"/>
  <c r="G24" i="2"/>
  <c r="H24" i="2"/>
  <c r="I24" i="2"/>
  <c r="D25" i="2"/>
  <c r="F25" i="2"/>
  <c r="H25" i="2"/>
  <c r="A27" i="2"/>
  <c r="B27" i="2"/>
  <c r="D27" i="2"/>
  <c r="E27" i="2"/>
  <c r="F27" i="2"/>
  <c r="G27" i="2"/>
  <c r="H27" i="2"/>
  <c r="I27" i="2"/>
  <c r="B28" i="2"/>
  <c r="D28" i="2"/>
  <c r="E28" i="2"/>
  <c r="F28" i="2"/>
  <c r="G28" i="2"/>
  <c r="H28" i="2"/>
  <c r="I28" i="2"/>
  <c r="D29" i="2"/>
  <c r="F29" i="2"/>
  <c r="H29" i="2"/>
  <c r="A31" i="2"/>
  <c r="B31" i="2"/>
  <c r="D31" i="2"/>
  <c r="E31" i="2"/>
  <c r="F31" i="2"/>
  <c r="G31" i="2"/>
  <c r="H31" i="2"/>
  <c r="I31" i="2"/>
  <c r="B32" i="2"/>
  <c r="D32" i="2"/>
  <c r="E32" i="2"/>
  <c r="F32" i="2"/>
  <c r="G32" i="2"/>
  <c r="H32" i="2"/>
  <c r="I32" i="2"/>
  <c r="D33" i="2"/>
  <c r="F33" i="2"/>
  <c r="H33" i="2"/>
  <c r="A35" i="2"/>
  <c r="B35" i="2"/>
  <c r="D35" i="2"/>
  <c r="E35" i="2"/>
  <c r="F35" i="2"/>
  <c r="G35" i="2"/>
  <c r="H35" i="2"/>
  <c r="I35" i="2"/>
  <c r="B36" i="2"/>
  <c r="D36" i="2"/>
  <c r="E36" i="2"/>
  <c r="F36" i="2"/>
  <c r="G36" i="2"/>
  <c r="H36" i="2"/>
  <c r="I36" i="2"/>
  <c r="D37" i="2"/>
  <c r="F37" i="2"/>
  <c r="H37" i="2"/>
  <c r="A39" i="2"/>
  <c r="B39" i="2"/>
  <c r="D39" i="2"/>
  <c r="E39" i="2"/>
  <c r="F39" i="2"/>
  <c r="G39" i="2"/>
  <c r="H39" i="2"/>
  <c r="I39" i="2"/>
  <c r="B40" i="2"/>
  <c r="D40" i="2"/>
  <c r="E40" i="2"/>
  <c r="F40" i="2"/>
  <c r="G40" i="2"/>
  <c r="H40" i="2"/>
  <c r="I40" i="2"/>
  <c r="D41" i="2"/>
  <c r="F41" i="2"/>
  <c r="H41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F45" i="2"/>
  <c r="H45" i="2"/>
  <c r="A3" i="3"/>
  <c r="B9" i="3"/>
  <c r="D9" i="3"/>
  <c r="F9" i="3"/>
  <c r="H9" i="3"/>
  <c r="A11" i="3"/>
  <c r="B11" i="3"/>
  <c r="D11" i="3"/>
  <c r="E11" i="3"/>
  <c r="F11" i="3"/>
  <c r="G11" i="3"/>
  <c r="H11" i="3"/>
  <c r="I11" i="3"/>
  <c r="B12" i="3"/>
  <c r="D12" i="3"/>
  <c r="E12" i="3"/>
  <c r="F12" i="3"/>
  <c r="G12" i="3"/>
  <c r="H12" i="3"/>
  <c r="I12" i="3"/>
  <c r="D13" i="3"/>
  <c r="F13" i="3"/>
  <c r="H13" i="3"/>
  <c r="A15" i="3"/>
  <c r="B15" i="3"/>
  <c r="D15" i="3"/>
  <c r="E15" i="3"/>
  <c r="F15" i="3"/>
  <c r="G15" i="3"/>
  <c r="H15" i="3"/>
  <c r="I15" i="3"/>
  <c r="B16" i="3"/>
  <c r="D16" i="3"/>
  <c r="E16" i="3"/>
  <c r="F16" i="3"/>
  <c r="G16" i="3"/>
  <c r="H16" i="3"/>
  <c r="I16" i="3"/>
  <c r="D17" i="3"/>
  <c r="F17" i="3"/>
  <c r="H17" i="3"/>
  <c r="A19" i="3"/>
  <c r="B19" i="3"/>
  <c r="D19" i="3"/>
  <c r="E19" i="3"/>
  <c r="F19" i="3"/>
  <c r="G19" i="3"/>
  <c r="H19" i="3"/>
  <c r="I19" i="3"/>
  <c r="B20" i="3"/>
  <c r="D20" i="3"/>
  <c r="E20" i="3"/>
  <c r="F20" i="3"/>
  <c r="G20" i="3"/>
  <c r="H20" i="3"/>
  <c r="I20" i="3"/>
  <c r="D21" i="3"/>
  <c r="F21" i="3"/>
  <c r="H21" i="3"/>
  <c r="A23" i="3"/>
  <c r="B23" i="3"/>
  <c r="D23" i="3"/>
  <c r="E23" i="3"/>
  <c r="F23" i="3"/>
  <c r="G23" i="3"/>
  <c r="H23" i="3"/>
  <c r="I23" i="3"/>
  <c r="B24" i="3"/>
  <c r="D24" i="3"/>
  <c r="E24" i="3"/>
  <c r="F24" i="3"/>
  <c r="G24" i="3"/>
  <c r="H24" i="3"/>
  <c r="I24" i="3"/>
  <c r="D25" i="3"/>
  <c r="F25" i="3"/>
  <c r="H25" i="3"/>
  <c r="A31" i="3"/>
  <c r="B31" i="3"/>
  <c r="D31" i="3"/>
  <c r="E31" i="3"/>
  <c r="F31" i="3"/>
  <c r="G31" i="3"/>
  <c r="H31" i="3"/>
  <c r="I31" i="3"/>
  <c r="B32" i="3"/>
  <c r="D32" i="3"/>
  <c r="E32" i="3"/>
  <c r="F32" i="3"/>
  <c r="G32" i="3"/>
  <c r="H32" i="3"/>
  <c r="I32" i="3"/>
  <c r="D33" i="3"/>
  <c r="F33" i="3"/>
  <c r="H33" i="3"/>
  <c r="A35" i="3"/>
  <c r="B35" i="3"/>
  <c r="D35" i="3"/>
  <c r="E35" i="3"/>
  <c r="F35" i="3"/>
  <c r="G35" i="3"/>
  <c r="H35" i="3"/>
  <c r="I35" i="3"/>
  <c r="B36" i="3"/>
  <c r="D36" i="3"/>
  <c r="E36" i="3"/>
  <c r="F36" i="3"/>
  <c r="G36" i="3"/>
  <c r="H36" i="3"/>
  <c r="I36" i="3"/>
  <c r="D37" i="3"/>
  <c r="F37" i="3"/>
  <c r="H37" i="3"/>
  <c r="A39" i="3"/>
  <c r="B39" i="3"/>
  <c r="D39" i="3"/>
  <c r="E39" i="3"/>
  <c r="F39" i="3"/>
  <c r="G39" i="3"/>
  <c r="H39" i="3"/>
  <c r="I39" i="3"/>
  <c r="B40" i="3"/>
  <c r="D40" i="3"/>
  <c r="E40" i="3"/>
  <c r="F40" i="3"/>
  <c r="G40" i="3"/>
  <c r="H40" i="3"/>
  <c r="I40" i="3"/>
  <c r="D41" i="3"/>
  <c r="F41" i="3"/>
  <c r="H41" i="3"/>
  <c r="D43" i="3"/>
  <c r="E43" i="3"/>
  <c r="F43" i="3"/>
  <c r="G43" i="3"/>
  <c r="H43" i="3"/>
  <c r="I43" i="3"/>
  <c r="D44" i="3"/>
  <c r="E44" i="3"/>
  <c r="F44" i="3"/>
  <c r="G44" i="3"/>
  <c r="H44" i="3"/>
  <c r="I44" i="3"/>
  <c r="D45" i="3"/>
  <c r="F45" i="3"/>
  <c r="H45" i="3"/>
  <c r="B9" i="1"/>
  <c r="D9" i="1"/>
  <c r="F9" i="1"/>
  <c r="H9" i="1"/>
  <c r="A11" i="1"/>
  <c r="B11" i="1"/>
  <c r="D11" i="1"/>
  <c r="E11" i="1"/>
  <c r="F11" i="1"/>
  <c r="G11" i="1"/>
  <c r="H11" i="1"/>
  <c r="I11" i="1"/>
  <c r="B12" i="1"/>
  <c r="D12" i="1"/>
  <c r="E12" i="1"/>
  <c r="F12" i="1"/>
  <c r="G12" i="1"/>
  <c r="H12" i="1"/>
  <c r="I12" i="1"/>
  <c r="D13" i="1"/>
  <c r="F13" i="1"/>
  <c r="H13" i="1"/>
  <c r="A15" i="1"/>
  <c r="B15" i="1"/>
  <c r="D15" i="1"/>
  <c r="E15" i="1"/>
  <c r="F15" i="1"/>
  <c r="G15" i="1"/>
  <c r="H15" i="1"/>
  <c r="I15" i="1"/>
  <c r="B16" i="1"/>
  <c r="D16" i="1"/>
  <c r="E16" i="1"/>
  <c r="F16" i="1"/>
  <c r="G16" i="1"/>
  <c r="H16" i="1"/>
  <c r="I16" i="1"/>
  <c r="D17" i="1"/>
  <c r="F17" i="1"/>
  <c r="H17" i="1"/>
  <c r="A19" i="1"/>
  <c r="B19" i="1"/>
  <c r="D19" i="1"/>
  <c r="E19" i="1"/>
  <c r="F19" i="1"/>
  <c r="G19" i="1"/>
  <c r="H19" i="1"/>
  <c r="I19" i="1"/>
  <c r="B20" i="1"/>
  <c r="D20" i="1"/>
  <c r="E20" i="1"/>
  <c r="F20" i="1"/>
  <c r="G20" i="1"/>
  <c r="H20" i="1"/>
  <c r="I20" i="1"/>
  <c r="D21" i="1"/>
  <c r="F21" i="1"/>
  <c r="H21" i="1"/>
  <c r="A23" i="1"/>
  <c r="B23" i="1"/>
  <c r="D23" i="1"/>
  <c r="E23" i="1"/>
  <c r="F23" i="1"/>
  <c r="G23" i="1"/>
  <c r="H23" i="1"/>
  <c r="I23" i="1"/>
  <c r="B24" i="1"/>
  <c r="D24" i="1"/>
  <c r="E24" i="1"/>
  <c r="F24" i="1"/>
  <c r="G24" i="1"/>
  <c r="H24" i="1"/>
  <c r="I24" i="1"/>
  <c r="D25" i="1"/>
  <c r="F25" i="1"/>
  <c r="H25" i="1"/>
  <c r="A27" i="1"/>
  <c r="B27" i="1"/>
  <c r="D27" i="1"/>
  <c r="E27" i="1"/>
  <c r="F27" i="1"/>
  <c r="G27" i="1"/>
  <c r="H27" i="1"/>
  <c r="I27" i="1"/>
  <c r="B28" i="1"/>
  <c r="D28" i="1"/>
  <c r="E28" i="1"/>
  <c r="F28" i="1"/>
  <c r="G28" i="1"/>
  <c r="H28" i="1"/>
  <c r="I28" i="1"/>
  <c r="D29" i="1"/>
  <c r="F29" i="1"/>
  <c r="H29" i="1"/>
  <c r="A31" i="1"/>
  <c r="B31" i="1"/>
  <c r="D31" i="1"/>
  <c r="E31" i="1"/>
  <c r="F31" i="1"/>
  <c r="G31" i="1"/>
  <c r="H31" i="1"/>
  <c r="I31" i="1"/>
  <c r="B32" i="1"/>
  <c r="D32" i="1"/>
  <c r="E32" i="1"/>
  <c r="F32" i="1"/>
  <c r="G32" i="1"/>
  <c r="H32" i="1"/>
  <c r="I32" i="1"/>
  <c r="D33" i="1"/>
  <c r="F33" i="1"/>
  <c r="H33" i="1"/>
  <c r="A35" i="1"/>
  <c r="B35" i="1"/>
  <c r="D35" i="1"/>
  <c r="E35" i="1"/>
  <c r="F35" i="1"/>
  <c r="G35" i="1"/>
  <c r="H35" i="1"/>
  <c r="I35" i="1"/>
  <c r="B36" i="1"/>
  <c r="D36" i="1"/>
  <c r="E36" i="1"/>
  <c r="F36" i="1"/>
  <c r="G36" i="1"/>
  <c r="H36" i="1"/>
  <c r="I36" i="1"/>
  <c r="D37" i="1"/>
  <c r="F37" i="1"/>
  <c r="H37" i="1"/>
  <c r="A39" i="1"/>
  <c r="B39" i="1"/>
  <c r="D39" i="1"/>
  <c r="E39" i="1"/>
  <c r="F39" i="1"/>
  <c r="G39" i="1"/>
  <c r="H39" i="1"/>
  <c r="I39" i="1"/>
  <c r="B40" i="1"/>
  <c r="D40" i="1"/>
  <c r="E40" i="1"/>
  <c r="F40" i="1"/>
  <c r="G40" i="1"/>
  <c r="H40" i="1"/>
  <c r="I40" i="1"/>
  <c r="D41" i="1"/>
  <c r="F41" i="1"/>
  <c r="H41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F45" i="1"/>
  <c r="H45" i="1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<sst xmlns="http://schemas.openxmlformats.org/spreadsheetml/2006/main" count="61" uniqueCount="14">
  <si>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</si>
  <si>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</si>
  <si>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As of November 29, 2000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</si>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</sst>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Fill="1" applyBorder="1"/>
    <xf numFmtId="165" fontId="5" fillId="0" borderId="0" xfId="1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165" fontId="6" fillId="0" borderId="0" xfId="1" applyNumberFormat="1" applyFont="1" applyFill="1" applyBorder="1"/>
    <xf numFmtId="2" fontId="6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7" fillId="0" borderId="4" xfId="0" applyNumberFormat="1" applyFont="1" applyBorder="1" applyAlignment="1">
      <alignment horizontal="center" wrapText="1"/>
    </xf>
    <xf numFmtId="3" fontId="7" fillId="0" borderId="5" xfId="0" applyNumberFormat="1" applyFont="1" applyBorder="1" applyAlignment="1">
      <alignment horizontal="center" wrapText="1"/>
    </xf>
    <xf numFmtId="2" fontId="5" fillId="0" borderId="0" xfId="1" applyNumberFormat="1" applyFont="1" applyFill="1" applyBorder="1" applyAlignment="1">
      <alignment horizontal="center"/>
    </xf>
    <xf numFmtId="0" fontId="4" fillId="0" borderId="0" xfId="0" applyFont="1" applyBorder="1"/>
    <xf numFmtId="0" fontId="4" fillId="0" borderId="6" xfId="0" applyFont="1" applyBorder="1"/>
    <xf numFmtId="0" fontId="0" fillId="0" borderId="6" xfId="0" applyBorder="1"/>
    <xf numFmtId="3" fontId="7" fillId="0" borderId="6" xfId="0" applyNumberFormat="1" applyFont="1" applyBorder="1" applyAlignment="1">
      <alignment horizontal="center"/>
    </xf>
    <xf numFmtId="165" fontId="5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6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6" fillId="0" borderId="0" xfId="0" applyNumberFormat="1" applyFon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5" fillId="0" borderId="0" xfId="0" applyFont="1" applyFill="1" applyBorder="1"/>
    <xf numFmtId="165" fontId="5" fillId="0" borderId="0" xfId="1" applyNumberFormat="1" applyFont="1" applyFill="1" applyBorder="1"/>
    <xf numFmtId="2" fontId="5" fillId="0" borderId="0" xfId="2" applyNumberFormat="1" applyFont="1" applyFill="1" applyBorder="1" applyAlignment="1">
      <alignment horizontal="center"/>
    </xf>
    <xf numFmtId="0" fontId="6" fillId="0" borderId="0" xfId="0" applyFont="1" applyFill="1" applyBorder="1"/>
    <xf numFmtId="0" fontId="0" fillId="0" borderId="9" xfId="0" applyFill="1" applyBorder="1" applyAlignment="1">
      <alignment horizontal="center"/>
    </xf>
    <xf numFmtId="2" fontId="6" fillId="0" borderId="0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DEAL%20BREAKDOWN%20ANALYSIS%2011-29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NA GAS DATA"/>
      <sheetName val="BASIS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87375</v>
          </cell>
          <cell r="E6">
            <v>10101833917</v>
          </cell>
          <cell r="F6">
            <v>9714356922.4182529</v>
          </cell>
        </row>
        <row r="7">
          <cell r="C7" t="str">
            <v>NON-EOL</v>
          </cell>
          <cell r="D7">
            <v>18718</v>
          </cell>
          <cell r="E7">
            <v>4710666440.7713509</v>
          </cell>
          <cell r="F7">
            <v>14695146617.94775</v>
          </cell>
        </row>
        <row r="8">
          <cell r="D8">
            <v>106093</v>
          </cell>
          <cell r="E8">
            <v>14812500357.771351</v>
          </cell>
          <cell r="F8">
            <v>24409503540.366005</v>
          </cell>
        </row>
        <row r="9">
          <cell r="B9" t="str">
            <v>EAST</v>
          </cell>
          <cell r="C9" t="str">
            <v>EOL</v>
          </cell>
          <cell r="D9">
            <v>72580</v>
          </cell>
          <cell r="E9">
            <v>7210719713.6000996</v>
          </cell>
          <cell r="F9">
            <v>12501026499.344727</v>
          </cell>
        </row>
        <row r="10">
          <cell r="C10" t="str">
            <v>NON-EOL</v>
          </cell>
          <cell r="D10">
            <v>33039</v>
          </cell>
          <cell r="E10">
            <v>9659628529.6596756</v>
          </cell>
          <cell r="F10">
            <v>20679839833.557735</v>
          </cell>
        </row>
        <row r="11">
          <cell r="D11">
            <v>105619</v>
          </cell>
          <cell r="E11">
            <v>16870348243.259775</v>
          </cell>
          <cell r="F11">
            <v>33180866332.902462</v>
          </cell>
        </row>
        <row r="12">
          <cell r="B12" t="str">
            <v>ECC-CANADA WEST</v>
          </cell>
          <cell r="C12" t="str">
            <v>EOL</v>
          </cell>
          <cell r="D12">
            <v>47510</v>
          </cell>
          <cell r="E12">
            <v>5801339206.7310638</v>
          </cell>
          <cell r="F12">
            <v>15909506512.313498</v>
          </cell>
        </row>
        <row r="13">
          <cell r="C13" t="str">
            <v>NON-EOL</v>
          </cell>
          <cell r="D13">
            <v>20523</v>
          </cell>
          <cell r="E13">
            <v>5511957907.6329479</v>
          </cell>
          <cell r="F13">
            <v>12402923402.810209</v>
          </cell>
        </row>
        <row r="14">
          <cell r="D14">
            <v>68033</v>
          </cell>
          <cell r="E14">
            <v>11313297114.364012</v>
          </cell>
          <cell r="F14">
            <v>28312429915.123707</v>
          </cell>
        </row>
        <row r="15">
          <cell r="B15" t="str">
            <v>ENA-CANADA EAST</v>
          </cell>
          <cell r="C15" t="str">
            <v>EOL</v>
          </cell>
          <cell r="D15">
            <v>5251</v>
          </cell>
          <cell r="E15">
            <v>643724374.49100006</v>
          </cell>
          <cell r="F15">
            <v>2731862856.4056435</v>
          </cell>
        </row>
        <row r="16">
          <cell r="C16" t="str">
            <v>NON-EOL</v>
          </cell>
          <cell r="D16">
            <v>2993</v>
          </cell>
          <cell r="E16">
            <v>579487733.14465928</v>
          </cell>
          <cell r="F16">
            <v>2139430980.7598944</v>
          </cell>
        </row>
        <row r="17">
          <cell r="D17">
            <v>8244</v>
          </cell>
          <cell r="E17">
            <v>1223212107.6356592</v>
          </cell>
          <cell r="F17">
            <v>4871293837.1655378</v>
          </cell>
        </row>
        <row r="18">
          <cell r="B18" t="str">
            <v>G-DAILY-EST</v>
          </cell>
          <cell r="C18" t="str">
            <v>EOL</v>
          </cell>
          <cell r="D18">
            <v>15133</v>
          </cell>
          <cell r="E18">
            <v>3481907376</v>
          </cell>
          <cell r="F18">
            <v>15297415140.065529</v>
          </cell>
        </row>
        <row r="19">
          <cell r="C19" t="str">
            <v>NON-EOL</v>
          </cell>
          <cell r="D19">
            <v>3418</v>
          </cell>
          <cell r="E19">
            <v>1319780924.9130001</v>
          </cell>
          <cell r="F19">
            <v>4851840852.8446264</v>
          </cell>
        </row>
        <row r="20">
          <cell r="D20">
            <v>18551</v>
          </cell>
          <cell r="E20">
            <v>4801688300.9130001</v>
          </cell>
          <cell r="F20">
            <v>20149255992.910156</v>
          </cell>
        </row>
        <row r="21">
          <cell r="B21" t="str">
            <v>NG-PRICE</v>
          </cell>
          <cell r="C21" t="str">
            <v>EOL</v>
          </cell>
          <cell r="D21">
            <v>82253</v>
          </cell>
          <cell r="E21">
            <v>34155363912</v>
          </cell>
          <cell r="F21">
            <v>150602634620.36633</v>
          </cell>
        </row>
        <row r="22">
          <cell r="C22" t="str">
            <v>NON-EOL</v>
          </cell>
          <cell r="D22">
            <v>40329</v>
          </cell>
          <cell r="E22">
            <v>58710515562.987053</v>
          </cell>
          <cell r="F22">
            <v>230910656950.29196</v>
          </cell>
        </row>
        <row r="23">
          <cell r="D23">
            <v>122582</v>
          </cell>
          <cell r="E23">
            <v>92865879474.987061</v>
          </cell>
          <cell r="F23">
            <v>381513291570.65833</v>
          </cell>
        </row>
        <row r="24">
          <cell r="B24" t="str">
            <v>TEXAS</v>
          </cell>
          <cell r="C24" t="str">
            <v>EOL</v>
          </cell>
          <cell r="D24">
            <v>12466</v>
          </cell>
          <cell r="E24">
            <v>2305556114</v>
          </cell>
          <cell r="F24">
            <v>3635548313.7395</v>
          </cell>
        </row>
        <row r="25">
          <cell r="C25" t="str">
            <v>NON-EOL</v>
          </cell>
          <cell r="D25">
            <v>12491</v>
          </cell>
          <cell r="E25">
            <v>4491690452.4962721</v>
          </cell>
          <cell r="F25">
            <v>8206775918.9570713</v>
          </cell>
        </row>
        <row r="26">
          <cell r="D26">
            <v>24957</v>
          </cell>
          <cell r="E26">
            <v>6797246566.4962721</v>
          </cell>
          <cell r="F26">
            <v>11842324232.696571</v>
          </cell>
        </row>
        <row r="27">
          <cell r="B27" t="str">
            <v>WEST</v>
          </cell>
          <cell r="C27" t="str">
            <v>EOL</v>
          </cell>
          <cell r="D27">
            <v>65286</v>
          </cell>
          <cell r="E27">
            <v>11878010235</v>
          </cell>
          <cell r="F27">
            <v>9741262317.1670265</v>
          </cell>
        </row>
        <row r="28">
          <cell r="C28" t="str">
            <v>NON-EOL</v>
          </cell>
          <cell r="D28">
            <v>22365</v>
          </cell>
          <cell r="E28">
            <v>9275557955.1679554</v>
          </cell>
          <cell r="F28">
            <v>12892178870.415979</v>
          </cell>
        </row>
        <row r="29">
          <cell r="D29">
            <v>87651</v>
          </cell>
          <cell r="E29">
            <v>21153568190.167953</v>
          </cell>
          <cell r="F29">
            <v>22633441187.583008</v>
          </cell>
        </row>
      </sheetData>
      <sheetData sheetId="4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11052</v>
          </cell>
          <cell r="E6">
            <v>9017005643</v>
          </cell>
          <cell r="F6">
            <v>5381027382.1592493</v>
          </cell>
        </row>
        <row r="7">
          <cell r="C7" t="str">
            <v>NON-EOL</v>
          </cell>
          <cell r="D7">
            <v>2970</v>
          </cell>
          <cell r="E7">
            <v>1956749644.3631001</v>
          </cell>
          <cell r="F7">
            <v>2347061740.8539877</v>
          </cell>
        </row>
        <row r="8">
          <cell r="D8">
            <v>14022</v>
          </cell>
          <cell r="E8">
            <v>10973755287.3631</v>
          </cell>
          <cell r="F8">
            <v>7728089123.013237</v>
          </cell>
        </row>
        <row r="9">
          <cell r="B9" t="str">
            <v>EAST</v>
          </cell>
          <cell r="C9" t="str">
            <v>EOL</v>
          </cell>
          <cell r="D9">
            <v>12644</v>
          </cell>
          <cell r="E9">
            <v>5606879937.5980997</v>
          </cell>
          <cell r="F9">
            <v>5217179366.4851503</v>
          </cell>
        </row>
        <row r="10">
          <cell r="C10" t="str">
            <v>NON-EOL</v>
          </cell>
          <cell r="D10">
            <v>4451</v>
          </cell>
          <cell r="E10">
            <v>4847138060.25</v>
          </cell>
          <cell r="F10">
            <v>2987145588.7763081</v>
          </cell>
        </row>
        <row r="11">
          <cell r="D11">
            <v>17095</v>
          </cell>
          <cell r="E11">
            <v>10454017997.848099</v>
          </cell>
          <cell r="F11">
            <v>8204324955.2614584</v>
          </cell>
        </row>
        <row r="12">
          <cell r="B12" t="str">
            <v>ECC-CANADA WEST</v>
          </cell>
          <cell r="C12" t="str">
            <v>EOL</v>
          </cell>
          <cell r="D12">
            <v>4826</v>
          </cell>
          <cell r="E12">
            <v>2866959215.143187</v>
          </cell>
          <cell r="F12">
            <v>6232869964.2146063</v>
          </cell>
        </row>
        <row r="13">
          <cell r="C13" t="str">
            <v>NON-EOL</v>
          </cell>
          <cell r="D13">
            <v>3268</v>
          </cell>
          <cell r="E13">
            <v>3301325135.7079391</v>
          </cell>
          <cell r="F13">
            <v>4422930965.6151915</v>
          </cell>
        </row>
        <row r="14">
          <cell r="D14">
            <v>8094</v>
          </cell>
          <cell r="E14">
            <v>6168284350.8511257</v>
          </cell>
          <cell r="F14">
            <v>10655800929.829798</v>
          </cell>
        </row>
        <row r="15">
          <cell r="B15" t="str">
            <v>ENA-CANADA EAST</v>
          </cell>
          <cell r="C15" t="str">
            <v>EOL</v>
          </cell>
          <cell r="D15">
            <v>207</v>
          </cell>
          <cell r="E15">
            <v>79042833.480000004</v>
          </cell>
          <cell r="F15">
            <v>151220494.8063772</v>
          </cell>
        </row>
        <row r="16">
          <cell r="C16" t="str">
            <v>NON-EOL</v>
          </cell>
          <cell r="D16">
            <v>44</v>
          </cell>
          <cell r="E16">
            <v>17815000</v>
          </cell>
          <cell r="F16">
            <v>49384860.645999998</v>
          </cell>
        </row>
        <row r="17">
          <cell r="D17">
            <v>251</v>
          </cell>
          <cell r="E17">
            <v>96857833.480000004</v>
          </cell>
          <cell r="F17">
            <v>200605355.4523772</v>
          </cell>
        </row>
        <row r="18">
          <cell r="B18" t="str">
            <v>G-DAILY-EST</v>
          </cell>
          <cell r="C18" t="str">
            <v>EOL</v>
          </cell>
          <cell r="D18">
            <v>15133</v>
          </cell>
          <cell r="E18">
            <v>3481907376</v>
          </cell>
          <cell r="F18">
            <v>15297415140.065529</v>
          </cell>
        </row>
        <row r="19">
          <cell r="C19" t="str">
            <v>NON-EOL</v>
          </cell>
          <cell r="D19">
            <v>3418</v>
          </cell>
          <cell r="E19">
            <v>1319780924.9130001</v>
          </cell>
          <cell r="F19">
            <v>4851840852.8446255</v>
          </cell>
        </row>
        <row r="20">
          <cell r="D20">
            <v>18551</v>
          </cell>
          <cell r="E20">
            <v>4801688300.9130001</v>
          </cell>
          <cell r="F20">
            <v>20149255992.910156</v>
          </cell>
        </row>
        <row r="21">
          <cell r="B21" t="str">
            <v>NG-PRICE</v>
          </cell>
          <cell r="C21" t="str">
            <v>EOL</v>
          </cell>
          <cell r="D21">
            <v>82252</v>
          </cell>
          <cell r="E21">
            <v>34155353912</v>
          </cell>
          <cell r="F21">
            <v>150602607620.36633</v>
          </cell>
        </row>
        <row r="22">
          <cell r="C22" t="str">
            <v>NON-EOL</v>
          </cell>
          <cell r="D22">
            <v>40123</v>
          </cell>
          <cell r="E22">
            <v>57674865857.980003</v>
          </cell>
          <cell r="F22">
            <v>226512300375.76996</v>
          </cell>
        </row>
        <row r="23">
          <cell r="D23">
            <v>122375</v>
          </cell>
          <cell r="E23">
            <v>91830219769.980011</v>
          </cell>
          <cell r="F23">
            <v>377114907996.13629</v>
          </cell>
        </row>
        <row r="24">
          <cell r="B24" t="str">
            <v>TEXAS</v>
          </cell>
          <cell r="C24" t="str">
            <v>EOL</v>
          </cell>
          <cell r="D24">
            <v>5499</v>
          </cell>
          <cell r="E24">
            <v>2073096000</v>
          </cell>
          <cell r="F24">
            <v>2635655817.5479999</v>
          </cell>
        </row>
        <row r="25">
          <cell r="C25" t="str">
            <v>NON-EOL</v>
          </cell>
          <cell r="D25">
            <v>4196</v>
          </cell>
          <cell r="E25">
            <v>2795231628</v>
          </cell>
          <cell r="F25">
            <v>1829790787.9126744</v>
          </cell>
        </row>
        <row r="26">
          <cell r="D26">
            <v>9695</v>
          </cell>
          <cell r="E26">
            <v>4868327628</v>
          </cell>
          <cell r="F26">
            <v>4465446605.4606743</v>
          </cell>
        </row>
        <row r="27">
          <cell r="B27" t="str">
            <v>WEST</v>
          </cell>
          <cell r="C27" t="str">
            <v>EOL</v>
          </cell>
          <cell r="D27">
            <v>26111</v>
          </cell>
          <cell r="E27">
            <v>11288501600</v>
          </cell>
          <cell r="F27">
            <v>6712150983.0329514</v>
          </cell>
        </row>
        <row r="28">
          <cell r="C28" t="str">
            <v>NON-EOL</v>
          </cell>
          <cell r="D28">
            <v>10088</v>
          </cell>
          <cell r="E28">
            <v>7423425408.4899559</v>
          </cell>
          <cell r="F28">
            <v>5399054999.2062769</v>
          </cell>
        </row>
        <row r="29">
          <cell r="D29">
            <v>36199</v>
          </cell>
          <cell r="E29">
            <v>18711927008.489956</v>
          </cell>
          <cell r="F29">
            <v>12111205982.239227</v>
          </cell>
        </row>
      </sheetData>
      <sheetData sheetId="5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76323</v>
          </cell>
          <cell r="E6">
            <v>1084828274</v>
          </cell>
          <cell r="F6">
            <v>4333329540.2590036</v>
          </cell>
        </row>
        <row r="7">
          <cell r="C7" t="str">
            <v>NON-EOL</v>
          </cell>
          <cell r="D7">
            <v>15748</v>
          </cell>
          <cell r="E7">
            <v>2753916796.4082499</v>
          </cell>
          <cell r="F7">
            <v>12348084877.09376</v>
          </cell>
        </row>
        <row r="8">
          <cell r="D8">
            <v>92071</v>
          </cell>
          <cell r="E8">
            <v>3838745070.4082499</v>
          </cell>
          <cell r="F8">
            <v>16681414417.352764</v>
          </cell>
        </row>
        <row r="9">
          <cell r="B9" t="str">
            <v>EAST</v>
          </cell>
          <cell r="C9" t="str">
            <v>EOL</v>
          </cell>
          <cell r="D9">
            <v>59936</v>
          </cell>
          <cell r="E9">
            <v>1603839776.0019999</v>
          </cell>
          <cell r="F9">
            <v>7283847132.8595743</v>
          </cell>
        </row>
        <row r="10">
          <cell r="C10" t="str">
            <v>NON-EOL</v>
          </cell>
          <cell r="D10">
            <v>28588</v>
          </cell>
          <cell r="E10">
            <v>4812490469.4096746</v>
          </cell>
          <cell r="F10">
            <v>17692694244.781418</v>
          </cell>
        </row>
        <row r="11">
          <cell r="D11">
            <v>88524</v>
          </cell>
          <cell r="E11">
            <v>6416330245.4116745</v>
          </cell>
          <cell r="F11">
            <v>24976541377.640991</v>
          </cell>
        </row>
        <row r="12">
          <cell r="B12" t="str">
            <v>ECC-CANADA WEST</v>
          </cell>
          <cell r="C12" t="str">
            <v>EOL</v>
          </cell>
          <cell r="D12">
            <v>42684</v>
          </cell>
          <cell r="E12">
            <v>2934379991.5878763</v>
          </cell>
          <cell r="F12">
            <v>9676636548.0988846</v>
          </cell>
        </row>
        <row r="13">
          <cell r="C13" t="str">
            <v>NON-EOL</v>
          </cell>
          <cell r="D13">
            <v>17255</v>
          </cell>
          <cell r="E13">
            <v>2210632771.9250097</v>
          </cell>
          <cell r="F13">
            <v>7979992437.1950197</v>
          </cell>
        </row>
        <row r="14">
          <cell r="D14">
            <v>59939</v>
          </cell>
          <cell r="E14">
            <v>5145012763.512886</v>
          </cell>
          <cell r="F14">
            <v>17656628985.293903</v>
          </cell>
        </row>
        <row r="15">
          <cell r="B15" t="str">
            <v>ENA-CANADA EAST</v>
          </cell>
          <cell r="C15" t="str">
            <v>EOL</v>
          </cell>
          <cell r="D15">
            <v>5044</v>
          </cell>
          <cell r="E15">
            <v>564681541.01099992</v>
          </cell>
          <cell r="F15">
            <v>2580642361.5992665</v>
          </cell>
        </row>
        <row r="16">
          <cell r="C16" t="str">
            <v>NON-EOL</v>
          </cell>
          <cell r="D16">
            <v>2949</v>
          </cell>
          <cell r="E16">
            <v>561672733.1446594</v>
          </cell>
          <cell r="F16">
            <v>2090046120.1138945</v>
          </cell>
        </row>
        <row r="17">
          <cell r="D17">
            <v>7993</v>
          </cell>
          <cell r="E17">
            <v>1126354274.1556592</v>
          </cell>
          <cell r="F17">
            <v>4670688481.7131615</v>
          </cell>
        </row>
        <row r="18">
          <cell r="B18" t="str">
            <v>NG-PRICE</v>
          </cell>
          <cell r="C18" t="str">
            <v>EOL</v>
          </cell>
          <cell r="D18">
            <v>1</v>
          </cell>
          <cell r="E18">
            <v>10000</v>
          </cell>
          <cell r="F18">
            <v>27000</v>
          </cell>
        </row>
        <row r="19">
          <cell r="C19" t="str">
            <v>NON-EOL</v>
          </cell>
          <cell r="D19">
            <v>206</v>
          </cell>
          <cell r="E19">
            <v>1035649705.007055</v>
          </cell>
          <cell r="F19">
            <v>4398356574.522027</v>
          </cell>
        </row>
        <row r="20">
          <cell r="D20">
            <v>207</v>
          </cell>
          <cell r="E20">
            <v>1035659705.007055</v>
          </cell>
          <cell r="F20">
            <v>4398383574.522027</v>
          </cell>
        </row>
        <row r="21">
          <cell r="B21" t="str">
            <v>TEXAS</v>
          </cell>
          <cell r="C21" t="str">
            <v>EOL</v>
          </cell>
          <cell r="D21">
            <v>6967</v>
          </cell>
          <cell r="E21">
            <v>232460114</v>
          </cell>
          <cell r="F21">
            <v>999892496.19149995</v>
          </cell>
        </row>
        <row r="22">
          <cell r="C22" t="str">
            <v>NON-EOL</v>
          </cell>
          <cell r="D22">
            <v>8295</v>
          </cell>
          <cell r="E22">
            <v>1696458824.4962718</v>
          </cell>
          <cell r="F22">
            <v>6376985131.0443983</v>
          </cell>
        </row>
        <row r="23">
          <cell r="D23">
            <v>15262</v>
          </cell>
          <cell r="E23">
            <v>1928918938.4962718</v>
          </cell>
          <cell r="F23">
            <v>7376877627.235898</v>
          </cell>
        </row>
        <row r="24">
          <cell r="B24" t="str">
            <v>WEST</v>
          </cell>
          <cell r="C24" t="str">
            <v>EOL</v>
          </cell>
          <cell r="D24">
            <v>39175</v>
          </cell>
          <cell r="E24">
            <v>589508635</v>
          </cell>
          <cell r="F24">
            <v>3029111334.1340728</v>
          </cell>
        </row>
        <row r="25">
          <cell r="C25" t="str">
            <v>NON-EOL</v>
          </cell>
          <cell r="D25">
            <v>12277</v>
          </cell>
          <cell r="E25">
            <v>1852132546.6779997</v>
          </cell>
          <cell r="F25">
            <v>7493123871.2096996</v>
          </cell>
        </row>
        <row r="26">
          <cell r="D26">
            <v>51452</v>
          </cell>
          <cell r="E26">
            <v>2441641181.6779995</v>
          </cell>
          <cell r="F26">
            <v>10522235205.343773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activeCell="A4" sqref="A4"/>
    </sheetView>
  </sheetViews>
  <sheetFormatPr defaultRowHeight="12.75" x14ac:dyDescent="0.2"/>
  <cols>
    <col min="1" max="1" width="22.42578125" customWidth="1"/>
    <col min="2" max="2" width="12.85546875" customWidth="1"/>
    <col min="3" max="3" width="7.85546875" customWidth="1"/>
    <col min="4" max="4" width="20.140625" customWidth="1"/>
    <col min="5" max="5" width="16.140625" customWidth="1"/>
    <col min="6" max="6" width="25.140625" customWidth="1"/>
    <col min="7" max="7" width="15.7109375" customWidth="1"/>
    <col min="8" max="8" width="19.5703125" bestFit="1" customWidth="1"/>
    <col min="9" max="9" width="20.85546875" customWidth="1"/>
    <col min="10" max="10" width="23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4"/>
      <c r="B6" s="4"/>
      <c r="C6" s="4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'[1]PHYSICAL+FINANCIAL PIVOT '!B5</f>
        <v>REGION</v>
      </c>
      <c r="C9" s="12"/>
      <c r="D9" s="13" t="str">
        <f>'[1]PHYSICAL+FINANCIAL PIVOT '!D5</f>
        <v>Sum of DEALS</v>
      </c>
      <c r="E9" s="13" t="s">
        <v>5</v>
      </c>
      <c r="F9" s="13" t="str">
        <f>'[1]PHYSICAL+FINANCIAL PIVOT '!E5</f>
        <v>Sum of VOLUME2</v>
      </c>
      <c r="G9" s="13" t="s">
        <v>6</v>
      </c>
      <c r="H9" s="14" t="str">
        <f>'[1]PHYSICAL+FINANCIAL PIVOT '!F5</f>
        <v>Sum of VALUE</v>
      </c>
      <c r="I9" s="13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87375</v>
      </c>
      <c r="E11" s="24">
        <f>(D11/D13)*100</f>
        <v>82.356988679743253</v>
      </c>
      <c r="F11" s="23">
        <f>'[1]PHYSICAL+FINANCIAL PIVOT '!E6</f>
        <v>10101833917</v>
      </c>
      <c r="G11" s="24">
        <f>(F11/F13)*100</f>
        <v>68.198033235490129</v>
      </c>
      <c r="H11" s="23">
        <f>'[1]PHYSICAL+FINANCIAL PIVOT '!F6</f>
        <v>9714356922.4182529</v>
      </c>
      <c r="I11" s="24">
        <f>(H11/H13)*100</f>
        <v>39.797437528189036</v>
      </c>
      <c r="J11" s="8"/>
    </row>
    <row r="12" spans="1:10" x14ac:dyDescent="0.2">
      <c r="A12" s="25"/>
      <c r="B12" s="26" t="str">
        <f>'[1]PHYSICAL+FINANCIAL PIVOT '!C7</f>
        <v>NON-EOL</v>
      </c>
      <c r="C12" s="26"/>
      <c r="D12" s="27">
        <f>'[1]PHYSICAL+FINANCIAL PIVOT '!D7</f>
        <v>18718</v>
      </c>
      <c r="E12" s="28">
        <f>(D12/D13)*100</f>
        <v>17.643011320256754</v>
      </c>
      <c r="F12" s="27">
        <f>'[1]PHYSICAL+FINANCIAL PIVOT '!E7</f>
        <v>4710666440.7713509</v>
      </c>
      <c r="G12" s="28">
        <f>(F12/F13)*100</f>
        <v>31.801966764509871</v>
      </c>
      <c r="H12" s="27">
        <f>'[1]PHYSICAL+FINANCIAL PIVOT '!F7</f>
        <v>14695146617.94775</v>
      </c>
      <c r="I12" s="28">
        <f>(H12/H13)*100</f>
        <v>60.20256247181095</v>
      </c>
      <c r="J12" s="8"/>
    </row>
    <row r="13" spans="1:10" x14ac:dyDescent="0.2">
      <c r="A13" s="4"/>
      <c r="B13" s="4" t="s">
        <v>8</v>
      </c>
      <c r="C13" s="4"/>
      <c r="D13" s="29">
        <f>'[1]PHYSICAL+FINANCIAL PIVOT '!D8</f>
        <v>106093</v>
      </c>
      <c r="E13" s="30"/>
      <c r="F13" s="29">
        <f>'[1]PHYSICAL+FINANCIAL PIVOT '!E8</f>
        <v>14812500357.771351</v>
      </c>
      <c r="G13" s="30"/>
      <c r="H13" s="29">
        <f>'[1]PHYSICAL+FINANCIAL PIVOT '!F8</f>
        <v>24409503540.366005</v>
      </c>
      <c r="I13" s="30"/>
      <c r="J13" s="8"/>
    </row>
    <row r="14" spans="1:10" s="35" customFormat="1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72580</v>
      </c>
      <c r="E15" s="24">
        <f>(D15/D17)*100</f>
        <v>68.718696446662065</v>
      </c>
      <c r="F15" s="23">
        <f>'[1]PHYSICAL+FINANCIAL PIVOT '!E9</f>
        <v>7210719713.6000996</v>
      </c>
      <c r="G15" s="24">
        <f>(F15/F17)*100</f>
        <v>42.741973133133186</v>
      </c>
      <c r="H15" s="23">
        <f>'[1]PHYSICAL+FINANCIAL PIVOT '!F9</f>
        <v>12501026499.344727</v>
      </c>
      <c r="I15" s="24">
        <f>(H15/H17)*100</f>
        <v>37.675407187752022</v>
      </c>
      <c r="J15" s="6"/>
    </row>
    <row r="16" spans="1:10" x14ac:dyDescent="0.2">
      <c r="A16" s="25"/>
      <c r="B16" s="26" t="str">
        <f>'[1]PHYSICAL+FINANCIAL PIVOT '!C10</f>
        <v>NON-EOL</v>
      </c>
      <c r="C16" s="26"/>
      <c r="D16" s="27">
        <f>'[1]PHYSICAL+FINANCIAL PIVOT '!D10</f>
        <v>33039</v>
      </c>
      <c r="E16" s="28">
        <f>(D16/D17)*100</f>
        <v>31.281303553337942</v>
      </c>
      <c r="F16" s="27">
        <f>'[1]PHYSICAL+FINANCIAL PIVOT '!E10</f>
        <v>9659628529.6596756</v>
      </c>
      <c r="G16" s="28">
        <f>(F16/F17)*100</f>
        <v>57.258026866866821</v>
      </c>
      <c r="H16" s="27">
        <f>'[1]PHYSICAL+FINANCIAL PIVOT '!F10</f>
        <v>20679839833.557735</v>
      </c>
      <c r="I16" s="28">
        <f>(H16/H17)*100</f>
        <v>62.324592812247971</v>
      </c>
      <c r="J16" s="36"/>
    </row>
    <row r="17" spans="1:10" x14ac:dyDescent="0.2">
      <c r="A17" s="4"/>
      <c r="B17" s="4" t="s">
        <v>8</v>
      </c>
      <c r="C17" s="4"/>
      <c r="D17" s="29">
        <f>'[1]PHYSICAL+FINANCIAL PIVOT '!D11</f>
        <v>105619</v>
      </c>
      <c r="E17" s="30"/>
      <c r="F17" s="29">
        <f>'[1]PHYSICAL+FINANCIAL PIVOT '!E11</f>
        <v>16870348243.259775</v>
      </c>
      <c r="G17" s="30"/>
      <c r="H17" s="29">
        <f>'[1]PHYSICAL+FINANCIAL PIVOT '!F11</f>
        <v>33180866332.902462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47510</v>
      </c>
      <c r="E19" s="24">
        <f>(D19/D21)*100</f>
        <v>69.833757147266766</v>
      </c>
      <c r="F19" s="23">
        <f>'[1]PHYSICAL+FINANCIAL PIVOT '!E12</f>
        <v>5801339206.7310638</v>
      </c>
      <c r="G19" s="24">
        <f>(F19/F21)*100</f>
        <v>51.278943247811902</v>
      </c>
      <c r="H19" s="23">
        <f>'[1]PHYSICAL+FINANCIAL PIVOT '!F12</f>
        <v>15909506512.313498</v>
      </c>
      <c r="I19" s="24">
        <f>(H19/H21)*100</f>
        <v>56.192656582312928</v>
      </c>
      <c r="J19" s="8"/>
    </row>
    <row r="20" spans="1:10" x14ac:dyDescent="0.2">
      <c r="A20" s="25"/>
      <c r="B20" s="26" t="str">
        <f>'[1]PHYSICAL+FINANCIAL PIVOT '!C13</f>
        <v>NON-EOL</v>
      </c>
      <c r="C20" s="26"/>
      <c r="D20" s="27">
        <f>'[1]PHYSICAL+FINANCIAL PIVOT '!D13</f>
        <v>20523</v>
      </c>
      <c r="E20" s="28">
        <f>(D20/D21)*100</f>
        <v>30.166242852733234</v>
      </c>
      <c r="F20" s="27">
        <f>'[1]PHYSICAL+FINANCIAL PIVOT '!E13</f>
        <v>5511957907.6329479</v>
      </c>
      <c r="G20" s="28">
        <f>(F20/F21)*100</f>
        <v>48.72105675218809</v>
      </c>
      <c r="H20" s="27">
        <f>'[1]PHYSICAL+FINANCIAL PIVOT '!F13</f>
        <v>12402923402.810209</v>
      </c>
      <c r="I20" s="28">
        <f>(H20/H21)*100</f>
        <v>43.807343417687065</v>
      </c>
      <c r="J20" s="6"/>
    </row>
    <row r="21" spans="1:10" x14ac:dyDescent="0.2">
      <c r="A21" s="4"/>
      <c r="B21" s="4" t="s">
        <v>8</v>
      </c>
      <c r="C21" s="4"/>
      <c r="D21" s="29">
        <f>'[1]PHYSICAL+FINANCIAL PIVOT '!D14</f>
        <v>68033</v>
      </c>
      <c r="E21" s="30"/>
      <c r="F21" s="29">
        <f>'[1]PHYSICAL+FINANCIAL PIVOT '!E14</f>
        <v>11313297114.364012</v>
      </c>
      <c r="G21" s="30"/>
      <c r="H21" s="29">
        <f>'[1]PHYSICAL+FINANCIAL PIVOT '!F14</f>
        <v>28312429915.123707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5251</v>
      </c>
      <c r="E23" s="24">
        <f>(D23/D25)*100</f>
        <v>63.694808345463372</v>
      </c>
      <c r="F23" s="23">
        <f>'[1]PHYSICAL+FINANCIAL PIVOT '!E15</f>
        <v>643724374.49100006</v>
      </c>
      <c r="G23" s="24">
        <f>(F23/F25)*100</f>
        <v>52.62573600054138</v>
      </c>
      <c r="H23" s="23">
        <f>'[1]PHYSICAL+FINANCIAL PIVOT '!F15</f>
        <v>2731862856.4056435</v>
      </c>
      <c r="I23" s="24">
        <f>(H23/H25)*100</f>
        <v>56.080847259980395</v>
      </c>
      <c r="J23" s="8"/>
    </row>
    <row r="24" spans="1:10" x14ac:dyDescent="0.2">
      <c r="A24" s="25"/>
      <c r="B24" s="26" t="str">
        <f>'[1]PHYSICAL+FINANCIAL PIVOT '!C16</f>
        <v>NON-EOL</v>
      </c>
      <c r="C24" s="26"/>
      <c r="D24" s="27">
        <f>'[1]PHYSICAL+FINANCIAL PIVOT '!D16</f>
        <v>2993</v>
      </c>
      <c r="E24" s="28">
        <f>(D24/D25)*100</f>
        <v>36.305191654536635</v>
      </c>
      <c r="F24" s="27">
        <f>'[1]PHYSICAL+FINANCIAL PIVOT '!E16</f>
        <v>579487733.14465928</v>
      </c>
      <c r="G24" s="28">
        <f>(F24/F25)*100</f>
        <v>47.374263999458634</v>
      </c>
      <c r="H24" s="27">
        <f>'[1]PHYSICAL+FINANCIAL PIVOT '!F16</f>
        <v>2139430980.7598944</v>
      </c>
      <c r="I24" s="28">
        <f>(H24/H25)*100</f>
        <v>43.919152740019598</v>
      </c>
      <c r="J24" s="8"/>
    </row>
    <row r="25" spans="1:10" x14ac:dyDescent="0.2">
      <c r="A25" s="4"/>
      <c r="B25" s="4" t="s">
        <v>8</v>
      </c>
      <c r="C25" s="4"/>
      <c r="D25" s="29">
        <f>'[1]PHYSICAL+FINANCIAL PIVOT '!D17</f>
        <v>8244</v>
      </c>
      <c r="E25" s="30"/>
      <c r="F25" s="29">
        <f>'[1]PHYSICAL+FINANCIAL PIVOT '!E17</f>
        <v>1223212107.6356592</v>
      </c>
      <c r="G25" s="30"/>
      <c r="H25" s="29">
        <f>'[1]PHYSICAL+FINANCIAL PIVOT '!F17</f>
        <v>4871293837.1655378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15133</v>
      </c>
      <c r="E27" s="24">
        <f>(D27/D29)*100</f>
        <v>81.575117244353407</v>
      </c>
      <c r="F27" s="23">
        <f>'[1]PHYSICAL+FINANCIAL PIVOT '!E18</f>
        <v>3481907376</v>
      </c>
      <c r="G27" s="24">
        <f>(F27/F29)*100</f>
        <v>72.514231615949427</v>
      </c>
      <c r="H27" s="23">
        <f>'[1]PHYSICAL+FINANCIAL PIVOT '!F18</f>
        <v>15297415140.065529</v>
      </c>
      <c r="I27" s="24">
        <f>(H27/H29)*100</f>
        <v>75.920496247842479</v>
      </c>
      <c r="J27" s="8"/>
    </row>
    <row r="28" spans="1:10" x14ac:dyDescent="0.2">
      <c r="A28" s="25"/>
      <c r="B28" s="26" t="str">
        <f>'[1]PHYSICAL+FINANCIAL PIVOT '!C19</f>
        <v>NON-EOL</v>
      </c>
      <c r="C28" s="26"/>
      <c r="D28" s="27">
        <f>'[1]PHYSICAL+FINANCIAL PIVOT '!D19</f>
        <v>3418</v>
      </c>
      <c r="E28" s="28">
        <f>(D28/D29)*100</f>
        <v>18.424882755646596</v>
      </c>
      <c r="F28" s="27">
        <f>'[1]PHYSICAL+FINANCIAL PIVOT '!E19</f>
        <v>1319780924.9130001</v>
      </c>
      <c r="G28" s="28">
        <f>(F28/F29)*100</f>
        <v>27.485768384050562</v>
      </c>
      <c r="H28" s="27">
        <f>'[1]PHYSICAL+FINANCIAL PIVOT '!F19</f>
        <v>4851840852.8446264</v>
      </c>
      <c r="I28" s="28">
        <f>(H28/H29)*100</f>
        <v>24.079503752157528</v>
      </c>
      <c r="J28" s="8"/>
    </row>
    <row r="29" spans="1:10" x14ac:dyDescent="0.2">
      <c r="A29" s="4"/>
      <c r="B29" s="4" t="s">
        <v>8</v>
      </c>
      <c r="C29" s="4"/>
      <c r="D29" s="29">
        <f>'[1]PHYSICAL+FINANCIAL PIVOT '!D20</f>
        <v>18551</v>
      </c>
      <c r="E29" s="30"/>
      <c r="F29" s="29">
        <f>'[1]PHYSICAL+FINANCIAL PIVOT '!E20</f>
        <v>4801688300.9130001</v>
      </c>
      <c r="G29" s="30"/>
      <c r="H29" s="29">
        <f>'[1]PHYSICAL+FINANCIAL PIVOT '!F20</f>
        <v>20149255992.910156</v>
      </c>
      <c r="I29" s="30"/>
      <c r="J29" s="8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82253</v>
      </c>
      <c r="E31" s="24">
        <f>(D31/D33)*100</f>
        <v>67.100389943058531</v>
      </c>
      <c r="F31" s="23">
        <f>'[1]PHYSICAL+FINANCIAL PIVOT '!E21</f>
        <v>34155363912</v>
      </c>
      <c r="G31" s="24">
        <f>(F31/F33)*100</f>
        <v>36.779239161999826</v>
      </c>
      <c r="H31" s="23">
        <f>'[1]PHYSICAL+FINANCIAL PIVOT '!F21</f>
        <v>150602634620.36633</v>
      </c>
      <c r="I31" s="24">
        <f>(H31/H33)*100</f>
        <v>39.475068876459815</v>
      </c>
      <c r="J31" s="15"/>
    </row>
    <row r="32" spans="1:10" x14ac:dyDescent="0.2">
      <c r="A32" s="25"/>
      <c r="B32" s="26" t="str">
        <f>'[1]PHYSICAL+FINANCIAL PIVOT '!C22</f>
        <v>NON-EOL</v>
      </c>
      <c r="C32" s="26"/>
      <c r="D32" s="27">
        <f>'[1]PHYSICAL+FINANCIAL PIVOT '!D22</f>
        <v>40329</v>
      </c>
      <c r="E32" s="28">
        <f>(D32/D33)*100</f>
        <v>32.899610056941476</v>
      </c>
      <c r="F32" s="27">
        <f>'[1]PHYSICAL+FINANCIAL PIVOT '!E22</f>
        <v>58710515562.987053</v>
      </c>
      <c r="G32" s="28">
        <f>(F32/F33)*100</f>
        <v>63.220760838000167</v>
      </c>
      <c r="H32" s="27">
        <f>'[1]PHYSICAL+FINANCIAL PIVOT '!F22</f>
        <v>230910656950.29196</v>
      </c>
      <c r="I32" s="28">
        <f>(H32/H33)*100</f>
        <v>60.524931123540185</v>
      </c>
      <c r="J32" s="8"/>
    </row>
    <row r="33" spans="1:10" x14ac:dyDescent="0.2">
      <c r="A33" s="4"/>
      <c r="B33" s="4" t="s">
        <v>8</v>
      </c>
      <c r="C33" s="4"/>
      <c r="D33" s="29">
        <f>'[1]PHYSICAL+FINANCIAL PIVOT '!D23</f>
        <v>122582</v>
      </c>
      <c r="E33" s="30"/>
      <c r="F33" s="29">
        <f>'[1]PHYSICAL+FINANCIAL PIVOT '!E23</f>
        <v>92865879474.987061</v>
      </c>
      <c r="G33" s="30"/>
      <c r="H33" s="29">
        <f>'[1]PHYSICAL+FINANCIAL PIVOT '!F23</f>
        <v>381513291570.65833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12466</v>
      </c>
      <c r="E35" s="24">
        <f>(D35/D37)*100</f>
        <v>49.949913851825137</v>
      </c>
      <c r="F35" s="23">
        <f>'[1]PHYSICAL+FINANCIAL PIVOT '!E24</f>
        <v>2305556114</v>
      </c>
      <c r="G35" s="24">
        <f>(F35/F37)*100</f>
        <v>33.918971328245171</v>
      </c>
      <c r="H35" s="23">
        <f>'[1]PHYSICAL+FINANCIAL PIVOT '!F24</f>
        <v>3635548313.7395</v>
      </c>
      <c r="I35" s="24">
        <f>(H35/H37)*100</f>
        <v>30.699618101164443</v>
      </c>
      <c r="J35" s="8"/>
    </row>
    <row r="36" spans="1:10" x14ac:dyDescent="0.2">
      <c r="A36" s="25"/>
      <c r="B36" s="26" t="str">
        <f>'[1]PHYSICAL+FINANCIAL PIVOT '!C25</f>
        <v>NON-EOL</v>
      </c>
      <c r="C36" s="26"/>
      <c r="D36" s="27">
        <f>'[1]PHYSICAL+FINANCIAL PIVOT '!D25</f>
        <v>12491</v>
      </c>
      <c r="E36" s="28">
        <f>(D36/D37)*100</f>
        <v>50.050086148174863</v>
      </c>
      <c r="F36" s="27">
        <f>'[1]PHYSICAL+FINANCIAL PIVOT '!E25</f>
        <v>4491690452.4962721</v>
      </c>
      <c r="G36" s="28">
        <f>(F36/F37)*100</f>
        <v>66.081028671754822</v>
      </c>
      <c r="H36" s="27">
        <f>'[1]PHYSICAL+FINANCIAL PIVOT '!F25</f>
        <v>8206775918.9570713</v>
      </c>
      <c r="I36" s="28">
        <f>(H36/H37)*100</f>
        <v>69.300381898835553</v>
      </c>
      <c r="J36" s="6"/>
    </row>
    <row r="37" spans="1:10" x14ac:dyDescent="0.2">
      <c r="A37" s="4"/>
      <c r="B37" s="4" t="s">
        <v>8</v>
      </c>
      <c r="C37" s="4"/>
      <c r="D37" s="29">
        <f>'[1]PHYSICAL+FINANCIAL PIVOT '!D26</f>
        <v>24957</v>
      </c>
      <c r="E37" s="30"/>
      <c r="F37" s="29">
        <f>'[1]PHYSICAL+FINANCIAL PIVOT '!E26</f>
        <v>6797246566.4962721</v>
      </c>
      <c r="G37" s="30"/>
      <c r="H37" s="29">
        <f>'[1]PHYSICAL+FINANCIAL PIVOT '!F26</f>
        <v>11842324232.696571</v>
      </c>
      <c r="I37" s="30"/>
      <c r="J37" s="6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65286</v>
      </c>
      <c r="E39" s="24">
        <f>(D39/D41)*100</f>
        <v>74.484033268302696</v>
      </c>
      <c r="F39" s="23">
        <f>'[1]PHYSICAL+FINANCIAL PIVOT '!E27</f>
        <v>11878010235</v>
      </c>
      <c r="G39" s="24">
        <f>(F39/F41)*100</f>
        <v>56.151331672359774</v>
      </c>
      <c r="H39" s="23">
        <f>'[1]PHYSICAL+FINANCIAL PIVOT '!F27</f>
        <v>9741262317.1670265</v>
      </c>
      <c r="I39" s="24">
        <f>(H39/H41)*100</f>
        <v>43.039245497106322</v>
      </c>
      <c r="J39" s="8"/>
    </row>
    <row r="40" spans="1:10" x14ac:dyDescent="0.2">
      <c r="A40" s="25"/>
      <c r="B40" s="26" t="str">
        <f>'[1]PHYSICAL+FINANCIAL PIVOT '!C28</f>
        <v>NON-EOL</v>
      </c>
      <c r="C40" s="26"/>
      <c r="D40" s="27">
        <f>'[1]PHYSICAL+FINANCIAL PIVOT '!D28</f>
        <v>22365</v>
      </c>
      <c r="E40" s="28">
        <f>(D40/D41)*100</f>
        <v>25.515966731697297</v>
      </c>
      <c r="F40" s="27">
        <f>'[1]PHYSICAL+FINANCIAL PIVOT '!E28</f>
        <v>9275557955.1679554</v>
      </c>
      <c r="G40" s="28">
        <f>(F40/F41)*100</f>
        <v>43.84866832764024</v>
      </c>
      <c r="H40" s="27">
        <f>'[1]PHYSICAL+FINANCIAL PIVOT '!F28</f>
        <v>12892178870.415979</v>
      </c>
      <c r="I40" s="28">
        <f>(H40/H41)*100</f>
        <v>56.960754502893671</v>
      </c>
      <c r="J40" s="8"/>
    </row>
    <row r="41" spans="1:10" x14ac:dyDescent="0.2">
      <c r="A41" s="4"/>
      <c r="B41" s="4" t="s">
        <v>8</v>
      </c>
      <c r="C41" s="4"/>
      <c r="D41" s="29">
        <f>'[1]PHYSICAL+FINANCIAL PIVOT '!D29</f>
        <v>87651</v>
      </c>
      <c r="E41" s="30"/>
      <c r="F41" s="29">
        <f>'[1]PHYSICAL+FINANCIAL PIVOT '!E29</f>
        <v>21153568190.167953</v>
      </c>
      <c r="G41" s="30"/>
      <c r="H41" s="29">
        <f>'[1]PHYSICAL+FINANCIAL PIVOT '!F29</f>
        <v>22633441187.583008</v>
      </c>
      <c r="I41" s="30"/>
      <c r="J41" s="6"/>
    </row>
    <row r="42" spans="1:10" x14ac:dyDescent="0.2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387854</v>
      </c>
      <c r="E43" s="24">
        <f>(D43/D45)*100</f>
        <v>71.595444224982927</v>
      </c>
      <c r="F43" s="23">
        <f>SUM(F39,F35,F31,F27,F23,F19,F15,F11)</f>
        <v>75578454848.822159</v>
      </c>
      <c r="G43" s="24">
        <f>(F43/F45)*100</f>
        <v>44.500388836180328</v>
      </c>
      <c r="H43" s="23">
        <f>SUM(H39,H35,H31,H27,H23,H19,H15,H11)</f>
        <v>220133613181.8205</v>
      </c>
      <c r="I43" s="24">
        <f>(H43/H45)*100</f>
        <v>41.778028078394271</v>
      </c>
      <c r="J43" s="36"/>
    </row>
    <row r="44" spans="1:10" x14ac:dyDescent="0.2">
      <c r="A44" s="25"/>
      <c r="B44" s="26" t="s">
        <v>10</v>
      </c>
      <c r="C44" s="26"/>
      <c r="D44" s="27">
        <f>SUM(D40,D36,D32,D28,D24,D20,D16,D12)</f>
        <v>153876</v>
      </c>
      <c r="E44" s="28">
        <f>(D44/D45)*100</f>
        <v>28.404555775017077</v>
      </c>
      <c r="F44" s="27">
        <f>SUM(F40,F36,F32,F28,F24,F20,F16,F12)</f>
        <v>94259285506.772903</v>
      </c>
      <c r="G44" s="28">
        <f>(F44/F45)*100</f>
        <v>55.499611163819672</v>
      </c>
      <c r="H44" s="27">
        <f>SUM(H40,H36,H32,H28,H24,H20,H16,H12)</f>
        <v>306778793427.58521</v>
      </c>
      <c r="I44" s="28">
        <f>(H44/H45)*100</f>
        <v>58.221971921605729</v>
      </c>
      <c r="J44" s="8"/>
    </row>
    <row r="45" spans="1:10" x14ac:dyDescent="0.2">
      <c r="A45" s="4"/>
      <c r="B45" s="4" t="s">
        <v>8</v>
      </c>
      <c r="C45" s="4"/>
      <c r="D45" s="29">
        <f>SUM(D43:D44)</f>
        <v>541730</v>
      </c>
      <c r="E45" s="30"/>
      <c r="F45" s="29">
        <f>SUM(F43:F44)</f>
        <v>169837740355.59506</v>
      </c>
      <c r="G45" s="30"/>
      <c r="H45" s="29">
        <f>SUM(H43:H44)</f>
        <v>526912406609.4057</v>
      </c>
      <c r="I45" s="30"/>
      <c r="J45" s="8"/>
    </row>
    <row r="46" spans="1:10" x14ac:dyDescent="0.2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sqref="A1:I1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4.28515625" customWidth="1"/>
    <col min="4" max="4" width="15.85546875" bestFit="1" customWidth="1"/>
    <col min="5" max="5" width="15.42578125" bestFit="1" customWidth="1"/>
    <col min="6" max="6" width="14.42578125" bestFit="1" customWidth="1"/>
    <col min="7" max="7" width="18.7109375" customWidth="1"/>
    <col min="8" max="8" width="18.5703125" bestFit="1" customWidth="1"/>
    <col min="9" max="9" width="20.28515625" customWidth="1"/>
  </cols>
  <sheetData>
    <row r="1" spans="1:9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">
      <c r="A3" s="3" t="str">
        <f>'PHYSICAL &amp; FINANCIAL'!A3</f>
        <v>As of November 29, 2000</v>
      </c>
      <c r="B3" s="2"/>
      <c r="C3" s="2"/>
      <c r="D3" s="2"/>
      <c r="E3" s="2"/>
      <c r="F3" s="2"/>
      <c r="G3" s="2"/>
      <c r="H3" s="2"/>
      <c r="I3" s="2"/>
    </row>
    <row r="4" spans="1:9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">
      <c r="A6" s="9"/>
      <c r="B6" s="9"/>
      <c r="C6" s="9"/>
      <c r="G6" s="5"/>
      <c r="H6" s="6"/>
      <c r="I6" s="4"/>
    </row>
    <row r="7" spans="1:9" x14ac:dyDescent="0.2">
      <c r="G7" s="7"/>
      <c r="H7" s="8"/>
      <c r="I7" s="4"/>
    </row>
    <row r="8" spans="1:9" ht="13.5" thickBot="1" x14ac:dyDescent="0.25">
      <c r="A8" s="9"/>
      <c r="B8" s="9"/>
      <c r="C8" s="9"/>
      <c r="D8" s="9"/>
      <c r="E8" s="9"/>
      <c r="F8" s="9"/>
      <c r="G8" s="7"/>
      <c r="H8" s="9"/>
      <c r="I8" s="4"/>
    </row>
    <row r="9" spans="1:9" ht="26.25" thickBot="1" x14ac:dyDescent="0.25">
      <c r="A9" s="10" t="s">
        <v>4</v>
      </c>
      <c r="B9" s="11" t="str">
        <f>'[1]FINANCIAL PIVOT'!B5</f>
        <v>REGION</v>
      </c>
      <c r="C9" s="12"/>
      <c r="D9" s="13" t="str">
        <f>'[1]FINANCIAL PIVOT'!D5</f>
        <v>Sum of DEALS</v>
      </c>
      <c r="E9" s="13" t="s">
        <v>5</v>
      </c>
      <c r="F9" s="13" t="str">
        <f>'[1]FINANCIAL PIVOT'!E5</f>
        <v>Sum of VOLUME2</v>
      </c>
      <c r="G9" s="13" t="s">
        <v>6</v>
      </c>
      <c r="H9" s="14" t="str">
        <f>'[1]FINANCIAL PIVOT'!F5</f>
        <v>Sum of VALUE</v>
      </c>
      <c r="I9" s="14" t="s">
        <v>7</v>
      </c>
    </row>
    <row r="10" spans="1:9" x14ac:dyDescent="0.2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11052</v>
      </c>
      <c r="E11" s="24">
        <f>(D11/D13)*100</f>
        <v>78.818998716302957</v>
      </c>
      <c r="F11" s="23">
        <f>'[1]FINANCIAL PIVOT'!E6</f>
        <v>9017005643</v>
      </c>
      <c r="G11" s="24">
        <f>(F11/F13)*100</f>
        <v>82.168823769777262</v>
      </c>
      <c r="H11" s="23">
        <f>'[1]FINANCIAL PIVOT'!F6</f>
        <v>5381027382.1592493</v>
      </c>
      <c r="I11" s="24">
        <f>(H11/H13)*100</f>
        <v>69.629468507748641</v>
      </c>
    </row>
    <row r="12" spans="1:9" x14ac:dyDescent="0.2">
      <c r="A12" s="25"/>
      <c r="B12" s="26" t="str">
        <f>'[1]FINANCIAL PIVOT'!C7</f>
        <v>NON-EOL</v>
      </c>
      <c r="C12" s="26"/>
      <c r="D12" s="27">
        <f>'[1]FINANCIAL PIVOT'!D7</f>
        <v>2970</v>
      </c>
      <c r="E12" s="28">
        <f>(D12/D13)*100</f>
        <v>21.18100128369705</v>
      </c>
      <c r="F12" s="27">
        <f>'[1]FINANCIAL PIVOT'!E7</f>
        <v>1956749644.3631001</v>
      </c>
      <c r="G12" s="28">
        <f>(F12/F13)*100</f>
        <v>17.831176230222738</v>
      </c>
      <c r="H12" s="27">
        <f>'[1]FINANCIAL PIVOT'!F7</f>
        <v>2347061740.8539877</v>
      </c>
      <c r="I12" s="28">
        <f>(H12/H13)*100</f>
        <v>30.370531492251367</v>
      </c>
    </row>
    <row r="13" spans="1:9" x14ac:dyDescent="0.2">
      <c r="A13" s="4"/>
      <c r="B13" s="4" t="s">
        <v>8</v>
      </c>
      <c r="C13" s="4"/>
      <c r="D13" s="29">
        <f>'[1]FINANCIAL PIVOT'!D8</f>
        <v>14022</v>
      </c>
      <c r="E13" s="30"/>
      <c r="F13" s="29">
        <f>'[1]FINANCIAL PIVOT'!E8</f>
        <v>10973755287.3631</v>
      </c>
      <c r="G13" s="30"/>
      <c r="H13" s="29">
        <f>'[1]FINANCIAL PIVOT'!F8</f>
        <v>7728089123.013237</v>
      </c>
      <c r="I13" s="30"/>
    </row>
    <row r="14" spans="1:9" x14ac:dyDescent="0.2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12644</v>
      </c>
      <c r="E15" s="24">
        <f>(D15/D17)*100</f>
        <v>73.963147119040656</v>
      </c>
      <c r="F15" s="23">
        <f>'[1]FINANCIAL PIVOT'!E9</f>
        <v>5606879937.5980997</v>
      </c>
      <c r="G15" s="24">
        <f>(F15/F17)*100</f>
        <v>53.633731439454614</v>
      </c>
      <c r="H15" s="23">
        <f>'[1]FINANCIAL PIVOT'!F9</f>
        <v>5217179366.4851503</v>
      </c>
      <c r="I15" s="24">
        <f>(H15/H17)*100</f>
        <v>63.590598799226704</v>
      </c>
    </row>
    <row r="16" spans="1:9" x14ac:dyDescent="0.2">
      <c r="A16" s="25"/>
      <c r="B16" s="26" t="str">
        <f>'[1]FINANCIAL PIVOT'!C10</f>
        <v>NON-EOL</v>
      </c>
      <c r="C16" s="26"/>
      <c r="D16" s="27">
        <f>'[1]FINANCIAL PIVOT'!D10</f>
        <v>4451</v>
      </c>
      <c r="E16" s="28">
        <f>(D16/D17)*100</f>
        <v>26.036852880959344</v>
      </c>
      <c r="F16" s="27">
        <f>'[1]FINANCIAL PIVOT'!E10</f>
        <v>4847138060.25</v>
      </c>
      <c r="G16" s="28">
        <f>(F16/F17)*100</f>
        <v>46.366268560545393</v>
      </c>
      <c r="H16" s="27">
        <f>'[1]FINANCIAL PIVOT'!F10</f>
        <v>2987145588.7763081</v>
      </c>
      <c r="I16" s="28">
        <f>(H16/H17)*100</f>
        <v>36.409401200773289</v>
      </c>
    </row>
    <row r="17" spans="1:9" x14ac:dyDescent="0.2">
      <c r="A17" s="4"/>
      <c r="B17" s="4" t="s">
        <v>8</v>
      </c>
      <c r="C17" s="4"/>
      <c r="D17" s="29">
        <f>'[1]FINANCIAL PIVOT'!D11</f>
        <v>17095</v>
      </c>
      <c r="E17" s="30"/>
      <c r="F17" s="29">
        <f>'[1]FINANCIAL PIVOT'!E11</f>
        <v>10454017997.848099</v>
      </c>
      <c r="G17" s="30"/>
      <c r="H17" s="29">
        <f>'[1]FINANCIAL PIVOT'!F11</f>
        <v>8204324955.2614584</v>
      </c>
      <c r="I17" s="30"/>
    </row>
    <row r="18" spans="1:9" x14ac:dyDescent="0.2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4826</v>
      </c>
      <c r="E19" s="24">
        <f>(D19/D21)*100</f>
        <v>59.624413145539904</v>
      </c>
      <c r="F19" s="23">
        <f>'[1]FINANCIAL PIVOT'!E12</f>
        <v>2866959215.143187</v>
      </c>
      <c r="G19" s="24">
        <f>(F19/F21)*100</f>
        <v>46.479037801614837</v>
      </c>
      <c r="H19" s="23">
        <f>'[1]FINANCIAL PIVOT'!F12</f>
        <v>6232869964.2146063</v>
      </c>
      <c r="I19" s="24">
        <f>(H19/H21)*100</f>
        <v>58.492740294784781</v>
      </c>
    </row>
    <row r="20" spans="1:9" x14ac:dyDescent="0.2">
      <c r="A20" s="25"/>
      <c r="B20" s="26" t="str">
        <f>'[1]FINANCIAL PIVOT'!C13</f>
        <v>NON-EOL</v>
      </c>
      <c r="C20" s="26"/>
      <c r="D20" s="27">
        <f>'[1]FINANCIAL PIVOT'!D13</f>
        <v>3268</v>
      </c>
      <c r="E20" s="28">
        <f>(D20/D21)*100</f>
        <v>40.375586854460096</v>
      </c>
      <c r="F20" s="27">
        <f>'[1]FINANCIAL PIVOT'!E13</f>
        <v>3301325135.7079391</v>
      </c>
      <c r="G20" s="28">
        <f>(F20/F21)*100</f>
        <v>53.52096219838517</v>
      </c>
      <c r="H20" s="27">
        <f>'[1]FINANCIAL PIVOT'!F13</f>
        <v>4422930965.6151915</v>
      </c>
      <c r="I20" s="28">
        <f>(H20/H21)*100</f>
        <v>41.507259705215212</v>
      </c>
    </row>
    <row r="21" spans="1:9" x14ac:dyDescent="0.2">
      <c r="A21" s="4"/>
      <c r="B21" s="4" t="s">
        <v>8</v>
      </c>
      <c r="C21" s="4"/>
      <c r="D21" s="29">
        <f>'[1]FINANCIAL PIVOT'!D14</f>
        <v>8094</v>
      </c>
      <c r="E21" s="30"/>
      <c r="F21" s="29">
        <f>'[1]FINANCIAL PIVOT'!E14</f>
        <v>6168284350.8511257</v>
      </c>
      <c r="G21" s="30"/>
      <c r="H21" s="29">
        <f>'[1]FINANCIAL PIVOT'!F14</f>
        <v>10655800929.829798</v>
      </c>
      <c r="I21" s="30"/>
    </row>
    <row r="22" spans="1:9" x14ac:dyDescent="0.2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207</v>
      </c>
      <c r="E23" s="24">
        <f>(D23/D25)*100</f>
        <v>82.470119521912352</v>
      </c>
      <c r="F23" s="23">
        <f>'[1]FINANCIAL PIVOT'!E15</f>
        <v>79042833.480000004</v>
      </c>
      <c r="G23" s="24">
        <f>(F23/F25)*100</f>
        <v>81.607063300999201</v>
      </c>
      <c r="H23" s="23">
        <f>'[1]FINANCIAL PIVOT'!F15</f>
        <v>151220494.8063772</v>
      </c>
      <c r="I23" s="24">
        <f>(H23/H25)*100</f>
        <v>75.382082629531922</v>
      </c>
    </row>
    <row r="24" spans="1:9" x14ac:dyDescent="0.2">
      <c r="A24" s="25"/>
      <c r="B24" s="26" t="str">
        <f>'[1]FINANCIAL PIVOT'!C16</f>
        <v>NON-EOL</v>
      </c>
      <c r="C24" s="26"/>
      <c r="D24" s="27">
        <f>'[1]FINANCIAL PIVOT'!D16</f>
        <v>44</v>
      </c>
      <c r="E24" s="28">
        <f>(D24/D25)*100</f>
        <v>17.529880478087652</v>
      </c>
      <c r="F24" s="27">
        <f>'[1]FINANCIAL PIVOT'!E16</f>
        <v>17815000</v>
      </c>
      <c r="G24" s="28">
        <f>(F24/F25)*100</f>
        <v>18.392936699000796</v>
      </c>
      <c r="H24" s="27">
        <f>'[1]FINANCIAL PIVOT'!F16</f>
        <v>49384860.645999998</v>
      </c>
      <c r="I24" s="28">
        <f>(H24/H25)*100</f>
        <v>24.617917370468078</v>
      </c>
    </row>
    <row r="25" spans="1:9" x14ac:dyDescent="0.2">
      <c r="A25" s="4"/>
      <c r="B25" s="4" t="s">
        <v>8</v>
      </c>
      <c r="C25" s="4"/>
      <c r="D25" s="29">
        <f>'[1]FINANCIAL PIVOT'!D17</f>
        <v>251</v>
      </c>
      <c r="E25" s="30"/>
      <c r="F25" s="29">
        <f>'[1]FINANCIAL PIVOT'!E17</f>
        <v>96857833.480000004</v>
      </c>
      <c r="G25" s="30"/>
      <c r="H25" s="29">
        <f>'[1]FINANCIAL PIVOT'!F17</f>
        <v>200605355.4523772</v>
      </c>
      <c r="I25" s="30"/>
    </row>
    <row r="26" spans="1:9" x14ac:dyDescent="0.2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15133</v>
      </c>
      <c r="E27" s="24">
        <f>(D27/D29)*100</f>
        <v>81.575117244353407</v>
      </c>
      <c r="F27" s="23">
        <f>'[1]FINANCIAL PIVOT'!E18</f>
        <v>3481907376</v>
      </c>
      <c r="G27" s="24">
        <f>(F27/F29)*100</f>
        <v>72.514231615949427</v>
      </c>
      <c r="H27" s="23">
        <f>'[1]FINANCIAL PIVOT'!F18</f>
        <v>15297415140.065529</v>
      </c>
      <c r="I27" s="24">
        <f>(H27/H29)*100</f>
        <v>75.920496247842479</v>
      </c>
    </row>
    <row r="28" spans="1:9" x14ac:dyDescent="0.2">
      <c r="A28" s="25"/>
      <c r="B28" s="26" t="str">
        <f>'[1]FINANCIAL PIVOT'!C19</f>
        <v>NON-EOL</v>
      </c>
      <c r="C28" s="26"/>
      <c r="D28" s="27">
        <f>'[1]FINANCIAL PIVOT'!D19</f>
        <v>3418</v>
      </c>
      <c r="E28" s="28">
        <f>(D28/D29)*100</f>
        <v>18.424882755646596</v>
      </c>
      <c r="F28" s="27">
        <f>'[1]FINANCIAL PIVOT'!E19</f>
        <v>1319780924.9130001</v>
      </c>
      <c r="G28" s="28">
        <f>(F28/F29)*100</f>
        <v>27.485768384050562</v>
      </c>
      <c r="H28" s="27">
        <f>'[1]FINANCIAL PIVOT'!F19</f>
        <v>4851840852.8446255</v>
      </c>
      <c r="I28" s="28">
        <f>(H28/H29)*100</f>
        <v>24.079503752157521</v>
      </c>
    </row>
    <row r="29" spans="1:9" x14ac:dyDescent="0.2">
      <c r="A29" s="4"/>
      <c r="B29" s="4" t="s">
        <v>8</v>
      </c>
      <c r="C29" s="4"/>
      <c r="D29" s="29">
        <f>'[1]FINANCIAL PIVOT'!D20</f>
        <v>18551</v>
      </c>
      <c r="E29" s="30"/>
      <c r="F29" s="29">
        <f>'[1]FINANCIAL PIVOT'!E20</f>
        <v>4801688300.9130001</v>
      </c>
      <c r="G29" s="30"/>
      <c r="H29" s="29">
        <f>'[1]FINANCIAL PIVOT'!F20</f>
        <v>20149255992.910156</v>
      </c>
      <c r="I29" s="30"/>
    </row>
    <row r="30" spans="1:9" x14ac:dyDescent="0.2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82252</v>
      </c>
      <c r="E31" s="24">
        <f>(D31/D33)*100</f>
        <v>67.213074565883559</v>
      </c>
      <c r="F31" s="23">
        <f>'[1]FINANCIAL PIVOT'!E21</f>
        <v>34155353912</v>
      </c>
      <c r="G31" s="24">
        <f>(F31/F33)*100</f>
        <v>37.194023925406789</v>
      </c>
      <c r="H31" s="23">
        <f>'[1]FINANCIAL PIVOT'!F21</f>
        <v>150602607620.36633</v>
      </c>
      <c r="I31" s="24">
        <f>(H31/H33)*100</f>
        <v>39.935469117521421</v>
      </c>
    </row>
    <row r="32" spans="1:9" x14ac:dyDescent="0.2">
      <c r="A32" s="25"/>
      <c r="B32" s="26" t="str">
        <f>'[1]FINANCIAL PIVOT'!C22</f>
        <v>NON-EOL</v>
      </c>
      <c r="C32" s="26"/>
      <c r="D32" s="27">
        <f>'[1]FINANCIAL PIVOT'!D22</f>
        <v>40123</v>
      </c>
      <c r="E32" s="28">
        <f>(D32/D33)*100</f>
        <v>32.786925434116441</v>
      </c>
      <c r="F32" s="27">
        <f>'[1]FINANCIAL PIVOT'!E22</f>
        <v>57674865857.980003</v>
      </c>
      <c r="G32" s="28">
        <f>(F32/F33)*100</f>
        <v>62.805976074593204</v>
      </c>
      <c r="H32" s="27">
        <f>'[1]FINANCIAL PIVOT'!F22</f>
        <v>226512300375.76996</v>
      </c>
      <c r="I32" s="28">
        <f>(H32/H33)*100</f>
        <v>60.064530882478572</v>
      </c>
    </row>
    <row r="33" spans="1:9" x14ac:dyDescent="0.2">
      <c r="A33" s="4"/>
      <c r="B33" s="4" t="s">
        <v>8</v>
      </c>
      <c r="C33" s="4"/>
      <c r="D33" s="29">
        <f>'[1]FINANCIAL PIVOT'!D23</f>
        <v>122375</v>
      </c>
      <c r="E33" s="30"/>
      <c r="F33" s="29">
        <f>'[1]FINANCIAL PIVOT'!E23</f>
        <v>91830219769.980011</v>
      </c>
      <c r="G33" s="30"/>
      <c r="H33" s="29">
        <f>'[1]FINANCIAL PIVOT'!F23</f>
        <v>377114907996.13629</v>
      </c>
      <c r="I33" s="30"/>
    </row>
    <row r="34" spans="1:9" x14ac:dyDescent="0.2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5499</v>
      </c>
      <c r="E35" s="24">
        <f>(D35/D37)*100</f>
        <v>56.719958741619394</v>
      </c>
      <c r="F35" s="23">
        <f>'[1]FINANCIAL PIVOT'!E24</f>
        <v>2073096000</v>
      </c>
      <c r="G35" s="24">
        <f>(F35/F37)*100</f>
        <v>42.583329603304996</v>
      </c>
      <c r="H35" s="23">
        <f>'[1]FINANCIAL PIVOT'!F24</f>
        <v>2635655817.5479999</v>
      </c>
      <c r="I35" s="24">
        <f>(H35/H37)*100</f>
        <v>59.023341905486618</v>
      </c>
    </row>
    <row r="36" spans="1:9" x14ac:dyDescent="0.2">
      <c r="A36" s="25"/>
      <c r="B36" s="26" t="str">
        <f>'[1]FINANCIAL PIVOT'!C25</f>
        <v>NON-EOL</v>
      </c>
      <c r="C36" s="26"/>
      <c r="D36" s="27">
        <f>'[1]FINANCIAL PIVOT'!D25</f>
        <v>4196</v>
      </c>
      <c r="E36" s="28">
        <f>(D36/D37)*100</f>
        <v>43.280041258380606</v>
      </c>
      <c r="F36" s="27">
        <f>'[1]FINANCIAL PIVOT'!E25</f>
        <v>2795231628</v>
      </c>
      <c r="G36" s="28">
        <f>(F36/F37)*100</f>
        <v>57.416670396695004</v>
      </c>
      <c r="H36" s="27">
        <f>'[1]FINANCIAL PIVOT'!F25</f>
        <v>1829790787.9126744</v>
      </c>
      <c r="I36" s="28">
        <f>(H36/H37)*100</f>
        <v>40.976658094513382</v>
      </c>
    </row>
    <row r="37" spans="1:9" x14ac:dyDescent="0.2">
      <c r="A37" s="4"/>
      <c r="B37" s="4" t="s">
        <v>8</v>
      </c>
      <c r="C37" s="4"/>
      <c r="D37" s="29">
        <f>'[1]FINANCIAL PIVOT'!D26</f>
        <v>9695</v>
      </c>
      <c r="E37" s="30"/>
      <c r="F37" s="29">
        <f>'[1]FINANCIAL PIVOT'!E26</f>
        <v>4868327628</v>
      </c>
      <c r="G37" s="30"/>
      <c r="H37" s="29">
        <f>'[1]FINANCIAL PIVOT'!F26</f>
        <v>4465446605.4606743</v>
      </c>
      <c r="I37" s="30"/>
    </row>
    <row r="38" spans="1:9" x14ac:dyDescent="0.2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26111</v>
      </c>
      <c r="E39" s="24">
        <f>(D39/D41)*100</f>
        <v>72.13182684604547</v>
      </c>
      <c r="F39" s="23">
        <f>'[1]FINANCIAL PIVOT'!E27</f>
        <v>11288501600</v>
      </c>
      <c r="G39" s="24">
        <f>(F39/F41)*100</f>
        <v>60.327841140456528</v>
      </c>
      <c r="H39" s="23">
        <f>'[1]FINANCIAL PIVOT'!F27</f>
        <v>6712150983.0329514</v>
      </c>
      <c r="I39" s="24">
        <f>(H39/H41)*100</f>
        <v>55.420996000531645</v>
      </c>
    </row>
    <row r="40" spans="1:9" x14ac:dyDescent="0.2">
      <c r="A40" s="25"/>
      <c r="B40" s="26" t="str">
        <f>'[1]FINANCIAL PIVOT'!C28</f>
        <v>NON-EOL</v>
      </c>
      <c r="C40" s="26"/>
      <c r="D40" s="27">
        <f>'[1]FINANCIAL PIVOT'!D28</f>
        <v>10088</v>
      </c>
      <c r="E40" s="28">
        <f>(D40/D41)*100</f>
        <v>27.86817315395453</v>
      </c>
      <c r="F40" s="27">
        <f>'[1]FINANCIAL PIVOT'!E28</f>
        <v>7423425408.4899559</v>
      </c>
      <c r="G40" s="28">
        <f>(F40/F41)*100</f>
        <v>39.672158859543472</v>
      </c>
      <c r="H40" s="27">
        <f>'[1]FINANCIAL PIVOT'!F28</f>
        <v>5399054999.2062769</v>
      </c>
      <c r="I40" s="28">
        <f>(H40/H41)*100</f>
        <v>44.579003999468362</v>
      </c>
    </row>
    <row r="41" spans="1:9" x14ac:dyDescent="0.2">
      <c r="A41" s="4"/>
      <c r="B41" s="4" t="s">
        <v>8</v>
      </c>
      <c r="C41" s="4"/>
      <c r="D41" s="29">
        <f>'[1]FINANCIAL PIVOT'!D29</f>
        <v>36199</v>
      </c>
      <c r="E41" s="30"/>
      <c r="F41" s="29">
        <f>'[1]FINANCIAL PIVOT'!E29</f>
        <v>18711927008.489956</v>
      </c>
      <c r="G41" s="30"/>
      <c r="H41" s="29">
        <f>'[1]FINANCIAL PIVOT'!F29</f>
        <v>12111205982.239227</v>
      </c>
      <c r="I41" s="30"/>
    </row>
    <row r="42" spans="1:9" x14ac:dyDescent="0.2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">
      <c r="A43" s="21" t="s">
        <v>8</v>
      </c>
      <c r="B43" s="22" t="s">
        <v>9</v>
      </c>
      <c r="C43" s="22"/>
      <c r="D43" s="23">
        <f>SUM(D39,D35,D31,D27,D23,D19,D15,D11)</f>
        <v>157724</v>
      </c>
      <c r="E43" s="24">
        <f>(D43/D45)*100</f>
        <v>69.702406731423622</v>
      </c>
      <c r="F43" s="23">
        <f>SUM(F39,F35,F31,F27,F23,F19,F15,F11)</f>
        <v>68568746517.221291</v>
      </c>
      <c r="G43" s="24">
        <f>(F43/F45)*100</f>
        <v>46.359967732276772</v>
      </c>
      <c r="H43" s="23">
        <f>SUM(H39,H35,H31,H27,H23,H19,H15,H11)</f>
        <v>192230126768.67816</v>
      </c>
      <c r="I43" s="24">
        <f>(H43/H45)*100</f>
        <v>43.626236333876385</v>
      </c>
    </row>
    <row r="44" spans="1:9" x14ac:dyDescent="0.2">
      <c r="A44" s="25"/>
      <c r="B44" s="26" t="s">
        <v>10</v>
      </c>
      <c r="C44" s="26"/>
      <c r="D44" s="27">
        <f>SUM(D40,D36,D32,D28,D24,D20,D16,D12)</f>
        <v>68558</v>
      </c>
      <c r="E44" s="28">
        <f>(D44/D45)*100</f>
        <v>30.297593268576378</v>
      </c>
      <c r="F44" s="27">
        <f>SUM(F40,F36,F32,F28,F24,F20,F16,F12)</f>
        <v>79336331659.703979</v>
      </c>
      <c r="G44" s="28">
        <f>(F44/F45)*100</f>
        <v>53.640032267723228</v>
      </c>
      <c r="H44" s="27">
        <f>SUM(H40,H36,H32,H28,H24,H20,H16,H12)</f>
        <v>248399510171.62503</v>
      </c>
      <c r="I44" s="28">
        <f>(H44/H45)*100</f>
        <v>56.373763666123608</v>
      </c>
    </row>
    <row r="45" spans="1:9" x14ac:dyDescent="0.2">
      <c r="A45" s="4"/>
      <c r="B45" s="4" t="s">
        <v>8</v>
      </c>
      <c r="C45" s="4"/>
      <c r="D45" s="29">
        <f>SUM(D43:D44)</f>
        <v>226282</v>
      </c>
      <c r="E45" s="30"/>
      <c r="F45" s="29">
        <f>SUM(F43:F44)</f>
        <v>147905078176.92526</v>
      </c>
      <c r="G45" s="30"/>
      <c r="H45" s="29">
        <f>SUM(H43:H44)</f>
        <v>440629636940.30322</v>
      </c>
      <c r="I45" s="30"/>
    </row>
  </sheetData>
  <mergeCells count="1">
    <mergeCell ref="A1:I1"/>
  </mergeCells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sqref="A1:I1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5.85546875" customWidth="1"/>
    <col min="4" max="4" width="15.85546875" bestFit="1" customWidth="1"/>
    <col min="5" max="5" width="15.85546875" customWidth="1"/>
    <col min="6" max="6" width="15.42578125" bestFit="1" customWidth="1"/>
    <col min="7" max="7" width="15.42578125" customWidth="1"/>
    <col min="8" max="8" width="19.5703125" bestFit="1" customWidth="1"/>
    <col min="9" max="9" width="20" customWidth="1"/>
    <col min="10" max="10" width="18.5703125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tr">
        <f>'PHYSICAL &amp; FINANCIAL'!A3</f>
        <v>As of November 29, 2000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9"/>
      <c r="B6" s="9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 PIVOT'!B5</f>
        <v>REGION</v>
      </c>
      <c r="C9" s="12"/>
      <c r="D9" s="13" t="str">
        <f>'[1]PHYSICAL PIVOT'!D5</f>
        <v>Sum of DEALS</v>
      </c>
      <c r="E9" s="13" t="s">
        <v>5</v>
      </c>
      <c r="F9" s="13" t="str">
        <f>'[1]PHYSICAL PIVOT'!E5</f>
        <v>Sum of VOLUME2</v>
      </c>
      <c r="G9" s="13" t="s">
        <v>6</v>
      </c>
      <c r="H9" s="14" t="str">
        <f>'[1]PHYSICAL PIVOT'!F5</f>
        <v>Sum of VALUE</v>
      </c>
      <c r="I9" s="14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76323</v>
      </c>
      <c r="E11" s="24">
        <f>(D11/D13)*100</f>
        <v>82.895808669396445</v>
      </c>
      <c r="F11" s="23">
        <f>'[1]PHYSICAL PIVOT'!E6</f>
        <v>1084828274</v>
      </c>
      <c r="G11" s="24">
        <f>(F11/F13)*100</f>
        <v>28.259971790328571</v>
      </c>
      <c r="H11" s="23">
        <f>'[1]PHYSICAL PIVOT'!F6</f>
        <v>4333329540.2590036</v>
      </c>
      <c r="I11" s="24">
        <f>(H11/H13)*100</f>
        <v>25.976991110245891</v>
      </c>
      <c r="J11" s="8"/>
    </row>
    <row r="12" spans="1:10" x14ac:dyDescent="0.2">
      <c r="A12" s="25"/>
      <c r="B12" s="26" t="str">
        <f>'[1]PHYSICAL PIVOT'!C7</f>
        <v>NON-EOL</v>
      </c>
      <c r="C12" s="26"/>
      <c r="D12" s="27">
        <f>'[1]PHYSICAL PIVOT'!D7</f>
        <v>15748</v>
      </c>
      <c r="E12" s="28">
        <f>(D12/D13)*100</f>
        <v>17.104191330603555</v>
      </c>
      <c r="F12" s="27">
        <f>'[1]PHYSICAL PIVOT'!E7</f>
        <v>2753916796.4082499</v>
      </c>
      <c r="G12" s="28">
        <f>(F12/F13)*100</f>
        <v>71.740028209671422</v>
      </c>
      <c r="H12" s="27">
        <f>'[1]PHYSICAL PIVOT'!F7</f>
        <v>12348084877.09376</v>
      </c>
      <c r="I12" s="28">
        <f>(H12/H13)*100</f>
        <v>74.023008889754109</v>
      </c>
      <c r="J12" s="8"/>
    </row>
    <row r="13" spans="1:10" x14ac:dyDescent="0.2">
      <c r="A13" s="4"/>
      <c r="B13" s="4" t="s">
        <v>8</v>
      </c>
      <c r="C13" s="4"/>
      <c r="D13" s="29">
        <f>'[1]PHYSICAL PIVOT'!D8</f>
        <v>92071</v>
      </c>
      <c r="E13" s="30"/>
      <c r="F13" s="29">
        <f>'[1]PHYSICAL PIVOT'!E8</f>
        <v>3838745070.4082499</v>
      </c>
      <c r="G13" s="30"/>
      <c r="H13" s="29">
        <f>'[1]PHYSICAL PIVOT'!F8</f>
        <v>16681414417.352764</v>
      </c>
      <c r="I13" s="30"/>
      <c r="J13" s="8"/>
    </row>
    <row r="14" spans="1:10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59936</v>
      </c>
      <c r="E15" s="24">
        <f>(D15/D17)*100</f>
        <v>67.705932854367177</v>
      </c>
      <c r="F15" s="23">
        <f>'[1]PHYSICAL PIVOT'!E9</f>
        <v>1603839776.0019999</v>
      </c>
      <c r="G15" s="24">
        <f>(F15/F17)*100</f>
        <v>24.996216133808069</v>
      </c>
      <c r="H15" s="23">
        <f>'[1]PHYSICAL PIVOT'!F9</f>
        <v>7283847132.8595743</v>
      </c>
      <c r="I15" s="24">
        <f>(H15/H17)*100</f>
        <v>29.162753252057854</v>
      </c>
      <c r="J15" s="6"/>
    </row>
    <row r="16" spans="1:10" x14ac:dyDescent="0.2">
      <c r="A16" s="25"/>
      <c r="B16" s="26" t="str">
        <f>'[1]PHYSICAL PIVOT'!C10</f>
        <v>NON-EOL</v>
      </c>
      <c r="C16" s="26"/>
      <c r="D16" s="27">
        <f>'[1]PHYSICAL PIVOT'!D10</f>
        <v>28588</v>
      </c>
      <c r="E16" s="28">
        <f>(D16/D17)*100</f>
        <v>32.294067145632823</v>
      </c>
      <c r="F16" s="27">
        <f>'[1]PHYSICAL PIVOT'!E10</f>
        <v>4812490469.4096746</v>
      </c>
      <c r="G16" s="28">
        <f>(F16/F17)*100</f>
        <v>75.003783866191924</v>
      </c>
      <c r="H16" s="27">
        <f>'[1]PHYSICAL PIVOT'!F10</f>
        <v>17692694244.781418</v>
      </c>
      <c r="I16" s="28">
        <f>(H16/H17)*100</f>
        <v>70.837246747942146</v>
      </c>
      <c r="J16" s="36"/>
    </row>
    <row r="17" spans="1:10" x14ac:dyDescent="0.2">
      <c r="A17" s="4"/>
      <c r="B17" s="4" t="s">
        <v>8</v>
      </c>
      <c r="C17" s="4"/>
      <c r="D17" s="29">
        <f>'[1]PHYSICAL PIVOT'!D11</f>
        <v>88524</v>
      </c>
      <c r="E17" s="30"/>
      <c r="F17" s="29">
        <f>'[1]PHYSICAL PIVOT'!E11</f>
        <v>6416330245.4116745</v>
      </c>
      <c r="G17" s="30"/>
      <c r="H17" s="29">
        <f>'[1]PHYSICAL PIVOT'!F11</f>
        <v>24976541377.640991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42684</v>
      </c>
      <c r="E19" s="24">
        <f>(D19/D21)*100</f>
        <v>71.212399272593814</v>
      </c>
      <c r="F19" s="23">
        <f>'[1]PHYSICAL PIVOT'!E12</f>
        <v>2934379991.5878763</v>
      </c>
      <c r="G19" s="24">
        <f>(F19/F21)*100</f>
        <v>57.033483228608262</v>
      </c>
      <c r="H19" s="23">
        <f>'[1]PHYSICAL PIVOT'!F12</f>
        <v>9676636548.0988846</v>
      </c>
      <c r="I19" s="24">
        <f>(H19/H21)*100</f>
        <v>54.804552761223533</v>
      </c>
      <c r="J19" s="8"/>
    </row>
    <row r="20" spans="1:10" x14ac:dyDescent="0.2">
      <c r="A20" s="25"/>
      <c r="B20" s="26" t="str">
        <f>'[1]PHYSICAL PIVOT'!C13</f>
        <v>NON-EOL</v>
      </c>
      <c r="C20" s="26"/>
      <c r="D20" s="27">
        <f>'[1]PHYSICAL PIVOT'!D13</f>
        <v>17255</v>
      </c>
      <c r="E20" s="28">
        <f>(D20/D21)*100</f>
        <v>28.787600727406197</v>
      </c>
      <c r="F20" s="27">
        <f>'[1]PHYSICAL PIVOT'!E13</f>
        <v>2210632771.9250097</v>
      </c>
      <c r="G20" s="28">
        <f>(F20/F21)*100</f>
        <v>42.966516771391738</v>
      </c>
      <c r="H20" s="27">
        <f>'[1]PHYSICAL PIVOT'!F13</f>
        <v>7979992437.1950197</v>
      </c>
      <c r="I20" s="28">
        <f>(H20/H21)*100</f>
        <v>45.195447238776474</v>
      </c>
      <c r="J20" s="6"/>
    </row>
    <row r="21" spans="1:10" x14ac:dyDescent="0.2">
      <c r="A21" s="4"/>
      <c r="B21" s="4" t="s">
        <v>8</v>
      </c>
      <c r="C21" s="4"/>
      <c r="D21" s="29">
        <f>'[1]PHYSICAL PIVOT'!D14</f>
        <v>59939</v>
      </c>
      <c r="E21" s="30"/>
      <c r="F21" s="29">
        <f>'[1]PHYSICAL PIVOT'!E14</f>
        <v>5145012763.512886</v>
      </c>
      <c r="G21" s="30"/>
      <c r="H21" s="29">
        <f>'[1]PHYSICAL PIVOT'!F14</f>
        <v>17656628985.293903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5044</v>
      </c>
      <c r="E23" s="24">
        <f>(D23/D25)*100</f>
        <v>63.105217064931821</v>
      </c>
      <c r="F23" s="23">
        <f>'[1]PHYSICAL PIVOT'!E15</f>
        <v>564681541.01099992</v>
      </c>
      <c r="G23" s="24">
        <f>(F23/F25)*100</f>
        <v>50.133564009804822</v>
      </c>
      <c r="H23" s="23">
        <f>'[1]PHYSICAL PIVOT'!F15</f>
        <v>2580642361.5992665</v>
      </c>
      <c r="I23" s="24">
        <f>(H23/H25)*100</f>
        <v>55.251862154864007</v>
      </c>
      <c r="J23" s="8"/>
    </row>
    <row r="24" spans="1:10" x14ac:dyDescent="0.2">
      <c r="A24" s="25"/>
      <c r="B24" s="26" t="str">
        <f>'[1]PHYSICAL PIVOT'!C16</f>
        <v>NON-EOL</v>
      </c>
      <c r="C24" s="26"/>
      <c r="D24" s="27">
        <f>'[1]PHYSICAL PIVOT'!D16</f>
        <v>2949</v>
      </c>
      <c r="E24" s="28">
        <f>(D24/D25)*100</f>
        <v>36.894782935068179</v>
      </c>
      <c r="F24" s="27">
        <f>'[1]PHYSICAL PIVOT'!E16</f>
        <v>561672733.1446594</v>
      </c>
      <c r="G24" s="28">
        <f>(F24/F25)*100</f>
        <v>49.866435990195185</v>
      </c>
      <c r="H24" s="27">
        <f>'[1]PHYSICAL PIVOT'!F16</f>
        <v>2090046120.1138945</v>
      </c>
      <c r="I24" s="28">
        <f>(H24/H25)*100</f>
        <v>44.748137845135986</v>
      </c>
      <c r="J24" s="8"/>
    </row>
    <row r="25" spans="1:10" x14ac:dyDescent="0.2">
      <c r="A25" s="4"/>
      <c r="B25" s="4" t="s">
        <v>8</v>
      </c>
      <c r="C25" s="4"/>
      <c r="D25" s="29">
        <f>'[1]PHYSICAL PIVOT'!D17</f>
        <v>7993</v>
      </c>
      <c r="E25" s="30"/>
      <c r="F25" s="29">
        <f>'[1]PHYSICAL PIVOT'!E17</f>
        <v>1126354274.1556592</v>
      </c>
      <c r="G25" s="30"/>
      <c r="H25" s="29">
        <f>'[1]PHYSICAL PIVOT'!F17</f>
        <v>4670688481.7131615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">
      <c r="A31" s="21" t="str">
        <f>'[1]PHYSICAL PIVOT'!B18</f>
        <v>NG-PRICE</v>
      </c>
      <c r="B31" s="22" t="str">
        <f>'[1]PHYSICAL PIVOT'!C18</f>
        <v>EOL</v>
      </c>
      <c r="C31" s="22"/>
      <c r="D31" s="23">
        <f>'[1]PHYSICAL PIVOT'!D18</f>
        <v>1</v>
      </c>
      <c r="E31" s="24">
        <f>(D31/D33)*100</f>
        <v>0.48309178743961351</v>
      </c>
      <c r="F31" s="23">
        <f>'[1]PHYSICAL PIVOT'!E18</f>
        <v>10000</v>
      </c>
      <c r="G31" s="24">
        <f>(F31/F33)*100</f>
        <v>9.6556812548112797E-4</v>
      </c>
      <c r="H31" s="23">
        <f>'[1]PHYSICAL PIVOT'!F18</f>
        <v>27000</v>
      </c>
      <c r="I31" s="24">
        <f>(H31/H33)*100</f>
        <v>6.1386187772252438E-4</v>
      </c>
      <c r="J31" s="8"/>
    </row>
    <row r="32" spans="1:10" x14ac:dyDescent="0.2">
      <c r="A32" s="25"/>
      <c r="B32" s="26" t="str">
        <f>'[1]PHYSICAL PIVOT'!C19</f>
        <v>NON-EOL</v>
      </c>
      <c r="C32" s="26"/>
      <c r="D32" s="27">
        <f>'[1]PHYSICAL PIVOT'!D19</f>
        <v>206</v>
      </c>
      <c r="E32" s="28">
        <f>(D32/D33)*100</f>
        <v>99.516908212560381</v>
      </c>
      <c r="F32" s="27">
        <f>'[1]PHYSICAL PIVOT'!E19</f>
        <v>1035649705.007055</v>
      </c>
      <c r="G32" s="28">
        <f>(F32/F33)*100</f>
        <v>99.99903443187452</v>
      </c>
      <c r="H32" s="27">
        <f>'[1]PHYSICAL PIVOT'!F19</f>
        <v>4398356574.522027</v>
      </c>
      <c r="I32" s="28">
        <f>(H32/H33)*100</f>
        <v>99.999386138122276</v>
      </c>
      <c r="J32" s="8"/>
    </row>
    <row r="33" spans="1:10" x14ac:dyDescent="0.2">
      <c r="A33" s="4"/>
      <c r="B33" s="4" t="s">
        <v>8</v>
      </c>
      <c r="C33" s="4"/>
      <c r="D33" s="29">
        <f>'[1]PHYSICAL PIVOT'!D20</f>
        <v>207</v>
      </c>
      <c r="E33" s="30"/>
      <c r="F33" s="29">
        <f>'[1]PHYSICAL PIVOT'!E20</f>
        <v>1035659705.007055</v>
      </c>
      <c r="G33" s="30"/>
      <c r="H33" s="29">
        <f>'[1]PHYSICAL PIVOT'!F20</f>
        <v>4398383574.522027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 PIVOT'!B21</f>
        <v>TEXAS</v>
      </c>
      <c r="B35" s="22" t="str">
        <f>'[1]PHYSICAL PIVOT'!C21</f>
        <v>EOL</v>
      </c>
      <c r="C35" s="22"/>
      <c r="D35" s="23">
        <f>'[1]PHYSICAL PIVOT'!D21</f>
        <v>6967</v>
      </c>
      <c r="E35" s="24">
        <f>(D35/D37)*100</f>
        <v>45.649325121216094</v>
      </c>
      <c r="F35" s="23">
        <f>'[1]PHYSICAL PIVOT'!E21</f>
        <v>232460114</v>
      </c>
      <c r="G35" s="24">
        <f>(F35/F37)*100</f>
        <v>12.051315861993611</v>
      </c>
      <c r="H35" s="23">
        <f>'[1]PHYSICAL PIVOT'!F21</f>
        <v>999892496.19149995</v>
      </c>
      <c r="I35" s="24">
        <f>(H35/H37)*100</f>
        <v>13.554413489249621</v>
      </c>
      <c r="J35" s="15"/>
    </row>
    <row r="36" spans="1:10" x14ac:dyDescent="0.2">
      <c r="A36" s="25"/>
      <c r="B36" s="26" t="str">
        <f>'[1]PHYSICAL PIVOT'!C22</f>
        <v>NON-EOL</v>
      </c>
      <c r="C36" s="26"/>
      <c r="D36" s="27">
        <f>'[1]PHYSICAL PIVOT'!D22</f>
        <v>8295</v>
      </c>
      <c r="E36" s="28">
        <f>(D36/D37)*100</f>
        <v>54.350674878783913</v>
      </c>
      <c r="F36" s="27">
        <f>'[1]PHYSICAL PIVOT'!E22</f>
        <v>1696458824.4962718</v>
      </c>
      <c r="G36" s="28">
        <f>(F36/F37)*100</f>
        <v>87.948684138006385</v>
      </c>
      <c r="H36" s="27">
        <f>'[1]PHYSICAL PIVOT'!F22</f>
        <v>6376985131.0443983</v>
      </c>
      <c r="I36" s="28">
        <f>(H36/H37)*100</f>
        <v>86.445586510750388</v>
      </c>
      <c r="J36" s="8"/>
    </row>
    <row r="37" spans="1:10" x14ac:dyDescent="0.2">
      <c r="A37" s="4"/>
      <c r="B37" s="4" t="s">
        <v>8</v>
      </c>
      <c r="C37" s="4"/>
      <c r="D37" s="29">
        <f>'[1]PHYSICAL PIVOT'!D23</f>
        <v>15262</v>
      </c>
      <c r="E37" s="30"/>
      <c r="F37" s="29">
        <f>'[1]PHYSICAL PIVOT'!E23</f>
        <v>1928918938.4962718</v>
      </c>
      <c r="G37" s="30"/>
      <c r="H37" s="29">
        <f>'[1]PHYSICAL PIVOT'!F23</f>
        <v>7376877627.235898</v>
      </c>
      <c r="I37" s="30"/>
      <c r="J37" s="8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">
      <c r="A39" s="21" t="str">
        <f>'[1]PHYSICAL PIVOT'!B24</f>
        <v>WEST</v>
      </c>
      <c r="B39" s="22" t="str">
        <f>'[1]PHYSICAL PIVOT'!C24</f>
        <v>EOL</v>
      </c>
      <c r="C39" s="22"/>
      <c r="D39" s="23">
        <f>'[1]PHYSICAL PIVOT'!D24</f>
        <v>39175</v>
      </c>
      <c r="E39" s="24">
        <f>(D39/D41)*100</f>
        <v>76.138925600559745</v>
      </c>
      <c r="F39" s="23">
        <f>'[1]PHYSICAL PIVOT'!E24</f>
        <v>589508635</v>
      </c>
      <c r="G39" s="24">
        <f>(F39/F41)*100</f>
        <v>24.14395036517465</v>
      </c>
      <c r="H39" s="23">
        <f>'[1]PHYSICAL PIVOT'!F24</f>
        <v>3029111334.1340728</v>
      </c>
      <c r="I39" s="24">
        <f>(H39/H41)*100</f>
        <v>28.787717391032302</v>
      </c>
      <c r="J39" s="8"/>
    </row>
    <row r="40" spans="1:10" x14ac:dyDescent="0.2">
      <c r="A40" s="25"/>
      <c r="B40" s="26" t="str">
        <f>'[1]PHYSICAL PIVOT'!C25</f>
        <v>NON-EOL</v>
      </c>
      <c r="C40" s="26"/>
      <c r="D40" s="27">
        <f>'[1]PHYSICAL PIVOT'!D25</f>
        <v>12277</v>
      </c>
      <c r="E40" s="28">
        <f>(D40/D41)*100</f>
        <v>23.861074399440255</v>
      </c>
      <c r="F40" s="27">
        <f>'[1]PHYSICAL PIVOT'!E25</f>
        <v>1852132546.6779997</v>
      </c>
      <c r="G40" s="28">
        <f>(F40/F41)*100</f>
        <v>75.856049634825368</v>
      </c>
      <c r="H40" s="27">
        <f>'[1]PHYSICAL PIVOT'!F25</f>
        <v>7493123871.2096996</v>
      </c>
      <c r="I40" s="28">
        <f>(H40/H41)*100</f>
        <v>71.212282608967698</v>
      </c>
      <c r="J40" s="6"/>
    </row>
    <row r="41" spans="1:10" x14ac:dyDescent="0.2">
      <c r="A41" s="4"/>
      <c r="B41" s="4" t="s">
        <v>8</v>
      </c>
      <c r="C41" s="4"/>
      <c r="D41" s="29">
        <f>'[1]PHYSICAL PIVOT'!D26</f>
        <v>51452</v>
      </c>
      <c r="E41" s="30"/>
      <c r="F41" s="29">
        <f>'[1]PHYSICAL PIVOT'!E26</f>
        <v>2441641181.6779995</v>
      </c>
      <c r="G41" s="30"/>
      <c r="H41" s="29">
        <f>'[1]PHYSICAL PIVOT'!F26</f>
        <v>10522235205.343773</v>
      </c>
      <c r="I41" s="30"/>
      <c r="J41" s="6"/>
    </row>
    <row r="42" spans="1:10" x14ac:dyDescent="0.2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230130</v>
      </c>
      <c r="E43" s="24">
        <f>(D43/D45)*100</f>
        <v>72.953386929065971</v>
      </c>
      <c r="F43" s="23">
        <f>SUM(F39,F35,F31,F27,F23,F19,F15,F11)</f>
        <v>7009708331.6008759</v>
      </c>
      <c r="G43" s="24">
        <f>(F43/F45)*100</f>
        <v>31.960134499395327</v>
      </c>
      <c r="H43" s="23">
        <f>SUM(H39,H35,H31,H27,H23,H19,H15,H11)</f>
        <v>27903486413.1423</v>
      </c>
      <c r="I43" s="24">
        <f>(H43/H45)*100</f>
        <v>32.339581263041467</v>
      </c>
      <c r="J43" s="8"/>
    </row>
    <row r="44" spans="1:10" x14ac:dyDescent="0.2">
      <c r="A44" s="25"/>
      <c r="B44" s="26" t="s">
        <v>10</v>
      </c>
      <c r="C44" s="26"/>
      <c r="D44" s="27">
        <f>SUM(D40,D36,D32,D28,D24,D20,D16,D12)</f>
        <v>85318</v>
      </c>
      <c r="E44" s="28">
        <f>(D44/D45)*100</f>
        <v>27.04661307093404</v>
      </c>
      <c r="F44" s="27">
        <f>SUM(F40,F36,F32,F28,F24,F20,F16,F12)</f>
        <v>14922953847.06892</v>
      </c>
      <c r="G44" s="28">
        <f>(F44/F45)*100</f>
        <v>68.039865500604677</v>
      </c>
      <c r="H44" s="27">
        <f>SUM(H40,H36,H32,H28,H24,H20,H16,H12)</f>
        <v>58379283255.960213</v>
      </c>
      <c r="I44" s="28">
        <f>(H44/H45)*100</f>
        <v>67.660418736958533</v>
      </c>
      <c r="J44" s="8"/>
    </row>
    <row r="45" spans="1:10" x14ac:dyDescent="0.2">
      <c r="A45" s="4"/>
      <c r="B45" s="4" t="s">
        <v>8</v>
      </c>
      <c r="C45" s="4"/>
      <c r="D45" s="29">
        <f>SUM(D43:D44)</f>
        <v>315448</v>
      </c>
      <c r="E45" s="30"/>
      <c r="F45" s="29">
        <f>SUM(F43:F44)</f>
        <v>21932662178.669796</v>
      </c>
      <c r="G45" s="30"/>
      <c r="H45" s="29">
        <f>SUM(H43:H44)</f>
        <v>86282769669.102509</v>
      </c>
      <c r="I45" s="30"/>
      <c r="J45" s="6"/>
    </row>
    <row r="46" spans="1:10" x14ac:dyDescent="0.2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Jan Havlíček</cp:lastModifiedBy>
  <dcterms:created xsi:type="dcterms:W3CDTF">2000-11-30T21:53:20Z</dcterms:created>
  <dcterms:modified xsi:type="dcterms:W3CDTF">2023-09-10T15:05:34Z</dcterms:modified>
</cp:coreProperties>
</file>