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7EA81F0-A2F5-48E7-99B6-8079B627B91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1" r:id="rId2"/>
    <sheet name="Sheet3" sheetId="13" r:id="rId3"/>
  </sheets>
  <externalReferences>
    <externalReference r:id="rId4"/>
    <externalReference r:id="rId5"/>
  </externalReferences>
  <definedNames>
    <definedName name="cRows">[1]NOX!$EQ$1</definedName>
    <definedName name="CurveDate">'[1]IR Hedge'!$B$4</definedName>
    <definedName name="Dldfile">[1]Top!$B$20</definedName>
    <definedName name="FirstMonth">'[1]IR Hedge'!$B$5</definedName>
    <definedName name="foMid">[1]NOX!$L$2</definedName>
    <definedName name="fpMid">[1]NOX!$G$2</definedName>
    <definedName name="fPriorFixed">[1]NOX!$BZ$2</definedName>
    <definedName name="fPriorPosn">[1]NOX!$EP$2</definedName>
    <definedName name="fRefDt">[1]NOX!$D$2</definedName>
    <definedName name="fsMid">[1]NOX!$Y$2</definedName>
    <definedName name="fStart">[1]Interest!$X$7</definedName>
    <definedName name="MID">[1]Model!$E$12</definedName>
    <definedName name="mid_vol">[1]Model!$E$24</definedName>
    <definedName name="nr_EmSm">'[1]Emissions Summary'!$A$1:$O$41</definedName>
    <definedName name="nr_EmSum">'[1]Emissions Summary'!$A$1:$O$41</definedName>
    <definedName name="opt_buysell">[1]Model!$E$21</definedName>
    <definedName name="OPT_MID">[1]Model!$E$23</definedName>
    <definedName name="opt_strike">[1]Model!$E$25</definedName>
    <definedName name="opt_volume">[1]Model!$E$20</definedName>
    <definedName name="RegionList">[2]!RegionList</definedName>
    <definedName name="RegionTable">[2]!RegionTable</definedName>
    <definedName name="swap_buysell">[1]Model!$E$11</definedName>
    <definedName name="swap_fixed">[1]Model!$E$13</definedName>
    <definedName name="swap_volume">[1]Model!$E$10</definedName>
    <definedName name="tblDiscFact">[1]PriorInterest!$X$8:$AF$368</definedName>
    <definedName name="tblNoxprices">[1]NOX!$C$2:$G$103</definedName>
    <definedName name="tblprices">[1]SO2!$C$2:$G$103</definedName>
    <definedName name="TopCurrDate">[1]Top!$E$4</definedName>
    <definedName name="TopPriorDate">[1]Top!$E$5</definedName>
  </definedNames>
  <calcPr calcId="0" calcOnSave="0"/>
</workbook>
</file>

<file path=xl/calcChain.xml><?xml version="1.0" encoding="utf-8"?>
<calcChain xmlns="http://schemas.openxmlformats.org/spreadsheetml/2006/main">
  <c r="C1" i="1" l="1"/>
  <c r="S2" i="1"/>
  <c r="V2" i="1"/>
  <c r="AQ3" i="1"/>
  <c r="AS3" i="1"/>
  <c r="AT3" i="1"/>
  <c r="AV3" i="1"/>
  <c r="AO4" i="1"/>
  <c r="AQ4" i="1"/>
  <c r="AS4" i="1"/>
  <c r="AT4" i="1"/>
  <c r="AV4" i="1"/>
  <c r="AX4" i="1"/>
  <c r="B5" i="1"/>
  <c r="C5" i="1"/>
  <c r="D5" i="1"/>
  <c r="AO5" i="1"/>
  <c r="AQ5" i="1"/>
  <c r="AS5" i="1"/>
  <c r="AT5" i="1"/>
  <c r="AV5" i="1"/>
  <c r="AX5" i="1"/>
  <c r="A6" i="1"/>
  <c r="B6" i="1"/>
  <c r="C6" i="1"/>
  <c r="D6" i="1"/>
  <c r="G6" i="1"/>
  <c r="N6" i="1"/>
  <c r="S6" i="1"/>
  <c r="AO6" i="1"/>
  <c r="AQ6" i="1"/>
  <c r="AS6" i="1"/>
  <c r="AT6" i="1"/>
  <c r="AV6" i="1"/>
  <c r="AX6" i="1"/>
  <c r="A7" i="1"/>
  <c r="B7" i="1"/>
  <c r="C7" i="1"/>
  <c r="D7" i="1"/>
  <c r="N7" i="1"/>
  <c r="O7" i="1"/>
  <c r="P7" i="1"/>
  <c r="Q7" i="1"/>
  <c r="R7" i="1"/>
  <c r="S7" i="1"/>
  <c r="T7" i="1"/>
  <c r="AO7" i="1"/>
  <c r="AQ7" i="1"/>
  <c r="AS7" i="1"/>
  <c r="AT7" i="1"/>
  <c r="AV7" i="1"/>
  <c r="AX7" i="1"/>
  <c r="A8" i="1"/>
  <c r="B8" i="1"/>
  <c r="C8" i="1"/>
  <c r="D8" i="1"/>
  <c r="N8" i="1"/>
  <c r="O8" i="1"/>
  <c r="P8" i="1"/>
  <c r="Q8" i="1"/>
  <c r="R8" i="1"/>
  <c r="S8" i="1"/>
  <c r="T8" i="1"/>
  <c r="U8" i="1"/>
  <c r="AO8" i="1"/>
  <c r="AQ8" i="1"/>
  <c r="AS8" i="1"/>
  <c r="AT8" i="1"/>
  <c r="AV8" i="1"/>
  <c r="AX8" i="1"/>
  <c r="A9" i="1"/>
  <c r="B9" i="1"/>
  <c r="C9" i="1"/>
  <c r="D9" i="1"/>
  <c r="G9" i="1"/>
  <c r="H9" i="1"/>
  <c r="I9" i="1"/>
  <c r="J9" i="1"/>
  <c r="K9" i="1"/>
  <c r="L9" i="1"/>
  <c r="N9" i="1"/>
  <c r="O9" i="1"/>
  <c r="P9" i="1"/>
  <c r="Q9" i="1"/>
  <c r="R9" i="1"/>
  <c r="S9" i="1"/>
  <c r="T9" i="1"/>
  <c r="U9" i="1"/>
  <c r="V9" i="1"/>
  <c r="AO9" i="1"/>
  <c r="AQ9" i="1"/>
  <c r="AS9" i="1"/>
  <c r="AT9" i="1"/>
  <c r="AV9" i="1"/>
  <c r="AX9" i="1"/>
  <c r="A10" i="1"/>
  <c r="B10" i="1"/>
  <c r="C10" i="1"/>
  <c r="D10" i="1"/>
  <c r="G10" i="1"/>
  <c r="H10" i="1"/>
  <c r="I10" i="1"/>
  <c r="J10" i="1"/>
  <c r="K10" i="1"/>
  <c r="L10" i="1"/>
  <c r="N10" i="1"/>
  <c r="O10" i="1"/>
  <c r="P10" i="1"/>
  <c r="Q10" i="1"/>
  <c r="R10" i="1"/>
  <c r="S10" i="1"/>
  <c r="T10" i="1"/>
  <c r="U10" i="1"/>
  <c r="V10" i="1"/>
  <c r="W10" i="1"/>
  <c r="AO10" i="1"/>
  <c r="AQ10" i="1"/>
  <c r="AS10" i="1"/>
  <c r="AT10" i="1"/>
  <c r="AV10" i="1"/>
  <c r="AX10" i="1"/>
  <c r="A11" i="1"/>
  <c r="B11" i="1"/>
  <c r="C11" i="1"/>
  <c r="D11" i="1"/>
  <c r="G11" i="1"/>
  <c r="H11" i="1"/>
  <c r="I11" i="1"/>
  <c r="J11" i="1"/>
  <c r="K11" i="1"/>
  <c r="L11" i="1"/>
  <c r="N11" i="1"/>
  <c r="O11" i="1"/>
  <c r="P11" i="1"/>
  <c r="Q11" i="1"/>
  <c r="R11" i="1"/>
  <c r="S11" i="1"/>
  <c r="T11" i="1"/>
  <c r="U11" i="1"/>
  <c r="V11" i="1"/>
  <c r="W11" i="1"/>
  <c r="X11" i="1"/>
  <c r="AO11" i="1"/>
  <c r="AQ11" i="1"/>
  <c r="AS11" i="1"/>
  <c r="AT11" i="1"/>
  <c r="AV11" i="1"/>
  <c r="AX11" i="1"/>
  <c r="A12" i="1"/>
  <c r="B12" i="1"/>
  <c r="C12" i="1"/>
  <c r="D12" i="1"/>
  <c r="G12" i="1"/>
  <c r="H12" i="1"/>
  <c r="I12" i="1"/>
  <c r="J12" i="1"/>
  <c r="K12" i="1"/>
  <c r="L12" i="1"/>
  <c r="N12" i="1"/>
  <c r="O12" i="1"/>
  <c r="P12" i="1"/>
  <c r="Q12" i="1"/>
  <c r="R12" i="1"/>
  <c r="S12" i="1"/>
  <c r="T12" i="1"/>
  <c r="U12" i="1"/>
  <c r="V12" i="1"/>
  <c r="W12" i="1"/>
  <c r="X12" i="1"/>
  <c r="Y12" i="1"/>
  <c r="AO12" i="1"/>
  <c r="AQ12" i="1"/>
  <c r="AS12" i="1"/>
  <c r="AT12" i="1"/>
  <c r="AV12" i="1"/>
  <c r="AX12" i="1"/>
  <c r="A13" i="1"/>
  <c r="B13" i="1"/>
  <c r="C13" i="1"/>
  <c r="D13" i="1"/>
  <c r="G13" i="1"/>
  <c r="H13" i="1"/>
  <c r="I13" i="1"/>
  <c r="J13" i="1"/>
  <c r="K13" i="1"/>
  <c r="L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O13" i="1"/>
  <c r="AQ13" i="1"/>
  <c r="AS13" i="1"/>
  <c r="AT13" i="1"/>
  <c r="AV13" i="1"/>
  <c r="AX13" i="1"/>
  <c r="A14" i="1"/>
  <c r="B14" i="1"/>
  <c r="C14" i="1"/>
  <c r="D14" i="1"/>
  <c r="G14" i="1"/>
  <c r="H14" i="1"/>
  <c r="I14" i="1"/>
  <c r="J14" i="1"/>
  <c r="K14" i="1"/>
  <c r="L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X14" i="1"/>
  <c r="A15" i="1"/>
  <c r="B15" i="1"/>
  <c r="C15" i="1"/>
  <c r="D15" i="1"/>
  <c r="G15" i="1"/>
  <c r="H15" i="1"/>
  <c r="I15" i="1"/>
  <c r="J15" i="1"/>
  <c r="K15" i="1"/>
  <c r="L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X15" i="1"/>
  <c r="A16" i="1"/>
  <c r="B16" i="1"/>
  <c r="C16" i="1"/>
  <c r="D16" i="1"/>
  <c r="G16" i="1"/>
  <c r="H16" i="1"/>
  <c r="I16" i="1"/>
  <c r="J16" i="1"/>
  <c r="K16" i="1"/>
  <c r="L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V16" i="1"/>
  <c r="G17" i="1"/>
  <c r="H17" i="1"/>
  <c r="I17" i="1"/>
  <c r="J17" i="1"/>
  <c r="K17" i="1"/>
  <c r="L17" i="1"/>
  <c r="P17" i="1"/>
  <c r="R17" i="1"/>
  <c r="G18" i="1"/>
  <c r="H18" i="1"/>
  <c r="I18" i="1"/>
  <c r="J18" i="1"/>
  <c r="K18" i="1"/>
  <c r="L18" i="1"/>
  <c r="P18" i="1"/>
  <c r="R18" i="1"/>
  <c r="G19" i="1"/>
  <c r="H19" i="1"/>
  <c r="I19" i="1"/>
  <c r="J19" i="1"/>
  <c r="K19" i="1"/>
  <c r="L19" i="1"/>
  <c r="W19" i="1"/>
  <c r="G20" i="1"/>
  <c r="H20" i="1"/>
  <c r="I20" i="1"/>
  <c r="J20" i="1"/>
  <c r="K20" i="1"/>
  <c r="L20" i="1"/>
  <c r="O20" i="1"/>
  <c r="P20" i="1"/>
  <c r="G21" i="1"/>
  <c r="H21" i="1"/>
  <c r="I21" i="1"/>
  <c r="J21" i="1"/>
  <c r="K21" i="1"/>
  <c r="L21" i="1"/>
  <c r="O21" i="1"/>
  <c r="P21" i="1"/>
  <c r="B22" i="1"/>
  <c r="C22" i="1"/>
  <c r="D22" i="1"/>
  <c r="G22" i="1"/>
  <c r="H22" i="1"/>
  <c r="I22" i="1"/>
  <c r="J22" i="1"/>
  <c r="K22" i="1"/>
  <c r="L22" i="1"/>
  <c r="A23" i="1"/>
  <c r="B23" i="1"/>
  <c r="C23" i="1"/>
  <c r="D23" i="1"/>
  <c r="G23" i="1"/>
  <c r="H23" i="1"/>
  <c r="I23" i="1"/>
  <c r="J23" i="1"/>
  <c r="K23" i="1"/>
  <c r="L23" i="1"/>
  <c r="O23" i="1"/>
  <c r="R23" i="1"/>
  <c r="V23" i="1"/>
  <c r="W23" i="1"/>
  <c r="A24" i="1"/>
  <c r="B24" i="1"/>
  <c r="C24" i="1"/>
  <c r="D24" i="1"/>
  <c r="G24" i="1"/>
  <c r="H24" i="1"/>
  <c r="I24" i="1"/>
  <c r="J24" i="1"/>
  <c r="K24" i="1"/>
  <c r="L24" i="1"/>
  <c r="A25" i="1"/>
  <c r="B25" i="1"/>
  <c r="C25" i="1"/>
  <c r="D25" i="1"/>
  <c r="G25" i="1"/>
  <c r="H25" i="1"/>
  <c r="I25" i="1"/>
  <c r="J25" i="1"/>
  <c r="K25" i="1"/>
  <c r="L25" i="1"/>
  <c r="O25" i="1"/>
  <c r="R25" i="1"/>
  <c r="A26" i="1"/>
  <c r="B26" i="1"/>
  <c r="C26" i="1"/>
  <c r="D26" i="1"/>
  <c r="G26" i="1"/>
  <c r="H26" i="1"/>
  <c r="I26" i="1"/>
  <c r="J26" i="1"/>
  <c r="K26" i="1"/>
  <c r="L26" i="1"/>
  <c r="A27" i="1"/>
  <c r="B27" i="1"/>
  <c r="C27" i="1"/>
  <c r="D27" i="1"/>
  <c r="G27" i="1"/>
  <c r="H27" i="1"/>
  <c r="I27" i="1"/>
  <c r="J27" i="1"/>
  <c r="K27" i="1"/>
  <c r="L27" i="1"/>
  <c r="V27" i="1"/>
  <c r="Y27" i="1"/>
  <c r="A28" i="1"/>
  <c r="B28" i="1"/>
  <c r="C28" i="1"/>
  <c r="D28" i="1"/>
  <c r="G28" i="1"/>
  <c r="H28" i="1"/>
  <c r="I28" i="1"/>
  <c r="J28" i="1"/>
  <c r="K28" i="1"/>
  <c r="L28" i="1"/>
  <c r="V28" i="1"/>
  <c r="Y28" i="1"/>
  <c r="A29" i="1"/>
  <c r="B29" i="1"/>
  <c r="C29" i="1"/>
  <c r="D29" i="1"/>
  <c r="G29" i="1"/>
  <c r="H29" i="1"/>
  <c r="I29" i="1"/>
  <c r="J29" i="1"/>
  <c r="K29" i="1"/>
  <c r="L29" i="1"/>
  <c r="P29" i="1"/>
  <c r="Q29" i="1"/>
  <c r="U29" i="1"/>
  <c r="V29" i="1"/>
  <c r="Y29" i="1"/>
  <c r="A30" i="1"/>
  <c r="B30" i="1"/>
  <c r="C30" i="1"/>
  <c r="D30" i="1"/>
  <c r="G30" i="1"/>
  <c r="H30" i="1"/>
  <c r="I30" i="1"/>
  <c r="J30" i="1"/>
  <c r="K30" i="1"/>
  <c r="L30" i="1"/>
  <c r="O30" i="1"/>
  <c r="P30" i="1"/>
  <c r="Q30" i="1"/>
  <c r="Y30" i="1"/>
  <c r="A31" i="1"/>
  <c r="B31" i="1"/>
  <c r="C31" i="1"/>
  <c r="D31" i="1"/>
  <c r="G31" i="1"/>
  <c r="H31" i="1"/>
  <c r="I31" i="1"/>
  <c r="J31" i="1"/>
  <c r="K31" i="1"/>
  <c r="L31" i="1"/>
  <c r="O31" i="1"/>
  <c r="P31" i="1"/>
  <c r="Q31" i="1"/>
  <c r="V31" i="1"/>
  <c r="Y31" i="1"/>
  <c r="A32" i="1"/>
  <c r="B32" i="1"/>
  <c r="C32" i="1"/>
  <c r="D32" i="1"/>
  <c r="G32" i="1"/>
  <c r="H32" i="1"/>
  <c r="I32" i="1"/>
  <c r="J32" i="1"/>
  <c r="K32" i="1"/>
  <c r="L32" i="1"/>
  <c r="O32" i="1"/>
  <c r="P32" i="1"/>
  <c r="Q32" i="1"/>
  <c r="V32" i="1"/>
  <c r="W32" i="1"/>
  <c r="Y32" i="1"/>
  <c r="A33" i="1"/>
  <c r="B33" i="1"/>
  <c r="C33" i="1"/>
  <c r="D33" i="1"/>
  <c r="G33" i="1"/>
  <c r="H33" i="1"/>
  <c r="I33" i="1"/>
  <c r="J33" i="1"/>
  <c r="K33" i="1"/>
  <c r="L33" i="1"/>
  <c r="Q33" i="1"/>
  <c r="V33" i="1"/>
  <c r="W33" i="1"/>
  <c r="Y33" i="1"/>
  <c r="G34" i="1"/>
  <c r="H34" i="1"/>
  <c r="I34" i="1"/>
  <c r="J34" i="1"/>
  <c r="K34" i="1"/>
  <c r="L34" i="1"/>
  <c r="V34" i="1"/>
  <c r="W34" i="1"/>
  <c r="Y34" i="1"/>
  <c r="G35" i="1"/>
  <c r="H35" i="1"/>
  <c r="I35" i="1"/>
  <c r="J35" i="1"/>
  <c r="K35" i="1"/>
  <c r="L35" i="1"/>
  <c r="N35" i="1"/>
  <c r="O35" i="1"/>
  <c r="P35" i="1"/>
  <c r="Q35" i="1"/>
  <c r="U35" i="1"/>
  <c r="V35" i="1"/>
  <c r="Y35" i="1"/>
  <c r="G36" i="1"/>
  <c r="H36" i="1"/>
  <c r="I36" i="1"/>
  <c r="J36" i="1"/>
  <c r="K36" i="1"/>
  <c r="L36" i="1"/>
  <c r="G37" i="1"/>
  <c r="H37" i="1"/>
  <c r="I37" i="1"/>
  <c r="J37" i="1"/>
  <c r="K37" i="1"/>
  <c r="L37" i="1"/>
  <c r="G38" i="1"/>
  <c r="H38" i="1"/>
  <c r="I38" i="1"/>
  <c r="J38" i="1"/>
  <c r="K38" i="1"/>
  <c r="L38" i="1"/>
  <c r="G39" i="1"/>
  <c r="H39" i="1"/>
  <c r="I39" i="1"/>
  <c r="J39" i="1"/>
  <c r="K39" i="1"/>
  <c r="L39" i="1"/>
  <c r="G40" i="1"/>
  <c r="H40" i="1"/>
  <c r="I40" i="1"/>
  <c r="J40" i="1"/>
  <c r="K40" i="1"/>
  <c r="L40" i="1"/>
  <c r="P40" i="1"/>
  <c r="Q40" i="1"/>
  <c r="AH40" i="1"/>
  <c r="G41" i="1"/>
  <c r="H41" i="1"/>
  <c r="I41" i="1"/>
  <c r="J41" i="1"/>
  <c r="K41" i="1"/>
  <c r="L41" i="1"/>
  <c r="O41" i="1"/>
  <c r="P41" i="1"/>
  <c r="Q41" i="1"/>
  <c r="U41" i="1"/>
  <c r="V41" i="1"/>
  <c r="G42" i="1"/>
  <c r="H42" i="1"/>
  <c r="I42" i="1"/>
  <c r="J42" i="1"/>
  <c r="K42" i="1"/>
  <c r="L42" i="1"/>
  <c r="O42" i="1"/>
  <c r="P42" i="1"/>
  <c r="Q42" i="1"/>
  <c r="G43" i="1"/>
  <c r="H43" i="1"/>
  <c r="I43" i="1"/>
  <c r="J43" i="1"/>
  <c r="K43" i="1"/>
  <c r="L43" i="1"/>
  <c r="O43" i="1"/>
  <c r="P43" i="1"/>
  <c r="Q43" i="1"/>
  <c r="G44" i="1"/>
  <c r="H44" i="1"/>
  <c r="I44" i="1"/>
  <c r="J44" i="1"/>
  <c r="K44" i="1"/>
  <c r="L44" i="1"/>
  <c r="O44" i="1"/>
  <c r="P44" i="1"/>
  <c r="Q44" i="1"/>
  <c r="G45" i="1"/>
  <c r="H45" i="1"/>
  <c r="I45" i="1"/>
  <c r="J45" i="1"/>
  <c r="K45" i="1"/>
  <c r="L45" i="1"/>
  <c r="G46" i="1"/>
  <c r="H46" i="1"/>
  <c r="I46" i="1"/>
  <c r="J46" i="1"/>
  <c r="K46" i="1"/>
  <c r="L46" i="1"/>
  <c r="V46" i="1"/>
  <c r="G47" i="1"/>
  <c r="H47" i="1"/>
  <c r="I47" i="1"/>
  <c r="J47" i="1"/>
  <c r="K47" i="1"/>
  <c r="L47" i="1"/>
  <c r="N47" i="1"/>
  <c r="O47" i="1"/>
  <c r="Q47" i="1"/>
  <c r="U47" i="1"/>
  <c r="V47" i="1"/>
  <c r="G48" i="1"/>
  <c r="H48" i="1"/>
  <c r="I48" i="1"/>
  <c r="J48" i="1"/>
  <c r="K48" i="1"/>
  <c r="L48" i="1"/>
  <c r="G49" i="1"/>
  <c r="H49" i="1"/>
  <c r="I49" i="1"/>
  <c r="J49" i="1"/>
  <c r="K49" i="1"/>
  <c r="L49" i="1"/>
  <c r="O49" i="1"/>
  <c r="Q49" i="1"/>
  <c r="V49" i="1"/>
  <c r="G50" i="1"/>
  <c r="H50" i="1"/>
  <c r="I50" i="1"/>
  <c r="J50" i="1"/>
  <c r="K50" i="1"/>
  <c r="L50" i="1"/>
  <c r="V50" i="1"/>
  <c r="G51" i="1"/>
  <c r="H51" i="1"/>
  <c r="I51" i="1"/>
  <c r="J51" i="1"/>
  <c r="K51" i="1"/>
  <c r="L51" i="1"/>
  <c r="V51" i="1"/>
  <c r="G52" i="1"/>
  <c r="H52" i="1"/>
  <c r="I52" i="1"/>
  <c r="J52" i="1"/>
  <c r="K52" i="1"/>
  <c r="L52" i="1"/>
  <c r="V52" i="1"/>
  <c r="G53" i="1"/>
  <c r="H53" i="1"/>
  <c r="I53" i="1"/>
  <c r="J53" i="1"/>
  <c r="K53" i="1"/>
  <c r="L53" i="1"/>
  <c r="U53" i="1"/>
  <c r="V53" i="1"/>
  <c r="G54" i="1"/>
  <c r="H54" i="1"/>
  <c r="I54" i="1"/>
  <c r="J54" i="1"/>
  <c r="K54" i="1"/>
  <c r="L54" i="1"/>
  <c r="P54" i="1"/>
  <c r="Q54" i="1"/>
  <c r="G55" i="1"/>
  <c r="H55" i="1"/>
  <c r="I55" i="1"/>
  <c r="J55" i="1"/>
  <c r="K55" i="1"/>
  <c r="L55" i="1"/>
  <c r="O55" i="1"/>
  <c r="P55" i="1"/>
  <c r="Q55" i="1"/>
  <c r="V55" i="1"/>
  <c r="G56" i="1"/>
  <c r="H56" i="1"/>
  <c r="I56" i="1"/>
  <c r="J56" i="1"/>
  <c r="K56" i="1"/>
  <c r="L56" i="1"/>
  <c r="O56" i="1"/>
  <c r="P56" i="1"/>
  <c r="Q56" i="1"/>
  <c r="V56" i="1"/>
  <c r="AA56" i="1"/>
  <c r="G57" i="1"/>
  <c r="H57" i="1"/>
  <c r="I57" i="1"/>
  <c r="J57" i="1"/>
  <c r="K57" i="1"/>
  <c r="L57" i="1"/>
  <c r="O57" i="1"/>
  <c r="P57" i="1"/>
  <c r="Q57" i="1"/>
  <c r="V57" i="1"/>
  <c r="AA57" i="1"/>
  <c r="G58" i="1"/>
  <c r="H58" i="1"/>
  <c r="I58" i="1"/>
  <c r="J58" i="1"/>
  <c r="K58" i="1"/>
  <c r="L58" i="1"/>
  <c r="O58" i="1"/>
  <c r="P58" i="1"/>
  <c r="Q58" i="1"/>
  <c r="V58" i="1"/>
  <c r="Y58" i="1"/>
  <c r="Z58" i="1"/>
  <c r="AA58" i="1"/>
  <c r="G59" i="1"/>
  <c r="H59" i="1"/>
  <c r="I59" i="1"/>
  <c r="J59" i="1"/>
  <c r="K59" i="1"/>
  <c r="L59" i="1"/>
  <c r="O59" i="1"/>
  <c r="P59" i="1"/>
  <c r="Q59" i="1"/>
  <c r="U59" i="1"/>
  <c r="V59" i="1"/>
  <c r="G60" i="1"/>
  <c r="H60" i="1"/>
  <c r="I60" i="1"/>
  <c r="J60" i="1"/>
  <c r="K60" i="1"/>
  <c r="L60" i="1"/>
  <c r="G61" i="1"/>
  <c r="H61" i="1"/>
  <c r="I61" i="1"/>
  <c r="J61" i="1"/>
  <c r="K61" i="1"/>
  <c r="L61" i="1"/>
  <c r="N61" i="1"/>
  <c r="O61" i="1"/>
  <c r="Q61" i="1"/>
  <c r="G62" i="1"/>
  <c r="H62" i="1"/>
  <c r="I62" i="1"/>
  <c r="J62" i="1"/>
  <c r="K62" i="1"/>
  <c r="L62" i="1"/>
  <c r="G63" i="1"/>
  <c r="H63" i="1"/>
  <c r="I63" i="1"/>
  <c r="J63" i="1"/>
  <c r="K63" i="1"/>
  <c r="L63" i="1"/>
  <c r="O63" i="1"/>
  <c r="Q63" i="1"/>
  <c r="G64" i="1"/>
  <c r="H64" i="1"/>
  <c r="I64" i="1"/>
  <c r="J64" i="1"/>
  <c r="K64" i="1"/>
  <c r="L64" i="1"/>
  <c r="V64" i="1"/>
  <c r="G65" i="1"/>
  <c r="H65" i="1"/>
  <c r="I65" i="1"/>
  <c r="J65" i="1"/>
  <c r="K65" i="1"/>
  <c r="L65" i="1"/>
  <c r="U65" i="1"/>
  <c r="V65" i="1"/>
  <c r="G66" i="1"/>
  <c r="H66" i="1"/>
  <c r="I66" i="1"/>
  <c r="J66" i="1"/>
  <c r="K66" i="1"/>
  <c r="L66" i="1"/>
  <c r="G67" i="1"/>
  <c r="H67" i="1"/>
  <c r="I67" i="1"/>
  <c r="J67" i="1"/>
  <c r="K67" i="1"/>
  <c r="L67" i="1"/>
  <c r="V67" i="1"/>
  <c r="G68" i="1"/>
  <c r="H68" i="1"/>
  <c r="I68" i="1"/>
  <c r="J68" i="1"/>
  <c r="K68" i="1"/>
  <c r="L68" i="1"/>
  <c r="V68" i="1"/>
  <c r="G69" i="1"/>
  <c r="H69" i="1"/>
  <c r="I69" i="1"/>
  <c r="J69" i="1"/>
  <c r="K69" i="1"/>
  <c r="L69" i="1"/>
  <c r="P69" i="1"/>
  <c r="Q69" i="1"/>
  <c r="V69" i="1"/>
  <c r="G70" i="1"/>
  <c r="H70" i="1"/>
  <c r="I70" i="1"/>
  <c r="J70" i="1"/>
  <c r="K70" i="1"/>
  <c r="L70" i="1"/>
  <c r="O70" i="1"/>
  <c r="P70" i="1"/>
  <c r="Q70" i="1"/>
  <c r="R70" i="1"/>
  <c r="V70" i="1"/>
  <c r="G71" i="1"/>
  <c r="H71" i="1"/>
  <c r="I71" i="1"/>
  <c r="J71" i="1"/>
  <c r="K71" i="1"/>
  <c r="L71" i="1"/>
  <c r="U71" i="1"/>
  <c r="V71" i="1"/>
  <c r="G72" i="1"/>
  <c r="H72" i="1"/>
  <c r="I72" i="1"/>
  <c r="J72" i="1"/>
  <c r="K72" i="1"/>
  <c r="L72" i="1"/>
  <c r="P72" i="1"/>
  <c r="Q72" i="1"/>
  <c r="G73" i="1"/>
  <c r="H73" i="1"/>
  <c r="I73" i="1"/>
  <c r="J73" i="1"/>
  <c r="K73" i="1"/>
  <c r="L73" i="1"/>
  <c r="O73" i="1"/>
  <c r="P73" i="1"/>
  <c r="Q73" i="1"/>
  <c r="R73" i="1"/>
  <c r="V73" i="1"/>
  <c r="G74" i="1"/>
  <c r="H74" i="1"/>
  <c r="I74" i="1"/>
  <c r="J74" i="1"/>
  <c r="K74" i="1"/>
  <c r="L74" i="1"/>
  <c r="V74" i="1"/>
  <c r="G75" i="1"/>
  <c r="H75" i="1"/>
  <c r="I75" i="1"/>
  <c r="J75" i="1"/>
  <c r="K75" i="1"/>
  <c r="L75" i="1"/>
  <c r="O75" i="1"/>
  <c r="R75" i="1"/>
  <c r="V75" i="1"/>
  <c r="G76" i="1"/>
  <c r="H76" i="1"/>
  <c r="I76" i="1"/>
  <c r="J76" i="1"/>
  <c r="K76" i="1"/>
  <c r="L76" i="1"/>
  <c r="V76" i="1"/>
  <c r="G77" i="1"/>
  <c r="H77" i="1"/>
  <c r="I77" i="1"/>
  <c r="J77" i="1"/>
  <c r="K77" i="1"/>
  <c r="L77" i="1"/>
  <c r="U77" i="1"/>
  <c r="V77" i="1"/>
  <c r="G78" i="1"/>
  <c r="H78" i="1"/>
  <c r="I78" i="1"/>
  <c r="J78" i="1"/>
  <c r="K78" i="1"/>
  <c r="L78" i="1"/>
  <c r="G79" i="1"/>
  <c r="H79" i="1"/>
  <c r="I79" i="1"/>
  <c r="J79" i="1"/>
  <c r="K79" i="1"/>
  <c r="L79" i="1"/>
  <c r="P79" i="1"/>
  <c r="Q79" i="1"/>
  <c r="G80" i="1"/>
  <c r="H80" i="1"/>
  <c r="I80" i="1"/>
  <c r="J80" i="1"/>
  <c r="K80" i="1"/>
  <c r="L80" i="1"/>
  <c r="G81" i="1"/>
  <c r="H81" i="1"/>
  <c r="I81" i="1"/>
  <c r="J81" i="1"/>
  <c r="K81" i="1"/>
  <c r="L81" i="1"/>
  <c r="O81" i="1"/>
  <c r="P81" i="1"/>
  <c r="Q81" i="1"/>
  <c r="G82" i="1"/>
  <c r="H82" i="1"/>
  <c r="I82" i="1"/>
  <c r="J82" i="1"/>
  <c r="K82" i="1"/>
  <c r="L82" i="1"/>
  <c r="T82" i="1"/>
  <c r="G83" i="1"/>
  <c r="H83" i="1"/>
  <c r="I83" i="1"/>
  <c r="J83" i="1"/>
  <c r="K83" i="1"/>
  <c r="L83" i="1"/>
  <c r="Q83" i="1"/>
  <c r="T83" i="1"/>
  <c r="G84" i="1"/>
  <c r="H84" i="1"/>
  <c r="I84" i="1"/>
  <c r="J84" i="1"/>
  <c r="K84" i="1"/>
  <c r="L84" i="1"/>
  <c r="G85" i="1"/>
  <c r="H85" i="1"/>
  <c r="I85" i="1"/>
  <c r="J85" i="1"/>
  <c r="K85" i="1"/>
  <c r="L85" i="1"/>
  <c r="G86" i="1"/>
  <c r="H86" i="1"/>
  <c r="I86" i="1"/>
  <c r="J86" i="1"/>
  <c r="K86" i="1"/>
  <c r="L86" i="1"/>
  <c r="G87" i="1"/>
  <c r="H87" i="1"/>
  <c r="I87" i="1"/>
  <c r="J87" i="1"/>
  <c r="K87" i="1"/>
  <c r="L87" i="1"/>
  <c r="P87" i="1"/>
  <c r="Q87" i="1"/>
  <c r="G88" i="1"/>
  <c r="H88" i="1"/>
  <c r="I88" i="1"/>
  <c r="J88" i="1"/>
  <c r="K88" i="1"/>
  <c r="L88" i="1"/>
  <c r="G89" i="1"/>
  <c r="H89" i="1"/>
  <c r="I89" i="1"/>
  <c r="J89" i="1"/>
  <c r="K89" i="1"/>
  <c r="L89" i="1"/>
  <c r="G90" i="1"/>
  <c r="H90" i="1"/>
  <c r="I90" i="1"/>
  <c r="J90" i="1"/>
  <c r="K90" i="1"/>
  <c r="L90" i="1"/>
  <c r="O90" i="1"/>
  <c r="P90" i="1"/>
  <c r="Q90" i="1"/>
  <c r="G91" i="1"/>
  <c r="H91" i="1"/>
  <c r="I91" i="1"/>
  <c r="J91" i="1"/>
  <c r="K91" i="1"/>
  <c r="L91" i="1"/>
  <c r="O91" i="1"/>
  <c r="P91" i="1"/>
  <c r="Q91" i="1"/>
  <c r="T91" i="1"/>
  <c r="G92" i="1"/>
  <c r="H92" i="1"/>
  <c r="I92" i="1"/>
  <c r="J92" i="1"/>
  <c r="K92" i="1"/>
  <c r="L92" i="1"/>
  <c r="O92" i="1"/>
  <c r="Q92" i="1"/>
  <c r="G93" i="1"/>
  <c r="H93" i="1"/>
  <c r="I93" i="1"/>
  <c r="J93" i="1"/>
  <c r="K93" i="1"/>
  <c r="L93" i="1"/>
  <c r="G94" i="1"/>
  <c r="H94" i="1"/>
  <c r="I94" i="1"/>
  <c r="J94" i="1"/>
  <c r="K94" i="1"/>
  <c r="L94" i="1"/>
  <c r="N94" i="1"/>
  <c r="Q94" i="1"/>
  <c r="G95" i="1"/>
  <c r="H95" i="1"/>
  <c r="I95" i="1"/>
  <c r="J95" i="1"/>
  <c r="K95" i="1"/>
  <c r="L95" i="1"/>
  <c r="O95" i="1"/>
  <c r="G96" i="1"/>
  <c r="H96" i="1"/>
  <c r="I96" i="1"/>
  <c r="J96" i="1"/>
  <c r="K96" i="1"/>
  <c r="L96" i="1"/>
  <c r="G97" i="1"/>
  <c r="H97" i="1"/>
  <c r="I97" i="1"/>
  <c r="J97" i="1"/>
  <c r="K97" i="1"/>
  <c r="L97" i="1"/>
  <c r="G98" i="1"/>
  <c r="H98" i="1"/>
  <c r="I98" i="1"/>
  <c r="J98" i="1"/>
  <c r="K98" i="1"/>
  <c r="L98" i="1"/>
  <c r="P98" i="1"/>
  <c r="Q98" i="1"/>
  <c r="G99" i="1"/>
  <c r="H99" i="1"/>
  <c r="I99" i="1"/>
  <c r="J99" i="1"/>
  <c r="K99" i="1"/>
  <c r="L99" i="1"/>
  <c r="G100" i="1"/>
  <c r="H100" i="1"/>
  <c r="I100" i="1"/>
  <c r="J100" i="1"/>
  <c r="K100" i="1"/>
  <c r="L100" i="1"/>
  <c r="G101" i="1"/>
  <c r="H101" i="1"/>
  <c r="I101" i="1"/>
  <c r="J101" i="1"/>
  <c r="K101" i="1"/>
  <c r="L101" i="1"/>
  <c r="P101" i="1"/>
  <c r="Q101" i="1"/>
  <c r="G102" i="1"/>
  <c r="H102" i="1"/>
  <c r="I102" i="1"/>
  <c r="J102" i="1"/>
  <c r="K102" i="1"/>
  <c r="L102" i="1"/>
  <c r="O102" i="1"/>
  <c r="P102" i="1"/>
  <c r="Q102" i="1"/>
  <c r="G103" i="1"/>
  <c r="H103" i="1"/>
  <c r="I103" i="1"/>
  <c r="J103" i="1"/>
  <c r="K103" i="1"/>
  <c r="L103" i="1"/>
  <c r="O103" i="1"/>
  <c r="P103" i="1"/>
  <c r="Q103" i="1"/>
  <c r="G104" i="1"/>
  <c r="H104" i="1"/>
  <c r="I104" i="1"/>
  <c r="J104" i="1"/>
  <c r="K104" i="1"/>
  <c r="L104" i="1"/>
  <c r="O104" i="1"/>
  <c r="Q104" i="1"/>
  <c r="G105" i="1"/>
  <c r="H105" i="1"/>
  <c r="I105" i="1"/>
  <c r="J105" i="1"/>
  <c r="K105" i="1"/>
  <c r="L105" i="1"/>
  <c r="G106" i="1"/>
  <c r="H106" i="1"/>
  <c r="I106" i="1"/>
  <c r="J106" i="1"/>
  <c r="K106" i="1"/>
  <c r="L106" i="1"/>
  <c r="O106" i="1"/>
  <c r="Q106" i="1"/>
  <c r="G107" i="1"/>
  <c r="H107" i="1"/>
  <c r="I107" i="1"/>
  <c r="J107" i="1"/>
  <c r="K107" i="1"/>
  <c r="L107" i="1"/>
  <c r="G108" i="1"/>
  <c r="H108" i="1"/>
  <c r="I108" i="1"/>
  <c r="J108" i="1"/>
  <c r="K108" i="1"/>
  <c r="L108" i="1"/>
  <c r="O108" i="1"/>
  <c r="G109" i="1"/>
  <c r="H109" i="1"/>
  <c r="I109" i="1"/>
  <c r="J109" i="1"/>
  <c r="K109" i="1"/>
  <c r="L109" i="1"/>
  <c r="G110" i="1"/>
  <c r="H110" i="1"/>
  <c r="I110" i="1"/>
  <c r="J110" i="1"/>
  <c r="K110" i="1"/>
  <c r="L110" i="1"/>
  <c r="G111" i="1"/>
  <c r="H111" i="1"/>
  <c r="I111" i="1"/>
  <c r="J111" i="1"/>
  <c r="K111" i="1"/>
  <c r="L111" i="1"/>
  <c r="P111" i="1"/>
  <c r="Q111" i="1"/>
  <c r="G112" i="1"/>
  <c r="H112" i="1"/>
  <c r="I112" i="1"/>
  <c r="J112" i="1"/>
  <c r="K112" i="1"/>
  <c r="L112" i="1"/>
  <c r="G113" i="1"/>
  <c r="H113" i="1"/>
  <c r="I113" i="1"/>
  <c r="J113" i="1"/>
  <c r="K113" i="1"/>
  <c r="L113" i="1"/>
  <c r="P113" i="1"/>
  <c r="Q113" i="1"/>
  <c r="G114" i="1"/>
  <c r="H114" i="1"/>
  <c r="I114" i="1"/>
  <c r="J114" i="1"/>
  <c r="K114" i="1"/>
  <c r="L114" i="1"/>
  <c r="G115" i="1"/>
  <c r="H115" i="1"/>
  <c r="I115" i="1"/>
  <c r="J115" i="1"/>
  <c r="K115" i="1"/>
  <c r="L115" i="1"/>
  <c r="G116" i="1"/>
  <c r="H116" i="1"/>
  <c r="I116" i="1"/>
  <c r="J116" i="1"/>
  <c r="K116" i="1"/>
  <c r="L116" i="1"/>
  <c r="Q116" i="1"/>
  <c r="G117" i="1"/>
  <c r="H117" i="1"/>
  <c r="I117" i="1"/>
  <c r="J117" i="1"/>
  <c r="K117" i="1"/>
  <c r="L117" i="1"/>
  <c r="G118" i="1"/>
  <c r="H118" i="1"/>
  <c r="I118" i="1"/>
  <c r="J118" i="1"/>
  <c r="K118" i="1"/>
  <c r="L118" i="1"/>
  <c r="G119" i="1"/>
  <c r="H119" i="1"/>
  <c r="I119" i="1"/>
  <c r="J119" i="1"/>
  <c r="K119" i="1"/>
  <c r="L119" i="1"/>
  <c r="G120" i="1"/>
  <c r="H120" i="1"/>
  <c r="I120" i="1"/>
  <c r="J120" i="1"/>
  <c r="K120" i="1"/>
  <c r="L120" i="1"/>
  <c r="P120" i="1"/>
  <c r="Q120" i="1"/>
  <c r="G121" i="1"/>
  <c r="H121" i="1"/>
  <c r="I121" i="1"/>
  <c r="J121" i="1"/>
  <c r="K121" i="1"/>
  <c r="L121" i="1"/>
  <c r="G122" i="1"/>
  <c r="H122" i="1"/>
  <c r="I122" i="1"/>
  <c r="J122" i="1"/>
  <c r="K122" i="1"/>
  <c r="L122" i="1"/>
  <c r="P122" i="1"/>
  <c r="Q122" i="1"/>
  <c r="G123" i="1"/>
  <c r="H123" i="1"/>
  <c r="I123" i="1"/>
  <c r="J123" i="1"/>
  <c r="K123" i="1"/>
  <c r="L123" i="1"/>
  <c r="G124" i="1"/>
  <c r="H124" i="1"/>
  <c r="I124" i="1"/>
  <c r="J124" i="1"/>
  <c r="K124" i="1"/>
  <c r="L124" i="1"/>
  <c r="G125" i="1"/>
  <c r="H125" i="1"/>
  <c r="I125" i="1"/>
  <c r="J125" i="1"/>
  <c r="K125" i="1"/>
  <c r="L125" i="1"/>
  <c r="Q125" i="1"/>
  <c r="G126" i="1"/>
  <c r="H126" i="1"/>
  <c r="I126" i="1"/>
  <c r="J126" i="1"/>
  <c r="K126" i="1"/>
  <c r="L126" i="1"/>
  <c r="G127" i="1"/>
  <c r="H127" i="1"/>
  <c r="I127" i="1"/>
  <c r="J127" i="1"/>
  <c r="K127" i="1"/>
  <c r="L127" i="1"/>
  <c r="G128" i="1"/>
  <c r="H128" i="1"/>
  <c r="I128" i="1"/>
  <c r="J128" i="1"/>
  <c r="K128" i="1"/>
  <c r="L128" i="1"/>
  <c r="G129" i="1"/>
  <c r="H129" i="1"/>
  <c r="I129" i="1"/>
  <c r="J129" i="1"/>
  <c r="K129" i="1"/>
  <c r="L129" i="1"/>
  <c r="P129" i="1"/>
  <c r="Q129" i="1"/>
  <c r="R129" i="1"/>
  <c r="U129" i="1"/>
  <c r="V129" i="1"/>
  <c r="W129" i="1"/>
  <c r="Y129" i="1"/>
  <c r="G130" i="1"/>
  <c r="H130" i="1"/>
  <c r="I130" i="1"/>
  <c r="J130" i="1"/>
  <c r="K130" i="1"/>
  <c r="L130" i="1"/>
  <c r="P130" i="1"/>
  <c r="Q130" i="1"/>
  <c r="R130" i="1"/>
  <c r="U130" i="1"/>
  <c r="V130" i="1"/>
  <c r="W130" i="1"/>
  <c r="Y130" i="1"/>
  <c r="G131" i="1"/>
  <c r="H131" i="1"/>
  <c r="I131" i="1"/>
  <c r="J131" i="1"/>
  <c r="K131" i="1"/>
  <c r="L131" i="1"/>
  <c r="P131" i="1"/>
  <c r="Q131" i="1"/>
  <c r="R131" i="1"/>
  <c r="U131" i="1"/>
  <c r="V131" i="1"/>
  <c r="W131" i="1"/>
  <c r="Y131" i="1"/>
  <c r="G132" i="1"/>
  <c r="H132" i="1"/>
  <c r="I132" i="1"/>
  <c r="J132" i="1"/>
  <c r="K132" i="1"/>
  <c r="L132" i="1"/>
  <c r="P132" i="1"/>
  <c r="Q132" i="1"/>
  <c r="R132" i="1"/>
  <c r="U132" i="1"/>
  <c r="V132" i="1"/>
  <c r="W132" i="1"/>
  <c r="Y132" i="1"/>
  <c r="G133" i="1"/>
  <c r="H133" i="1"/>
  <c r="I133" i="1"/>
  <c r="J133" i="1"/>
  <c r="K133" i="1"/>
  <c r="L133" i="1"/>
  <c r="P133" i="1"/>
  <c r="Q133" i="1"/>
  <c r="R133" i="1"/>
  <c r="U133" i="1"/>
  <c r="V133" i="1"/>
  <c r="W133" i="1"/>
  <c r="Y133" i="1"/>
  <c r="G134" i="1"/>
  <c r="H134" i="1"/>
  <c r="I134" i="1"/>
  <c r="J134" i="1"/>
  <c r="K134" i="1"/>
  <c r="L134" i="1"/>
  <c r="P134" i="1"/>
  <c r="Q134" i="1"/>
  <c r="R134" i="1"/>
  <c r="U134" i="1"/>
  <c r="V134" i="1"/>
  <c r="W134" i="1"/>
  <c r="Y134" i="1"/>
  <c r="G135" i="1"/>
  <c r="H135" i="1"/>
  <c r="I135" i="1"/>
  <c r="J135" i="1"/>
  <c r="K135" i="1"/>
  <c r="L135" i="1"/>
  <c r="P135" i="1"/>
  <c r="Q135" i="1"/>
  <c r="R135" i="1"/>
  <c r="U135" i="1"/>
  <c r="V135" i="1"/>
  <c r="W135" i="1"/>
  <c r="Y135" i="1"/>
  <c r="O137" i="1"/>
  <c r="P137" i="1"/>
  <c r="R137" i="1"/>
  <c r="U137" i="1"/>
  <c r="V137" i="1"/>
  <c r="W137" i="1"/>
  <c r="Y137" i="1"/>
  <c r="P141" i="1"/>
  <c r="Q141" i="1"/>
  <c r="O142" i="1"/>
  <c r="P142" i="1"/>
  <c r="Q142" i="1"/>
  <c r="O143" i="1"/>
  <c r="P143" i="1"/>
  <c r="Q143" i="1"/>
  <c r="Q144" i="1"/>
  <c r="O146" i="1"/>
  <c r="P146" i="1"/>
  <c r="Q146" i="1"/>
  <c r="O147" i="1"/>
  <c r="P147" i="1"/>
  <c r="Q147" i="1"/>
  <c r="O148" i="1"/>
  <c r="P148" i="1"/>
  <c r="Q148" i="1"/>
  <c r="Q149" i="1"/>
  <c r="Q151" i="1"/>
  <c r="P153" i="1"/>
  <c r="Q153" i="1"/>
  <c r="O154" i="1"/>
  <c r="P154" i="1"/>
  <c r="Q154" i="1"/>
  <c r="O155" i="1"/>
  <c r="P155" i="1"/>
  <c r="Q155" i="1"/>
  <c r="O156" i="1"/>
  <c r="Q156" i="1"/>
  <c r="O158" i="1"/>
  <c r="P158" i="1"/>
  <c r="Q158" i="1"/>
  <c r="O159" i="1"/>
  <c r="P159" i="1"/>
  <c r="Q159" i="1"/>
  <c r="O160" i="1"/>
  <c r="P160" i="1"/>
  <c r="Q160" i="1"/>
  <c r="Q161" i="1"/>
  <c r="Q163" i="1"/>
  <c r="O164" i="1"/>
  <c r="O166" i="1"/>
</calcChain>
</file>

<file path=xl/sharedStrings.xml><?xml version="1.0" encoding="utf-8"?>
<sst xmlns="http://schemas.openxmlformats.org/spreadsheetml/2006/main" count="121" uniqueCount="61">
  <si>
    <t>SO2</t>
  </si>
  <si>
    <t>Gibson Curve - 9/15/2000</t>
  </si>
  <si>
    <t>Gibson Curve</t>
  </si>
  <si>
    <t>ANNUAL POSITIONS</t>
  </si>
  <si>
    <t>MONTHLY POSITIONS</t>
  </si>
  <si>
    <t>P/L</t>
  </si>
  <si>
    <t>INVENTORY</t>
  </si>
  <si>
    <t>FORWARDS</t>
  </si>
  <si>
    <t>Total</t>
  </si>
  <si>
    <t>Current</t>
  </si>
  <si>
    <t>% of</t>
  </si>
  <si>
    <t xml:space="preserve">New </t>
  </si>
  <si>
    <t xml:space="preserve">Dollar </t>
  </si>
  <si>
    <t>Spread Matrix</t>
  </si>
  <si>
    <t>PV</t>
  </si>
  <si>
    <t>Curve</t>
  </si>
  <si>
    <t>Year</t>
  </si>
  <si>
    <t>Prompt</t>
  </si>
  <si>
    <t>Previous</t>
  </si>
  <si>
    <t>Change</t>
  </si>
  <si>
    <t>Today's</t>
  </si>
  <si>
    <t>Adjusted</t>
  </si>
  <si>
    <t>Inventory</t>
  </si>
  <si>
    <t xml:space="preserve">Forward </t>
  </si>
  <si>
    <t>Position</t>
  </si>
  <si>
    <t>Implied Annual Lending Rate</t>
  </si>
  <si>
    <t>Start Date</t>
  </si>
  <si>
    <t>Goal Seek</t>
  </si>
  <si>
    <t>ANNUAL POSITIONS (PV Adj)</t>
  </si>
  <si>
    <t>End Date</t>
  </si>
  <si>
    <t>Ceiling</t>
  </si>
  <si>
    <t>Historical High</t>
  </si>
  <si>
    <t>Mid</t>
  </si>
  <si>
    <t>Floor</t>
  </si>
  <si>
    <t>Historical Low</t>
  </si>
  <si>
    <t>Opinion</t>
  </si>
  <si>
    <t>Rich/Cheap</t>
  </si>
  <si>
    <t>NYMEX</t>
  </si>
  <si>
    <t>Oct</t>
  </si>
  <si>
    <t>Nov</t>
  </si>
  <si>
    <t>Dec</t>
  </si>
  <si>
    <t>We Receive</t>
  </si>
  <si>
    <t>Q4</t>
  </si>
  <si>
    <t>Spreads</t>
  </si>
  <si>
    <t>Q1-01</t>
  </si>
  <si>
    <t>Q2-01</t>
  </si>
  <si>
    <t>We Give</t>
  </si>
  <si>
    <t>Q3-01</t>
  </si>
  <si>
    <t>Q4-01</t>
  </si>
  <si>
    <t>Q1-02</t>
  </si>
  <si>
    <t>Q2-02</t>
  </si>
  <si>
    <t>Q3-02</t>
  </si>
  <si>
    <t>Q4-02</t>
  </si>
  <si>
    <t>L/S</t>
  </si>
  <si>
    <t>B/Even</t>
  </si>
  <si>
    <t>We Get</t>
  </si>
  <si>
    <t>Short</t>
  </si>
  <si>
    <t>Underlying</t>
  </si>
  <si>
    <t>Option Premium</t>
  </si>
  <si>
    <t>Bid Price</t>
  </si>
  <si>
    <t>32% Vol. - 200 Strike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</si>
</sst>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81" formatCode="_(* #,##0.000_);_(* \(#,##0.000\);_(* &quot;-&quot;??_);_(@_)"/>
    <numFmt numFmtId="185" formatCode="0.000%"/>
    <numFmt numFmtId="205" formatCode="_(&quot;$&quot;* #,##0_);_(&quot;$&quot;* \(#,##0\);_(&quot;$&quot;* &quot;-&quot;??_);_(@_)"/>
    <numFmt numFmtId="234" formatCode="yyyy"/>
    <numFmt numFmtId="235" formatCode="0.0000%"/>
  </numFmts>
  <fonts count="17" x14ac:knownFonts="1">
    <font>
      <sz val="10"/>
      <name val="Arial"/>
    </font>
    <font>
      <sz val="10"/>
      <name val="Arial"/>
    </font>
    <font>
      <sz val="10"/>
      <name val="Helv"/>
    </font>
    <font>
      <sz val="8"/>
      <name val="Arial"/>
    </font>
    <font>
      <sz val="10"/>
      <name val="Courier"/>
    </font>
    <font>
      <sz val="10"/>
      <color indexed="8"/>
      <name val="MS Sans Serif"/>
    </font>
    <font>
      <b/>
      <sz val="20"/>
      <color indexed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i/>
      <sz val="10"/>
      <name val="Arial"/>
      <family val="2"/>
    </font>
    <font>
      <b/>
      <sz val="9"/>
      <name val="Arial"/>
      <family val="2"/>
    </font>
    <font>
      <u val="singleAccounting"/>
      <sz val="10"/>
      <color indexed="12"/>
      <name val="Arial"/>
      <family val="2"/>
    </font>
    <font>
      <u val="singleAccounting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1" fillId="0" borderId="0" applyFont="0" applyFill="0" applyBorder="0" applyAlignment="0" applyProtection="0"/>
  </cellStyleXfs>
  <cellXfs count="207">
    <xf numFmtId="0" fontId="0" fillId="0" borderId="0" xfId="0"/>
    <xf numFmtId="0" fontId="6" fillId="2" borderId="1" xfId="0" applyFont="1" applyFill="1" applyBorder="1" applyAlignment="1">
      <alignment horizontal="center"/>
    </xf>
    <xf numFmtId="14" fontId="7" fillId="0" borderId="0" xfId="0" applyNumberFormat="1" applyFont="1" applyAlignment="1">
      <alignment horizontal="center"/>
    </xf>
    <xf numFmtId="0" fontId="8" fillId="3" borderId="2" xfId="0" applyFont="1" applyFill="1" applyBorder="1" applyAlignment="1">
      <alignment horizontal="centerContinuous"/>
    </xf>
    <xf numFmtId="0" fontId="8" fillId="3" borderId="3" xfId="0" applyFont="1" applyFill="1" applyBorder="1" applyAlignment="1">
      <alignment horizontal="centerContinuous"/>
    </xf>
    <xf numFmtId="0" fontId="9" fillId="3" borderId="4" xfId="0" applyFont="1" applyFill="1" applyBorder="1" applyAlignment="1">
      <alignment horizontal="centerContinuous"/>
    </xf>
    <xf numFmtId="0" fontId="9" fillId="3" borderId="1" xfId="0" applyFont="1" applyFill="1" applyBorder="1" applyAlignment="1">
      <alignment horizontal="centerContinuous"/>
    </xf>
    <xf numFmtId="0" fontId="9" fillId="0" borderId="0" xfId="0" applyFont="1" applyAlignment="1">
      <alignment horizontal="center"/>
    </xf>
    <xf numFmtId="6" fontId="0" fillId="0" borderId="5" xfId="0" applyNumberFormat="1" applyBorder="1"/>
    <xf numFmtId="6" fontId="10" fillId="0" borderId="5" xfId="0" applyNumberFormat="1" applyFont="1" applyBorder="1" applyAlignment="1">
      <alignment horizontal="center"/>
    </xf>
    <xf numFmtId="6" fontId="0" fillId="0" borderId="5" xfId="0" applyNumberFormat="1" applyBorder="1" applyAlignment="1">
      <alignment horizontal="center"/>
    </xf>
    <xf numFmtId="14" fontId="9" fillId="0" borderId="5" xfId="0" applyNumberFormat="1" applyFont="1" applyBorder="1"/>
    <xf numFmtId="0" fontId="0" fillId="0" borderId="6" xfId="0" applyBorder="1"/>
    <xf numFmtId="44" fontId="10" fillId="0" borderId="7" xfId="0" applyNumberFormat="1" applyFont="1" applyBorder="1"/>
    <xf numFmtId="0" fontId="0" fillId="0" borderId="8" xfId="0" applyBorder="1"/>
    <xf numFmtId="44" fontId="0" fillId="0" borderId="0" xfId="0" applyNumberFormat="1"/>
    <xf numFmtId="38" fontId="0" fillId="0" borderId="0" xfId="0" applyNumberFormat="1"/>
    <xf numFmtId="44" fontId="1" fillId="2" borderId="5" xfId="2" applyNumberFormat="1" applyFill="1" applyBorder="1"/>
    <xf numFmtId="0" fontId="9" fillId="0" borderId="0" xfId="0" applyFont="1"/>
    <xf numFmtId="0" fontId="9" fillId="4" borderId="5" xfId="0" applyFont="1" applyFill="1" applyBorder="1" applyAlignment="1">
      <alignment horizontal="centerContinuous"/>
    </xf>
    <xf numFmtId="0" fontId="9" fillId="0" borderId="0" xfId="0" applyFont="1" applyFill="1" applyBorder="1" applyAlignment="1">
      <alignment horizontal="centerContinuous"/>
    </xf>
    <xf numFmtId="0" fontId="0" fillId="0" borderId="9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4" fontId="0" fillId="0" borderId="5" xfId="0" applyNumberFormat="1" applyBorder="1"/>
    <xf numFmtId="0" fontId="0" fillId="0" borderId="13" xfId="0" applyBorder="1"/>
    <xf numFmtId="44" fontId="0" fillId="0" borderId="0" xfId="0" applyNumberFormat="1" applyBorder="1"/>
    <xf numFmtId="10" fontId="1" fillId="0" borderId="14" xfId="11" applyNumberFormat="1" applyBorder="1"/>
    <xf numFmtId="44" fontId="1" fillId="0" borderId="9" xfId="2" applyNumberFormat="1" applyBorder="1"/>
    <xf numFmtId="9" fontId="1" fillId="0" borderId="9" xfId="11" applyBorder="1"/>
    <xf numFmtId="38" fontId="9" fillId="0" borderId="9" xfId="0" applyNumberFormat="1" applyFont="1" applyFill="1" applyBorder="1" applyAlignment="1">
      <alignment horizontal="centerContinuous"/>
    </xf>
    <xf numFmtId="0" fontId="0" fillId="0" borderId="15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44" fontId="1" fillId="0" borderId="16" xfId="2" applyNumberFormat="1" applyBorder="1"/>
    <xf numFmtId="9" fontId="1" fillId="0" borderId="16" xfId="11" applyBorder="1"/>
    <xf numFmtId="234" fontId="0" fillId="0" borderId="0" xfId="0" applyNumberFormat="1"/>
    <xf numFmtId="38" fontId="11" fillId="0" borderId="9" xfId="0" applyNumberFormat="1" applyFont="1" applyFill="1" applyBorder="1" applyAlignment="1">
      <alignment horizontal="center"/>
    </xf>
    <xf numFmtId="1" fontId="0" fillId="0" borderId="5" xfId="0" applyNumberFormat="1" applyBorder="1"/>
    <xf numFmtId="8" fontId="0" fillId="0" borderId="9" xfId="0" applyNumberFormat="1" applyBorder="1"/>
    <xf numFmtId="44" fontId="12" fillId="2" borderId="5" xfId="2" applyFont="1" applyFill="1" applyBorder="1"/>
    <xf numFmtId="44" fontId="11" fillId="0" borderId="9" xfId="2" applyFont="1" applyBorder="1"/>
    <xf numFmtId="0" fontId="0" fillId="0" borderId="7" xfId="0" applyBorder="1"/>
    <xf numFmtId="181" fontId="1" fillId="0" borderId="9" xfId="1" applyNumberFormat="1" applyBorder="1"/>
    <xf numFmtId="38" fontId="11" fillId="0" borderId="16" xfId="0" applyNumberFormat="1" applyFont="1" applyFill="1" applyBorder="1" applyAlignment="1">
      <alignment horizontal="center"/>
    </xf>
    <xf numFmtId="8" fontId="0" fillId="0" borderId="16" xfId="0" applyNumberFormat="1" applyBorder="1"/>
    <xf numFmtId="0" fontId="0" fillId="0" borderId="16" xfId="0" applyBorder="1" applyAlignment="1">
      <alignment horizontal="center"/>
    </xf>
    <xf numFmtId="185" fontId="1" fillId="0" borderId="16" xfId="11" applyNumberFormat="1" applyBorder="1"/>
    <xf numFmtId="10" fontId="1" fillId="0" borderId="16" xfId="11" applyNumberFormat="1" applyBorder="1"/>
    <xf numFmtId="44" fontId="1" fillId="0" borderId="16" xfId="2" applyBorder="1"/>
    <xf numFmtId="44" fontId="0" fillId="0" borderId="13" xfId="0" applyNumberFormat="1" applyBorder="1"/>
    <xf numFmtId="0" fontId="0" fillId="0" borderId="0" xfId="0" applyBorder="1"/>
    <xf numFmtId="0" fontId="0" fillId="0" borderId="14" xfId="0" applyBorder="1"/>
    <xf numFmtId="181" fontId="1" fillId="0" borderId="16" xfId="1" applyNumberFormat="1" applyBorder="1"/>
    <xf numFmtId="17" fontId="0" fillId="0" borderId="0" xfId="0" applyNumberFormat="1"/>
    <xf numFmtId="38" fontId="0" fillId="2" borderId="0" xfId="0" applyNumberFormat="1" applyFill="1" applyAlignment="1">
      <alignment horizontal="center"/>
    </xf>
    <xf numFmtId="38" fontId="0" fillId="0" borderId="0" xfId="0" applyNumberFormat="1" applyAlignment="1">
      <alignment horizontal="center"/>
    </xf>
    <xf numFmtId="44" fontId="1" fillId="0" borderId="16" xfId="2" applyFill="1" applyBorder="1"/>
    <xf numFmtId="44" fontId="10" fillId="0" borderId="0" xfId="2" applyFont="1" applyBorder="1"/>
    <xf numFmtId="0" fontId="0" fillId="0" borderId="16" xfId="0" applyFill="1" applyBorder="1" applyAlignment="1">
      <alignment horizontal="center"/>
    </xf>
    <xf numFmtId="185" fontId="1" fillId="0" borderId="16" xfId="11" applyNumberFormat="1" applyFill="1" applyBorder="1"/>
    <xf numFmtId="10" fontId="1" fillId="0" borderId="16" xfId="11" applyNumberFormat="1" applyFill="1" applyBorder="1"/>
    <xf numFmtId="44" fontId="11" fillId="0" borderId="0" xfId="2" applyFont="1" applyBorder="1"/>
    <xf numFmtId="0" fontId="0" fillId="0" borderId="17" xfId="0" applyBorder="1"/>
    <xf numFmtId="44" fontId="0" fillId="0" borderId="18" xfId="0" applyNumberFormat="1" applyBorder="1"/>
    <xf numFmtId="10" fontId="1" fillId="0" borderId="19" xfId="11" applyNumberFormat="1" applyBorder="1"/>
    <xf numFmtId="44" fontId="1" fillId="0" borderId="15" xfId="2" applyNumberFormat="1" applyBorder="1"/>
    <xf numFmtId="9" fontId="1" fillId="0" borderId="15" xfId="11" applyBorder="1"/>
    <xf numFmtId="38" fontId="11" fillId="0" borderId="15" xfId="0" applyNumberFormat="1" applyFont="1" applyFill="1" applyBorder="1" applyAlignment="1">
      <alignment horizontal="center"/>
    </xf>
    <xf numFmtId="8" fontId="0" fillId="0" borderId="15" xfId="0" applyNumberFormat="1" applyBorder="1"/>
    <xf numFmtId="185" fontId="1" fillId="0" borderId="15" xfId="11" applyNumberFormat="1" applyBorder="1"/>
    <xf numFmtId="10" fontId="1" fillId="0" borderId="15" xfId="11" applyNumberFormat="1" applyBorder="1"/>
    <xf numFmtId="44" fontId="1" fillId="0" borderId="15" xfId="2" applyBorder="1"/>
    <xf numFmtId="44" fontId="0" fillId="0" borderId="17" xfId="0" applyNumberFormat="1" applyBorder="1"/>
    <xf numFmtId="44" fontId="11" fillId="0" borderId="18" xfId="2" applyFont="1" applyBorder="1"/>
    <xf numFmtId="44" fontId="0" fillId="0" borderId="19" xfId="0" applyNumberFormat="1" applyBorder="1"/>
    <xf numFmtId="181" fontId="1" fillId="0" borderId="15" xfId="1" applyNumberFormat="1" applyBorder="1"/>
    <xf numFmtId="234" fontId="0" fillId="0" borderId="0" xfId="0" applyNumberFormat="1" applyBorder="1"/>
    <xf numFmtId="38" fontId="11" fillId="0" borderId="0" xfId="0" applyNumberFormat="1" applyFont="1" applyFill="1" applyBorder="1" applyAlignment="1">
      <alignment horizontal="center"/>
    </xf>
    <xf numFmtId="185" fontId="1" fillId="0" borderId="9" xfId="11" applyNumberFormat="1" applyBorder="1"/>
    <xf numFmtId="10" fontId="1" fillId="0" borderId="9" xfId="11" applyNumberFormat="1" applyBorder="1"/>
    <xf numFmtId="44" fontId="1" fillId="0" borderId="9" xfId="2" applyBorder="1"/>
    <xf numFmtId="0" fontId="13" fillId="0" borderId="6" xfId="0" applyFont="1" applyBorder="1"/>
    <xf numFmtId="14" fontId="10" fillId="0" borderId="0" xfId="0" applyNumberFormat="1" applyFont="1" applyBorder="1"/>
    <xf numFmtId="2" fontId="10" fillId="0" borderId="0" xfId="0" applyNumberFormat="1" applyFont="1" applyBorder="1"/>
    <xf numFmtId="0" fontId="14" fillId="0" borderId="14" xfId="0" applyFont="1" applyBorder="1" applyAlignment="1">
      <alignment horizontal="center"/>
    </xf>
    <xf numFmtId="0" fontId="0" fillId="0" borderId="0" xfId="0" applyFill="1" applyBorder="1"/>
    <xf numFmtId="10" fontId="1" fillId="0" borderId="0" xfId="11" applyNumberFormat="1" applyBorder="1"/>
    <xf numFmtId="14" fontId="10" fillId="0" borderId="18" xfId="0" applyNumberFormat="1" applyFont="1" applyBorder="1"/>
    <xf numFmtId="2" fontId="0" fillId="0" borderId="18" xfId="0" applyNumberFormat="1" applyBorder="1"/>
    <xf numFmtId="10" fontId="10" fillId="0" borderId="5" xfId="11" applyNumberFormat="1" applyFont="1" applyBorder="1"/>
    <xf numFmtId="8" fontId="0" fillId="0" borderId="5" xfId="0" applyNumberFormat="1" applyBorder="1"/>
    <xf numFmtId="44" fontId="0" fillId="0" borderId="5" xfId="0" applyNumberFormat="1" applyBorder="1"/>
    <xf numFmtId="43" fontId="1" fillId="0" borderId="0" xfId="1" applyBorder="1"/>
    <xf numFmtId="8" fontId="1" fillId="0" borderId="0" xfId="11" applyNumberFormat="1" applyFill="1" applyBorder="1"/>
    <xf numFmtId="44" fontId="1" fillId="0" borderId="0" xfId="11" applyNumberFormat="1" applyBorder="1"/>
    <xf numFmtId="2" fontId="0" fillId="0" borderId="0" xfId="0" applyNumberFormat="1" applyBorder="1"/>
    <xf numFmtId="10" fontId="1" fillId="0" borderId="0" xfId="11" applyNumberFormat="1" applyFill="1" applyBorder="1"/>
    <xf numFmtId="165" fontId="12" fillId="0" borderId="8" xfId="1" applyNumberFormat="1" applyFont="1" applyBorder="1"/>
    <xf numFmtId="44" fontId="1" fillId="0" borderId="8" xfId="11" applyNumberFormat="1" applyBorder="1"/>
    <xf numFmtId="0" fontId="13" fillId="0" borderId="0" xfId="0" applyFont="1" applyBorder="1" applyAlignment="1">
      <alignment horizontal="right"/>
    </xf>
    <xf numFmtId="8" fontId="0" fillId="0" borderId="0" xfId="0" applyNumberFormat="1" applyBorder="1"/>
    <xf numFmtId="44" fontId="1" fillId="0" borderId="0" xfId="2" applyBorder="1"/>
    <xf numFmtId="44" fontId="1" fillId="0" borderId="14" xfId="2" applyBorder="1"/>
    <xf numFmtId="165" fontId="1" fillId="0" borderId="0" xfId="1" applyNumberFormat="1" applyBorder="1" applyAlignment="1">
      <alignment horizontal="right"/>
    </xf>
    <xf numFmtId="165" fontId="1" fillId="0" borderId="0" xfId="1" applyNumberFormat="1" applyBorder="1"/>
    <xf numFmtId="0" fontId="0" fillId="0" borderId="0" xfId="0" applyBorder="1" applyAlignment="1">
      <alignment horizontal="center"/>
    </xf>
    <xf numFmtId="44" fontId="10" fillId="0" borderId="0" xfId="0" applyNumberFormat="1" applyFont="1" applyBorder="1"/>
    <xf numFmtId="44" fontId="1" fillId="0" borderId="14" xfId="11" applyNumberFormat="1" applyBorder="1"/>
    <xf numFmtId="44" fontId="0" fillId="0" borderId="0" xfId="0" applyNumberFormat="1" applyBorder="1" applyAlignment="1">
      <alignment horizontal="center"/>
    </xf>
    <xf numFmtId="43" fontId="0" fillId="0" borderId="0" xfId="0" applyNumberFormat="1" applyBorder="1" applyAlignment="1">
      <alignment horizontal="center"/>
    </xf>
    <xf numFmtId="165" fontId="1" fillId="0" borderId="0" xfId="1" applyNumberFormat="1" applyFill="1" applyBorder="1"/>
    <xf numFmtId="185" fontId="1" fillId="2" borderId="5" xfId="11" applyNumberFormat="1" applyFill="1" applyBorder="1"/>
    <xf numFmtId="0" fontId="0" fillId="0" borderId="19" xfId="0" applyBorder="1"/>
    <xf numFmtId="10" fontId="1" fillId="2" borderId="5" xfId="11" applyNumberFormat="1" applyFill="1" applyBorder="1"/>
    <xf numFmtId="43" fontId="10" fillId="0" borderId="0" xfId="1" applyNumberFormat="1" applyFont="1" applyBorder="1"/>
    <xf numFmtId="43" fontId="10" fillId="0" borderId="0" xfId="1" applyFont="1" applyBorder="1"/>
    <xf numFmtId="165" fontId="11" fillId="0" borderId="0" xfId="1" applyNumberFormat="1" applyFont="1" applyBorder="1"/>
    <xf numFmtId="185" fontId="12" fillId="0" borderId="5" xfId="11" applyNumberFormat="1" applyFont="1" applyBorder="1"/>
    <xf numFmtId="10" fontId="1" fillId="0" borderId="8" xfId="11" applyNumberFormat="1" applyBorder="1"/>
    <xf numFmtId="43" fontId="11" fillId="0" borderId="0" xfId="11" applyNumberFormat="1" applyFont="1" applyBorder="1"/>
    <xf numFmtId="10" fontId="11" fillId="0" borderId="0" xfId="11" applyNumberFormat="1" applyFont="1" applyBorder="1"/>
    <xf numFmtId="8" fontId="0" fillId="0" borderId="0" xfId="0" applyNumberFormat="1" applyFill="1" applyBorder="1"/>
    <xf numFmtId="43" fontId="15" fillId="0" borderId="0" xfId="1" applyNumberFormat="1" applyFont="1" applyBorder="1"/>
    <xf numFmtId="43" fontId="15" fillId="0" borderId="0" xfId="1" applyFont="1" applyBorder="1"/>
    <xf numFmtId="165" fontId="12" fillId="0" borderId="0" xfId="1" applyNumberFormat="1" applyFont="1" applyBorder="1"/>
    <xf numFmtId="205" fontId="0" fillId="0" borderId="0" xfId="0" applyNumberFormat="1" applyBorder="1"/>
    <xf numFmtId="43" fontId="1" fillId="0" borderId="0" xfId="1" applyNumberFormat="1" applyBorder="1"/>
    <xf numFmtId="14" fontId="0" fillId="0" borderId="0" xfId="0" applyNumberFormat="1" applyFill="1" applyBorder="1"/>
    <xf numFmtId="165" fontId="0" fillId="0" borderId="0" xfId="0" applyNumberFormat="1" applyBorder="1"/>
    <xf numFmtId="38" fontId="11" fillId="0" borderId="0" xfId="0" applyNumberFormat="1" applyFont="1"/>
    <xf numFmtId="10" fontId="1" fillId="0" borderId="0" xfId="11" applyNumberFormat="1"/>
    <xf numFmtId="10" fontId="1" fillId="0" borderId="17" xfId="11" applyNumberFormat="1" applyBorder="1"/>
    <xf numFmtId="165" fontId="9" fillId="0" borderId="18" xfId="1" applyNumberFormat="1" applyFont="1" applyBorder="1"/>
    <xf numFmtId="165" fontId="1" fillId="0" borderId="18" xfId="1" applyNumberFormat="1" applyBorder="1"/>
    <xf numFmtId="205" fontId="0" fillId="2" borderId="18" xfId="0" applyNumberFormat="1" applyFill="1" applyBorder="1"/>
    <xf numFmtId="43" fontId="9" fillId="0" borderId="5" xfId="1" applyNumberFormat="1" applyFont="1" applyBorder="1"/>
    <xf numFmtId="9" fontId="1" fillId="0" borderId="0" xfId="11" applyBorder="1"/>
    <xf numFmtId="165" fontId="1" fillId="0" borderId="0" xfId="1" applyNumberFormat="1"/>
    <xf numFmtId="10" fontId="12" fillId="0" borderId="5" xfId="11" applyNumberFormat="1" applyFont="1" applyBorder="1"/>
    <xf numFmtId="43" fontId="1" fillId="0" borderId="0" xfId="1" applyFont="1" applyBorder="1"/>
    <xf numFmtId="0" fontId="0" fillId="0" borderId="0" xfId="0" applyFill="1" applyBorder="1" applyAlignment="1">
      <alignment horizontal="left"/>
    </xf>
    <xf numFmtId="8" fontId="0" fillId="0" borderId="0" xfId="0" applyNumberFormat="1"/>
    <xf numFmtId="165" fontId="0" fillId="0" borderId="0" xfId="0" applyNumberFormat="1"/>
    <xf numFmtId="10" fontId="1" fillId="0" borderId="13" xfId="11" applyNumberFormat="1" applyBorder="1"/>
    <xf numFmtId="0" fontId="10" fillId="0" borderId="0" xfId="0" applyFont="1" applyFill="1" applyBorder="1"/>
    <xf numFmtId="0" fontId="0" fillId="0" borderId="17" xfId="0" applyBorder="1" applyAlignment="1">
      <alignment horizontal="center"/>
    </xf>
    <xf numFmtId="165" fontId="0" fillId="0" borderId="5" xfId="0" applyNumberFormat="1" applyBorder="1"/>
    <xf numFmtId="0" fontId="0" fillId="0" borderId="18" xfId="0" applyBorder="1"/>
    <xf numFmtId="165" fontId="0" fillId="2" borderId="18" xfId="0" applyNumberFormat="1" applyFill="1" applyBorder="1"/>
    <xf numFmtId="165" fontId="0" fillId="0" borderId="0" xfId="0" applyNumberFormat="1" applyFill="1" applyBorder="1"/>
    <xf numFmtId="0" fontId="11" fillId="0" borderId="0" xfId="0" applyFont="1"/>
    <xf numFmtId="9" fontId="12" fillId="0" borderId="0" xfId="11" applyFont="1" applyBorder="1"/>
    <xf numFmtId="9" fontId="1" fillId="0" borderId="0" xfId="11"/>
    <xf numFmtId="235" fontId="12" fillId="0" borderId="20" xfId="11" applyNumberFormat="1" applyFont="1" applyBorder="1"/>
    <xf numFmtId="0" fontId="0" fillId="0" borderId="21" xfId="0" applyBorder="1"/>
    <xf numFmtId="0" fontId="9" fillId="0" borderId="21" xfId="0" applyFont="1" applyBorder="1" applyAlignment="1">
      <alignment horizontal="right"/>
    </xf>
    <xf numFmtId="235" fontId="9" fillId="2" borderId="22" xfId="11" applyNumberFormat="1" applyFont="1" applyFill="1" applyBorder="1"/>
    <xf numFmtId="0" fontId="0" fillId="0" borderId="23" xfId="0" applyBorder="1"/>
    <xf numFmtId="0" fontId="0" fillId="0" borderId="24" xfId="0" applyBorder="1"/>
    <xf numFmtId="10" fontId="1" fillId="2" borderId="25" xfId="11" applyNumberFormat="1" applyFill="1" applyBorder="1"/>
    <xf numFmtId="0" fontId="0" fillId="0" borderId="26" xfId="0" applyBorder="1" applyAlignment="1">
      <alignment horizontal="center"/>
    </xf>
    <xf numFmtId="165" fontId="0" fillId="0" borderId="27" xfId="0" applyNumberFormat="1" applyBorder="1"/>
    <xf numFmtId="0" fontId="0" fillId="0" borderId="28" xfId="0" applyBorder="1"/>
    <xf numFmtId="165" fontId="0" fillId="2" borderId="27" xfId="0" applyNumberFormat="1" applyFill="1" applyBorder="1"/>
    <xf numFmtId="0" fontId="0" fillId="0" borderId="29" xfId="0" applyBorder="1"/>
    <xf numFmtId="0" fontId="0" fillId="0" borderId="30" xfId="0" applyBorder="1"/>
    <xf numFmtId="43" fontId="1" fillId="0" borderId="21" xfId="1" applyNumberFormat="1" applyBorder="1"/>
    <xf numFmtId="165" fontId="1" fillId="0" borderId="21" xfId="1" applyNumberFormat="1" applyBorder="1"/>
    <xf numFmtId="0" fontId="0" fillId="0" borderId="31" xfId="0" applyBorder="1"/>
    <xf numFmtId="165" fontId="0" fillId="0" borderId="24" xfId="0" applyNumberFormat="1" applyBorder="1"/>
    <xf numFmtId="10" fontId="1" fillId="0" borderId="5" xfId="11" applyNumberFormat="1" applyBorder="1"/>
    <xf numFmtId="165" fontId="1" fillId="0" borderId="0" xfId="1" applyNumberFormat="1" applyFont="1" applyBorder="1" applyAlignment="1">
      <alignment horizontal="center"/>
    </xf>
    <xf numFmtId="165" fontId="0" fillId="0" borderId="32" xfId="0" applyNumberFormat="1" applyBorder="1"/>
    <xf numFmtId="0" fontId="0" fillId="0" borderId="26" xfId="0" applyBorder="1"/>
    <xf numFmtId="43" fontId="1" fillId="0" borderId="28" xfId="1" applyNumberFormat="1" applyBorder="1"/>
    <xf numFmtId="165" fontId="1" fillId="0" borderId="28" xfId="1" applyNumberFormat="1" applyBorder="1"/>
    <xf numFmtId="10" fontId="12" fillId="0" borderId="30" xfId="11" applyNumberFormat="1" applyFont="1" applyBorder="1"/>
    <xf numFmtId="10" fontId="1" fillId="0" borderId="5" xfId="11" applyNumberFormat="1" applyBorder="1" applyAlignment="1">
      <alignment horizontal="center"/>
    </xf>
    <xf numFmtId="0" fontId="0" fillId="0" borderId="0" xfId="0" applyBorder="1" applyAlignment="1">
      <alignment horizontal="right"/>
    </xf>
    <xf numFmtId="165" fontId="1" fillId="0" borderId="5" xfId="1" applyNumberFormat="1" applyBorder="1"/>
    <xf numFmtId="10" fontId="12" fillId="0" borderId="0" xfId="11" applyNumberFormat="1" applyFont="1" applyBorder="1"/>
    <xf numFmtId="165" fontId="16" fillId="0" borderId="0" xfId="1" applyNumberFormat="1" applyFont="1" applyBorder="1"/>
    <xf numFmtId="44" fontId="16" fillId="0" borderId="0" xfId="0" applyNumberFormat="1" applyFont="1" applyBorder="1"/>
    <xf numFmtId="10" fontId="12" fillId="0" borderId="23" xfId="11" applyNumberFormat="1" applyFont="1" applyBorder="1"/>
    <xf numFmtId="10" fontId="1" fillId="0" borderId="25" xfId="11" applyNumberFormat="1" applyBorder="1"/>
    <xf numFmtId="10" fontId="12" fillId="0" borderId="5" xfId="11" applyNumberFormat="1" applyFont="1" applyBorder="1" applyAlignment="1">
      <alignment horizontal="center"/>
    </xf>
    <xf numFmtId="43" fontId="1" fillId="0" borderId="0" xfId="1" applyFont="1" applyBorder="1" applyAlignment="1">
      <alignment horizontal="right"/>
    </xf>
    <xf numFmtId="43" fontId="1" fillId="0" borderId="28" xfId="1" applyBorder="1"/>
    <xf numFmtId="44" fontId="0" fillId="0" borderId="28" xfId="0" applyNumberFormat="1" applyBorder="1"/>
    <xf numFmtId="44" fontId="0" fillId="0" borderId="21" xfId="0" applyNumberFormat="1" applyBorder="1"/>
    <xf numFmtId="10" fontId="1" fillId="0" borderId="23" xfId="11" applyNumberFormat="1" applyBorder="1"/>
    <xf numFmtId="185" fontId="1" fillId="0" borderId="5" xfId="11" applyNumberFormat="1" applyBorder="1"/>
    <xf numFmtId="0" fontId="0" fillId="0" borderId="0" xfId="0" applyAlignment="1">
      <alignment horizontal="center"/>
    </xf>
    <xf numFmtId="165" fontId="12" fillId="0" borderId="0" xfId="1" applyNumberFormat="1" applyFont="1"/>
    <xf numFmtId="0" fontId="12" fillId="0" borderId="0" xfId="0" applyFont="1"/>
    <xf numFmtId="44" fontId="12" fillId="0" borderId="0" xfId="0" applyNumberFormat="1" applyFont="1"/>
    <xf numFmtId="2" fontId="0" fillId="0" borderId="0" xfId="0" applyNumberFormat="1"/>
    <xf numFmtId="165" fontId="12" fillId="0" borderId="7" xfId="1" applyNumberFormat="1" applyFont="1" applyBorder="1"/>
    <xf numFmtId="44" fontId="0" fillId="0" borderId="7" xfId="0" applyNumberFormat="1" applyBorder="1"/>
    <xf numFmtId="165" fontId="1" fillId="0" borderId="7" xfId="1" applyNumberFormat="1" applyBorder="1"/>
    <xf numFmtId="165" fontId="0" fillId="0" borderId="18" xfId="0" applyNumberFormat="1" applyBorder="1"/>
    <xf numFmtId="9" fontId="1" fillId="0" borderId="18" xfId="11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</cellXfs>
  <cellStyles count="12">
    <cellStyle name="Comma" xfId="1" builtinId="3"/>
    <cellStyle name="Currency" xfId="2" builtinId="4"/>
    <cellStyle name="Normal" xfId="0" builtinId="0"/>
    <cellStyle name="Normal - Style1" xfId="3"/>
    <cellStyle name="Normal - Style2" xfId="4"/>
    <cellStyle name="Normal - Style3" xfId="5"/>
    <cellStyle name="Normal - Style4" xfId="6"/>
    <cellStyle name="Normal - Style5" xfId="7"/>
    <cellStyle name="Normal - Style6" xfId="8"/>
    <cellStyle name="Normal - Style7" xfId="9"/>
    <cellStyle name="Normal - Style8" xfId="10"/>
    <cellStyle name="Percent" xfId="1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Forward Curve</a:t>
            </a:r>
          </a:p>
        </c:rich>
      </c:tx>
      <c:layout>
        <c:manualLayout>
          <c:xMode val="edge"/>
          <c:yMode val="edge"/>
          <c:x val="0.3936175324363318"/>
          <c:y val="4.00000781251525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95762985895666"/>
          <c:y val="0.21200041406330872"/>
          <c:w val="0.82180957785693598"/>
          <c:h val="0.62400121875238035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'[1]SO2-CURVE'!$T$9:$T$133</c:f>
              <c:numCache>
                <c:formatCode>General</c:formatCode>
                <c:ptCount val="125"/>
                <c:pt idx="0">
                  <c:v>153.5</c:v>
                </c:pt>
                <c:pt idx="1">
                  <c:v>154.28756333509091</c:v>
                </c:pt>
                <c:pt idx="2">
                  <c:v>155.198893290039</c:v>
                </c:pt>
                <c:pt idx="3">
                  <c:v>156.09011533847755</c:v>
                </c:pt>
                <c:pt idx="4">
                  <c:v>156.89475691958194</c:v>
                </c:pt>
                <c:pt idx="5">
                  <c:v>157.78527317016966</c:v>
                </c:pt>
                <c:pt idx="6">
                  <c:v>158.64078402920941</c:v>
                </c:pt>
                <c:pt idx="7">
                  <c:v>159.52201284195198</c:v>
                </c:pt>
                <c:pt idx="8">
                  <c:v>160.37406046150008</c:v>
                </c:pt>
                <c:pt idx="9">
                  <c:v>161.25641244126984</c:v>
                </c:pt>
                <c:pt idx="10">
                  <c:v>162.13724147754405</c:v>
                </c:pt>
                <c:pt idx="11">
                  <c:v>162.99168280814632</c:v>
                </c:pt>
                <c:pt idx="12">
                  <c:v>163.88003207877694</c:v>
                </c:pt>
                <c:pt idx="13">
                  <c:v>164.73986340913143</c:v>
                </c:pt>
                <c:pt idx="14">
                  <c:v>165.08901453683515</c:v>
                </c:pt>
                <c:pt idx="15">
                  <c:v>165.99847113225519</c:v>
                </c:pt>
                <c:pt idx="16">
                  <c:v>166.82284936877005</c:v>
                </c:pt>
                <c:pt idx="17">
                  <c:v>167.73780707498761</c:v>
                </c:pt>
                <c:pt idx="18">
                  <c:v>168.62460085892656</c:v>
                </c:pt>
                <c:pt idx="19">
                  <c:v>169.5439572964475</c:v>
                </c:pt>
                <c:pt idx="20">
                  <c:v>170.44068017809903</c:v>
                </c:pt>
                <c:pt idx="21">
                  <c:v>171.37792685844312</c:v>
                </c:pt>
                <c:pt idx="22">
                  <c:v>172.31948478112625</c:v>
                </c:pt>
                <c:pt idx="23">
                  <c:v>173.23760368427952</c:v>
                </c:pt>
                <c:pt idx="24">
                  <c:v>174.19512283938596</c:v>
                </c:pt>
                <c:pt idx="25">
                  <c:v>175.12657241730648</c:v>
                </c:pt>
                <c:pt idx="26">
                  <c:v>174.93028887806022</c:v>
                </c:pt>
                <c:pt idx="27">
                  <c:v>175.91140631821293</c:v>
                </c:pt>
                <c:pt idx="28">
                  <c:v>176.80306359659397</c:v>
                </c:pt>
                <c:pt idx="29">
                  <c:v>177.79361216212803</c:v>
                </c:pt>
                <c:pt idx="30">
                  <c:v>178.75414921510935</c:v>
                </c:pt>
                <c:pt idx="31">
                  <c:v>179.7525653656669</c:v>
                </c:pt>
                <c:pt idx="32">
                  <c:v>180.72557710602706</c:v>
                </c:pt>
                <c:pt idx="33">
                  <c:v>181.73867428348461</c:v>
                </c:pt>
                <c:pt idx="34">
                  <c:v>182.75804823103644</c:v>
                </c:pt>
                <c:pt idx="35">
                  <c:v>183.75133899382493</c:v>
                </c:pt>
                <c:pt idx="36">
                  <c:v>184.78507148402073</c:v>
                </c:pt>
                <c:pt idx="37">
                  <c:v>185.79167381917534</c:v>
                </c:pt>
                <c:pt idx="38">
                  <c:v>183.09458881322468</c:v>
                </c:pt>
                <c:pt idx="39">
                  <c:v>184.13868896632314</c:v>
                </c:pt>
                <c:pt idx="40">
                  <c:v>185.12202312112467</c:v>
                </c:pt>
                <c:pt idx="41">
                  <c:v>186.17569586394438</c:v>
                </c:pt>
                <c:pt idx="42">
                  <c:v>187.19728338703931</c:v>
                </c:pt>
                <c:pt idx="43">
                  <c:v>188.25967701649523</c:v>
                </c:pt>
                <c:pt idx="44">
                  <c:v>189.29544311309661</c:v>
                </c:pt>
                <c:pt idx="45">
                  <c:v>190.37384729137355</c:v>
                </c:pt>
                <c:pt idx="46">
                  <c:v>191.45939412066545</c:v>
                </c:pt>
                <c:pt idx="47">
                  <c:v>192.517365585574</c:v>
                </c:pt>
                <c:pt idx="48">
                  <c:v>193.61835111664598</c:v>
                </c:pt>
                <c:pt idx="49">
                  <c:v>194.69083225839583</c:v>
                </c:pt>
                <c:pt idx="50">
                  <c:v>187.14466865914846</c:v>
                </c:pt>
                <c:pt idx="51">
                  <c:v>188.26712857880048</c:v>
                </c:pt>
                <c:pt idx="52">
                  <c:v>189.28931756650977</c:v>
                </c:pt>
                <c:pt idx="53">
                  <c:v>190.43036274897395</c:v>
                </c:pt>
                <c:pt idx="54">
                  <c:v>191.54402769340066</c:v>
                </c:pt>
                <c:pt idx="55">
                  <c:v>192.70465023446783</c:v>
                </c:pt>
                <c:pt idx="56">
                  <c:v>193.83744196833686</c:v>
                </c:pt>
                <c:pt idx="57">
                  <c:v>195.01801787616336</c:v>
                </c:pt>
                <c:pt idx="58">
                  <c:v>196.20888072396602</c:v>
                </c:pt>
                <c:pt idx="59">
                  <c:v>197.37121764490325</c:v>
                </c:pt>
                <c:pt idx="60">
                  <c:v>198.58261644697859</c:v>
                </c:pt>
                <c:pt idx="61">
                  <c:v>199.7192619656351</c:v>
                </c:pt>
                <c:pt idx="62">
                  <c:v>188.22733629549407</c:v>
                </c:pt>
                <c:pt idx="63">
                  <c:v>189.33192224852175</c:v>
                </c:pt>
                <c:pt idx="64">
                  <c:v>190.33614877752558</c:v>
                </c:pt>
                <c:pt idx="65">
                  <c:v>191.45526050554307</c:v>
                </c:pt>
                <c:pt idx="66">
                  <c:v>192.54561842054773</c:v>
                </c:pt>
                <c:pt idx="67">
                  <c:v>193.67997020006032</c:v>
                </c:pt>
                <c:pt idx="68">
                  <c:v>194.78518700641976</c:v>
                </c:pt>
                <c:pt idx="69">
                  <c:v>195.93500803941529</c:v>
                </c:pt>
                <c:pt idx="70">
                  <c:v>197.09277952598103</c:v>
                </c:pt>
                <c:pt idx="71">
                  <c:v>198.22083056074956</c:v>
                </c:pt>
                <c:pt idx="72">
                  <c:v>199.39442405788054</c:v>
                </c:pt>
                <c:pt idx="73">
                  <c:v>200.53790173648105</c:v>
                </c:pt>
                <c:pt idx="74">
                  <c:v>161.47388706916004</c:v>
                </c:pt>
                <c:pt idx="75">
                  <c:v>162.43275956599504</c:v>
                </c:pt>
                <c:pt idx="76">
                  <c:v>163.30455930416349</c:v>
                </c:pt>
                <c:pt idx="77">
                  <c:v>164.2761474417868</c:v>
                </c:pt>
                <c:pt idx="78">
                  <c:v>165.22282560439936</c:v>
                </c:pt>
                <c:pt idx="79">
                  <c:v>166.20775606463405</c:v>
                </c:pt>
                <c:pt idx="80">
                  <c:v>167.16744355429756</c:v>
                </c:pt>
                <c:pt idx="81">
                  <c:v>168.16591845939669</c:v>
                </c:pt>
                <c:pt idx="82">
                  <c:v>169.17135512470034</c:v>
                </c:pt>
                <c:pt idx="83">
                  <c:v>170.1510372555249</c:v>
                </c:pt>
                <c:pt idx="84">
                  <c:v>171.17032948538278</c:v>
                </c:pt>
                <c:pt idx="85">
                  <c:v>172.14820318430804</c:v>
                </c:pt>
                <c:pt idx="86">
                  <c:v>150.07298674291832</c:v>
                </c:pt>
                <c:pt idx="87">
                  <c:v>150.95650831277783</c:v>
                </c:pt>
                <c:pt idx="88">
                  <c:v>151.78816889996213</c:v>
                </c:pt>
                <c:pt idx="89">
                  <c:v>152.68271728069681</c:v>
                </c:pt>
                <c:pt idx="90">
                  <c:v>153.55388815938417</c:v>
                </c:pt>
                <c:pt idx="91">
                  <c:v>154.45979813635321</c:v>
                </c:pt>
                <c:pt idx="92">
                  <c:v>155.34203856388089</c:v>
                </c:pt>
                <c:pt idx="93">
                  <c:v>156.25946456629924</c:v>
                </c:pt>
                <c:pt idx="94">
                  <c:v>157.18280286732542</c:v>
                </c:pt>
                <c:pt idx="95">
                  <c:v>158.08202373885788</c:v>
                </c:pt>
                <c:pt idx="96">
                  <c:v>159.01711518636117</c:v>
                </c:pt>
                <c:pt idx="97">
                  <c:v>159.92778724219977</c:v>
                </c:pt>
                <c:pt idx="98">
                  <c:v>137.89271288864896</c:v>
                </c:pt>
                <c:pt idx="99">
                  <c:v>138.70967393930701</c:v>
                </c:pt>
                <c:pt idx="100">
                  <c:v>139.45211045593908</c:v>
                </c:pt>
                <c:pt idx="101">
                  <c:v>140.27914955160526</c:v>
                </c:pt>
                <c:pt idx="102">
                  <c:v>141.08460199409924</c:v>
                </c:pt>
                <c:pt idx="103">
                  <c:v>141.92220059965226</c:v>
                </c:pt>
                <c:pt idx="104">
                  <c:v>142.73794144360272</c:v>
                </c:pt>
                <c:pt idx="105">
                  <c:v>143.58624375513065</c:v>
                </c:pt>
                <c:pt idx="106">
                  <c:v>144.44004158127825</c:v>
                </c:pt>
                <c:pt idx="107">
                  <c:v>145.27156584511096</c:v>
                </c:pt>
                <c:pt idx="108">
                  <c:v>146.13628880232761</c:v>
                </c:pt>
                <c:pt idx="109">
                  <c:v>146.97845784127963</c:v>
                </c:pt>
                <c:pt idx="110">
                  <c:v>104.25619534073536</c:v>
                </c:pt>
                <c:pt idx="111">
                  <c:v>104.8777542450227</c:v>
                </c:pt>
                <c:pt idx="112">
                  <c:v>105.44263158586141</c:v>
                </c:pt>
                <c:pt idx="113">
                  <c:v>106.07189830395164</c:v>
                </c:pt>
                <c:pt idx="114">
                  <c:v>106.68476071955142</c:v>
                </c:pt>
                <c:pt idx="115">
                  <c:v>107.32210397887698</c:v>
                </c:pt>
                <c:pt idx="116">
                  <c:v>107.94283582209532</c:v>
                </c:pt>
                <c:pt idx="117">
                  <c:v>108.58836642482632</c:v>
                </c:pt>
                <c:pt idx="118">
                  <c:v>109.23810078530978</c:v>
                </c:pt>
                <c:pt idx="119">
                  <c:v>109.87090605347512</c:v>
                </c:pt>
                <c:pt idx="120">
                  <c:v>110.5289979161351</c:v>
                </c:pt>
                <c:pt idx="121">
                  <c:v>111.16212902786496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3B-48F0-8F10-21CE6041F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86992"/>
        <c:axId val="1"/>
      </c:lineChart>
      <c:catAx>
        <c:axId val="6258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_);[Red]\(\$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58699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52910189603457769"/>
          <c:y val="1.908400503191538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047668257244796"/>
          <c:y val="0.10305362717234311"/>
          <c:w val="0.7724887682104834"/>
          <c:h val="0.72900899221916782"/>
        </c:manualLayout>
      </c:layout>
      <c:barChart>
        <c:barDir val="col"/>
        <c:grouping val="clustered"/>
        <c:varyColors val="0"/>
        <c:ser>
          <c:idx val="0"/>
          <c:order val="0"/>
          <c:tx>
            <c:v>PV'd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'[1]Emissions Summary'!$F$8:$F$18</c:f>
              <c:numCache>
                <c:formatCode>General</c:formatCode>
                <c:ptCount val="11"/>
                <c:pt idx="0">
                  <c:v>36526</c:v>
                </c:pt>
                <c:pt idx="1">
                  <c:v>36892</c:v>
                </c:pt>
                <c:pt idx="2">
                  <c:v>37257</c:v>
                </c:pt>
                <c:pt idx="3">
                  <c:v>37622</c:v>
                </c:pt>
                <c:pt idx="4">
                  <c:v>37987</c:v>
                </c:pt>
                <c:pt idx="5">
                  <c:v>38353</c:v>
                </c:pt>
                <c:pt idx="6">
                  <c:v>38718</c:v>
                </c:pt>
                <c:pt idx="7">
                  <c:v>39083</c:v>
                </c:pt>
                <c:pt idx="8">
                  <c:v>39448</c:v>
                </c:pt>
                <c:pt idx="9">
                  <c:v>39814</c:v>
                </c:pt>
                <c:pt idx="10">
                  <c:v>40179</c:v>
                </c:pt>
              </c:numCache>
            </c:numRef>
          </c:cat>
          <c:val>
            <c:numRef>
              <c:f>'[1]Emissions Summary'!$I$8:$I$18</c:f>
              <c:numCache>
                <c:formatCode>General</c:formatCode>
                <c:ptCount val="11"/>
                <c:pt idx="0">
                  <c:v>148418.57768546397</c:v>
                </c:pt>
                <c:pt idx="1">
                  <c:v>-18032.862392412047</c:v>
                </c:pt>
                <c:pt idx="2">
                  <c:v>-101524.35361384077</c:v>
                </c:pt>
                <c:pt idx="3">
                  <c:v>-83468.070712659362</c:v>
                </c:pt>
                <c:pt idx="4">
                  <c:v>-144454.09737516506</c:v>
                </c:pt>
                <c:pt idx="5">
                  <c:v>-40909.475602141669</c:v>
                </c:pt>
                <c:pt idx="6">
                  <c:v>-14487.640684462051</c:v>
                </c:pt>
                <c:pt idx="7">
                  <c:v>23442.845677481018</c:v>
                </c:pt>
                <c:pt idx="8">
                  <c:v>28739.35677670523</c:v>
                </c:pt>
                <c:pt idx="9">
                  <c:v>24111.876744988909</c:v>
                </c:pt>
                <c:pt idx="10">
                  <c:v>13345.753889873711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83-4193-AC07-8D4E40D10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591632"/>
        <c:axId val="1"/>
      </c:barChart>
      <c:catAx>
        <c:axId val="62591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120000"/>
          <c:min val="-12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591632"/>
        <c:crosses val="autoZero"/>
        <c:crossBetween val="between"/>
        <c:majorUnit val="3000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LIBOR Curve</a:t>
            </a:r>
          </a:p>
        </c:rich>
      </c:tx>
      <c:layout>
        <c:manualLayout>
          <c:xMode val="edge"/>
          <c:yMode val="edge"/>
          <c:x val="0.40157583245117817"/>
          <c:y val="3.86101113999747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8200403441816"/>
          <c:y val="0.17760651243988379"/>
          <c:w val="0.81627505811971512"/>
          <c:h val="0.66409391607956547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[1]Interest!$Y$9:$Y$132</c:f>
              <c:numCache>
                <c:formatCode>General</c:formatCode>
                <c:ptCount val="124"/>
                <c:pt idx="0">
                  <c:v>6.7883743061579016E-2</c:v>
                </c:pt>
                <c:pt idx="1">
                  <c:v>6.9314302666575012E-2</c:v>
                </c:pt>
                <c:pt idx="2">
                  <c:v>6.9073859426569018E-2</c:v>
                </c:pt>
                <c:pt idx="3">
                  <c:v>6.8868725351105012E-2</c:v>
                </c:pt>
                <c:pt idx="4">
                  <c:v>6.8648377357716006E-2</c:v>
                </c:pt>
                <c:pt idx="5">
                  <c:v>6.8360280986273017E-2</c:v>
                </c:pt>
                <c:pt idx="6">
                  <c:v>6.8062581431303018E-2</c:v>
                </c:pt>
                <c:pt idx="7">
                  <c:v>6.7794608977370011E-2</c:v>
                </c:pt>
                <c:pt idx="8">
                  <c:v>6.7555186329777014E-2</c:v>
                </c:pt>
                <c:pt idx="9">
                  <c:v>6.7315763701161005E-2</c:v>
                </c:pt>
                <c:pt idx="10">
                  <c:v>6.7108833610911009E-2</c:v>
                </c:pt>
                <c:pt idx="11">
                  <c:v>6.6935370330065011E-2</c:v>
                </c:pt>
                <c:pt idx="12">
                  <c:v>6.6767502648410013E-2</c:v>
                </c:pt>
                <c:pt idx="13">
                  <c:v>6.6642362485552012E-2</c:v>
                </c:pt>
                <c:pt idx="14">
                  <c:v>6.6584131231830004E-2</c:v>
                </c:pt>
                <c:pt idx="15">
                  <c:v>6.6531535261693017E-2</c:v>
                </c:pt>
                <c:pt idx="16">
                  <c:v>6.6468945453315012E-2</c:v>
                </c:pt>
                <c:pt idx="17">
                  <c:v>6.6401070444730009E-2</c:v>
                </c:pt>
                <c:pt idx="18">
                  <c:v>6.6330932937462006E-2</c:v>
                </c:pt>
                <c:pt idx="19">
                  <c:v>6.6278140633910007E-2</c:v>
                </c:pt>
                <c:pt idx="20">
                  <c:v>6.6248383303467009E-2</c:v>
                </c:pt>
                <c:pt idx="21">
                  <c:v>6.6218625973318013E-2</c:v>
                </c:pt>
                <c:pt idx="22">
                  <c:v>6.6198626709712008E-2</c:v>
                </c:pt>
                <c:pt idx="23">
                  <c:v>6.6190573992726015E-2</c:v>
                </c:pt>
                <c:pt idx="24">
                  <c:v>6.6182781040825006E-2</c:v>
                </c:pt>
                <c:pt idx="25">
                  <c:v>6.6192074757791014E-2</c:v>
                </c:pt>
                <c:pt idx="26">
                  <c:v>6.6222432001873013E-2</c:v>
                </c:pt>
                <c:pt idx="27">
                  <c:v>6.6249851448403008E-2</c:v>
                </c:pt>
                <c:pt idx="28">
                  <c:v>6.6273544380147015E-2</c:v>
                </c:pt>
                <c:pt idx="29">
                  <c:v>6.6287173357191018E-2</c:v>
                </c:pt>
                <c:pt idx="30">
                  <c:v>6.6301256633534006E-2</c:v>
                </c:pt>
                <c:pt idx="31">
                  <c:v>6.6317243001467005E-2</c:v>
                </c:pt>
                <c:pt idx="32">
                  <c:v>6.6337149447810009E-2</c:v>
                </c:pt>
                <c:pt idx="33">
                  <c:v>6.6357055894286004E-2</c:v>
                </c:pt>
                <c:pt idx="34">
                  <c:v>6.6377836460387016E-2</c:v>
                </c:pt>
                <c:pt idx="35">
                  <c:v>6.6401213607031009E-2</c:v>
                </c:pt>
                <c:pt idx="36">
                  <c:v>6.6423836652342014E-2</c:v>
                </c:pt>
                <c:pt idx="37">
                  <c:v>6.6457101465392007E-2</c:v>
                </c:pt>
                <c:pt idx="38">
                  <c:v>6.6500913122746017E-2</c:v>
                </c:pt>
                <c:pt idx="39">
                  <c:v>6.6541898222137005E-2</c:v>
                </c:pt>
                <c:pt idx="40">
                  <c:v>6.6578250287904012E-2</c:v>
                </c:pt>
                <c:pt idx="41">
                  <c:v>6.6605729481891016E-2</c:v>
                </c:pt>
                <c:pt idx="42">
                  <c:v>6.6634124649274012E-2</c:v>
                </c:pt>
                <c:pt idx="43">
                  <c:v>6.6663189299502004E-2</c:v>
                </c:pt>
                <c:pt idx="44">
                  <c:v>6.6694965647865007E-2</c:v>
                </c:pt>
                <c:pt idx="45">
                  <c:v>6.6726741996561006E-2</c:v>
                </c:pt>
                <c:pt idx="46">
                  <c:v>6.6758306745473006E-2</c:v>
                </c:pt>
                <c:pt idx="47">
                  <c:v>6.679170663165801E-2</c:v>
                </c:pt>
                <c:pt idx="48">
                  <c:v>6.6824029102512006E-2</c:v>
                </c:pt>
                <c:pt idx="49">
                  <c:v>6.689188990724601E-2</c:v>
                </c:pt>
                <c:pt idx="50">
                  <c:v>6.6988130293822015E-2</c:v>
                </c:pt>
                <c:pt idx="51">
                  <c:v>6.7075057097236004E-2</c:v>
                </c:pt>
                <c:pt idx="52">
                  <c:v>6.7171297489649007E-2</c:v>
                </c:pt>
                <c:pt idx="53">
                  <c:v>6.7264433356193018E-2</c:v>
                </c:pt>
                <c:pt idx="54">
                  <c:v>6.7360673754640013E-2</c:v>
                </c:pt>
                <c:pt idx="55">
                  <c:v>6.7453809627025005E-2</c:v>
                </c:pt>
                <c:pt idx="56">
                  <c:v>6.7550050031506007E-2</c:v>
                </c:pt>
                <c:pt idx="57">
                  <c:v>6.7646290439053014E-2</c:v>
                </c:pt>
                <c:pt idx="58">
                  <c:v>6.7739426320244017E-2</c:v>
                </c:pt>
                <c:pt idx="59">
                  <c:v>6.7835666733824018E-2</c:v>
                </c:pt>
                <c:pt idx="60">
                  <c:v>6.7882141148569011E-2</c:v>
                </c:pt>
                <c:pt idx="61">
                  <c:v>6.791811049747401E-2</c:v>
                </c:pt>
                <c:pt idx="62">
                  <c:v>6.7954079846808013E-2</c:v>
                </c:pt>
                <c:pt idx="63">
                  <c:v>6.7986568291736008E-2</c:v>
                </c:pt>
                <c:pt idx="64">
                  <c:v>6.8022537641884012E-2</c:v>
                </c:pt>
                <c:pt idx="65">
                  <c:v>6.8057346690824014E-2</c:v>
                </c:pt>
                <c:pt idx="66">
                  <c:v>6.8093316041815011E-2</c:v>
                </c:pt>
                <c:pt idx="67">
                  <c:v>6.8128125091569014E-2</c:v>
                </c:pt>
                <c:pt idx="68">
                  <c:v>6.8164094443403017E-2</c:v>
                </c:pt>
                <c:pt idx="69">
                  <c:v>6.8200063795665011E-2</c:v>
                </c:pt>
                <c:pt idx="70">
                  <c:v>6.8234872846649017E-2</c:v>
                </c:pt>
                <c:pt idx="71">
                  <c:v>6.8270842199754017E-2</c:v>
                </c:pt>
                <c:pt idx="72">
                  <c:v>6.830565125155301E-2</c:v>
                </c:pt>
                <c:pt idx="73">
                  <c:v>6.8341620605500003E-2</c:v>
                </c:pt>
                <c:pt idx="74">
                  <c:v>6.8377589959875015E-2</c:v>
                </c:pt>
                <c:pt idx="75">
                  <c:v>6.8410078409356007E-2</c:v>
                </c:pt>
                <c:pt idx="76">
                  <c:v>6.8446047764546006E-2</c:v>
                </c:pt>
                <c:pt idx="77">
                  <c:v>6.8480856818364008E-2</c:v>
                </c:pt>
                <c:pt idx="78">
                  <c:v>6.8516826174397014E-2</c:v>
                </c:pt>
                <c:pt idx="79">
                  <c:v>6.8551635229029018E-2</c:v>
                </c:pt>
                <c:pt idx="80">
                  <c:v>6.8587604585904016E-2</c:v>
                </c:pt>
                <c:pt idx="81">
                  <c:v>6.8623573943207006E-2</c:v>
                </c:pt>
                <c:pt idx="82">
                  <c:v>6.8658382999069012E-2</c:v>
                </c:pt>
                <c:pt idx="83">
                  <c:v>6.8694352357215008E-2</c:v>
                </c:pt>
                <c:pt idx="84">
                  <c:v>6.871615180188001E-2</c:v>
                </c:pt>
                <c:pt idx="85">
                  <c:v>6.8735317078412017E-2</c:v>
                </c:pt>
                <c:pt idx="86">
                  <c:v>6.875448235506601E-2</c:v>
                </c:pt>
                <c:pt idx="87">
                  <c:v>6.8772411162369013E-2</c:v>
                </c:pt>
                <c:pt idx="88">
                  <c:v>6.8791576439258012E-2</c:v>
                </c:pt>
                <c:pt idx="89">
                  <c:v>6.8810123481524016E-2</c:v>
                </c:pt>
                <c:pt idx="90">
                  <c:v>6.8829288758653018E-2</c:v>
                </c:pt>
                <c:pt idx="91">
                  <c:v>6.8847835801152016E-2</c:v>
                </c:pt>
                <c:pt idx="92">
                  <c:v>6.8867001078519008E-2</c:v>
                </c:pt>
                <c:pt idx="93">
                  <c:v>6.8886166356008013E-2</c:v>
                </c:pt>
                <c:pt idx="94">
                  <c:v>6.8904713398855011E-2</c:v>
                </c:pt>
                <c:pt idx="95">
                  <c:v>6.8923878676583006E-2</c:v>
                </c:pt>
                <c:pt idx="96">
                  <c:v>6.8942425719661013E-2</c:v>
                </c:pt>
                <c:pt idx="97">
                  <c:v>6.896159099762901E-2</c:v>
                </c:pt>
                <c:pt idx="98">
                  <c:v>6.8980756275718008E-2</c:v>
                </c:pt>
                <c:pt idx="99">
                  <c:v>6.8998066849580014E-2</c:v>
                </c:pt>
                <c:pt idx="100">
                  <c:v>6.9017232127900008E-2</c:v>
                </c:pt>
                <c:pt idx="101">
                  <c:v>6.9035779171551015E-2</c:v>
                </c:pt>
                <c:pt idx="102">
                  <c:v>6.9054944450111011E-2</c:v>
                </c:pt>
                <c:pt idx="103">
                  <c:v>6.9073491494000008E-2</c:v>
                </c:pt>
                <c:pt idx="104">
                  <c:v>6.9092656772792013E-2</c:v>
                </c:pt>
                <c:pt idx="105">
                  <c:v>6.9111822051712013E-2</c:v>
                </c:pt>
                <c:pt idx="106">
                  <c:v>6.9130369095943014E-2</c:v>
                </c:pt>
                <c:pt idx="107">
                  <c:v>6.9149534375102018E-2</c:v>
                </c:pt>
                <c:pt idx="108">
                  <c:v>6.9168081419565014E-2</c:v>
                </c:pt>
                <c:pt idx="109">
                  <c:v>6.9187246698963006E-2</c:v>
                </c:pt>
                <c:pt idx="110">
                  <c:v>6.9206411978483012E-2</c:v>
                </c:pt>
                <c:pt idx="111">
                  <c:v>6.9223722553637013E-2</c:v>
                </c:pt>
                <c:pt idx="112">
                  <c:v>6.9242887833388014E-2</c:v>
                </c:pt>
                <c:pt idx="113">
                  <c:v>6.9261434878423012E-2</c:v>
                </c:pt>
                <c:pt idx="114">
                  <c:v>6.9280600158413017E-2</c:v>
                </c:pt>
                <c:pt idx="115">
                  <c:v>6.9299147203680009E-2</c:v>
                </c:pt>
                <c:pt idx="116">
                  <c:v>6.9318312483909017E-2</c:v>
                </c:pt>
                <c:pt idx="117">
                  <c:v>6.9337477764260011E-2</c:v>
                </c:pt>
                <c:pt idx="118">
                  <c:v>6.9356024809876016E-2</c:v>
                </c:pt>
                <c:pt idx="119">
                  <c:v>6.9375190090465014E-2</c:v>
                </c:pt>
                <c:pt idx="120">
                  <c:v>6.9386515300653012E-2</c:v>
                </c:pt>
                <c:pt idx="121">
                  <c:v>6.9395946802905006E-2</c:v>
                </c:pt>
                <c:pt idx="122">
                  <c:v>6.9405378305185006E-2</c:v>
                </c:pt>
                <c:pt idx="123">
                  <c:v>6.9413897081463005E-2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0-4A86-BF8A-DBD0A35FD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589312"/>
        <c:axId val="1"/>
      </c:lineChart>
      <c:catAx>
        <c:axId val="6258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25893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00018310569227"/>
          <c:y val="0.10869565217391304"/>
          <c:w val="0.81500099487426136"/>
          <c:h val="0.71304347826086956"/>
        </c:manualLayout>
      </c:layout>
      <c:lineChart>
        <c:grouping val="stacke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'[1]SO2-POS'!$Y$27:$Y$35</c:f>
              <c:numCache>
                <c:formatCode>General</c:formatCode>
                <c:ptCount val="9"/>
                <c:pt idx="0">
                  <c:v>27.435000000000002</c:v>
                </c:pt>
                <c:pt idx="1">
                  <c:v>27.360000000000003</c:v>
                </c:pt>
                <c:pt idx="2">
                  <c:v>26.680000000000003</c:v>
                </c:pt>
                <c:pt idx="3">
                  <c:v>26.650000000000002</c:v>
                </c:pt>
                <c:pt idx="4">
                  <c:v>26.66</c:v>
                </c:pt>
                <c:pt idx="5">
                  <c:v>25.63</c:v>
                </c:pt>
                <c:pt idx="6">
                  <c:v>25.63</c:v>
                </c:pt>
                <c:pt idx="7">
                  <c:v>25.63</c:v>
                </c:pt>
                <c:pt idx="8">
                  <c:v>25.63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91-4703-98DB-3DE88C3EE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400960"/>
        <c:axId val="1"/>
      </c:lineChart>
      <c:catAx>
        <c:axId val="6440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440096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34</xdr:row>
      <xdr:rowOff>66675</xdr:rowOff>
    </xdr:from>
    <xdr:to>
      <xdr:col>4</xdr:col>
      <xdr:colOff>95250</xdr:colOff>
      <xdr:row>48</xdr:row>
      <xdr:rowOff>123825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20F5D8F4-0688-5096-A3CA-DE9D1FB40D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50</xdr:row>
      <xdr:rowOff>19050</xdr:rowOff>
    </xdr:from>
    <xdr:to>
      <xdr:col>4</xdr:col>
      <xdr:colOff>104775</xdr:colOff>
      <xdr:row>64</xdr:row>
      <xdr:rowOff>142875</xdr:rowOff>
    </xdr:to>
    <xdr:graphicFrame macro="">
      <xdr:nvGraphicFramePr>
        <xdr:cNvPr id="3074" name="Chart 2">
          <a:extLst>
            <a:ext uri="{FF2B5EF4-FFF2-40B4-BE49-F238E27FC236}">
              <a16:creationId xmlns:a16="http://schemas.microsoft.com/office/drawing/2014/main" id="{6F2BA99B-682C-726C-4146-11AA5998DD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66</xdr:row>
      <xdr:rowOff>47625</xdr:rowOff>
    </xdr:from>
    <xdr:to>
      <xdr:col>4</xdr:col>
      <xdr:colOff>85725</xdr:colOff>
      <xdr:row>81</xdr:row>
      <xdr:rowOff>0</xdr:rowOff>
    </xdr:to>
    <xdr:graphicFrame macro="">
      <xdr:nvGraphicFramePr>
        <xdr:cNvPr id="3075" name="Chart 3">
          <a:extLst>
            <a:ext uri="{FF2B5EF4-FFF2-40B4-BE49-F238E27FC236}">
              <a16:creationId xmlns:a16="http://schemas.microsoft.com/office/drawing/2014/main" id="{C6D12765-E9B6-1227-DB18-4A1BBAE474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723900</xdr:colOff>
      <xdr:row>37</xdr:row>
      <xdr:rowOff>19050</xdr:rowOff>
    </xdr:from>
    <xdr:to>
      <xdr:col>27</xdr:col>
      <xdr:colOff>447675</xdr:colOff>
      <xdr:row>50</xdr:row>
      <xdr:rowOff>47625</xdr:rowOff>
    </xdr:to>
    <xdr:graphicFrame macro="">
      <xdr:nvGraphicFramePr>
        <xdr:cNvPr id="3076" name="Chart 4">
          <a:extLst>
            <a:ext uri="{FF2B5EF4-FFF2-40B4-BE49-F238E27FC236}">
              <a16:creationId xmlns:a16="http://schemas.microsoft.com/office/drawing/2014/main" id="{119007B8-EDA0-B70A-E9A2-DACF89579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oal\Emissions\Traders\SO2%20curv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oal\Emissions\Traders\DOWNLOA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p"/>
      <sheetName val="Emissions Summary"/>
      <sheetName val="Model"/>
      <sheetName val="New Deals"/>
      <sheetName val="SO2-CURVE"/>
      <sheetName val="NOX-CURVE"/>
      <sheetName val="VOL"/>
      <sheetName val="SO2-POS"/>
      <sheetName val="NOX-POS"/>
      <sheetName val="IR Hedge"/>
      <sheetName val="SO2"/>
      <sheetName val="NOX"/>
      <sheetName val="Interest"/>
      <sheetName val="PriorInterest"/>
      <sheetName val="Tregion"/>
      <sheetName val="TBasis"/>
    </sheetNames>
    <sheetDataSet>
      <sheetData sheetId="0">
        <row r="4">
          <cell r="E4">
            <v>36836</v>
          </cell>
        </row>
        <row r="5">
          <cell r="E5">
            <v>36833</v>
          </cell>
        </row>
        <row r="20">
          <cell r="B20" t="str">
            <v>O:\Coal\Emissions\risk\SO2 curves1106</v>
          </cell>
        </row>
      </sheetData>
      <sheetData sheetId="1">
        <row r="1">
          <cell r="A1" t="str">
            <v>SO2 Portfolio</v>
          </cell>
        </row>
        <row r="2">
          <cell r="A2">
            <v>36836</v>
          </cell>
        </row>
        <row r="4">
          <cell r="B4" t="str">
            <v>Annual Position</v>
          </cell>
          <cell r="G4" t="str">
            <v>Annual Position (PV adj)</v>
          </cell>
          <cell r="M4" t="str">
            <v>SO2 CURVES</v>
          </cell>
        </row>
        <row r="6">
          <cell r="B6" t="str">
            <v>Inventory</v>
          </cell>
          <cell r="C6" t="str">
            <v>Forwards</v>
          </cell>
          <cell r="D6" t="str">
            <v>Total</v>
          </cell>
          <cell r="G6" t="str">
            <v>Inventory</v>
          </cell>
          <cell r="H6" t="str">
            <v>Forwards</v>
          </cell>
          <cell r="I6" t="str">
            <v>Total</v>
          </cell>
          <cell r="M6" t="str">
            <v>Inventory</v>
          </cell>
          <cell r="N6" t="str">
            <v>Forwards</v>
          </cell>
        </row>
        <row r="7">
          <cell r="A7" t="str">
            <v>Total</v>
          </cell>
          <cell r="B7">
            <v>492077.4</v>
          </cell>
          <cell r="C7">
            <v>-537607.24921431649</v>
          </cell>
          <cell r="D7">
            <v>-45529.849214316535</v>
          </cell>
          <cell r="F7" t="str">
            <v>Total</v>
          </cell>
          <cell r="G7">
            <v>492077.4</v>
          </cell>
          <cell r="H7">
            <v>-656895.489606168</v>
          </cell>
          <cell r="I7">
            <v>-164818.08960616813</v>
          </cell>
        </row>
        <row r="8">
          <cell r="A8">
            <v>36526</v>
          </cell>
          <cell r="B8">
            <v>111452.4</v>
          </cell>
          <cell r="C8">
            <v>36760.323107990735</v>
          </cell>
          <cell r="D8">
            <v>148212.72310799072</v>
          </cell>
          <cell r="F8">
            <v>36526</v>
          </cell>
          <cell r="G8">
            <v>111452.4</v>
          </cell>
          <cell r="H8">
            <v>36966.177685463968</v>
          </cell>
          <cell r="I8">
            <v>148418.57768546397</v>
          </cell>
          <cell r="L8">
            <v>36526</v>
          </cell>
          <cell r="M8">
            <v>153.5</v>
          </cell>
          <cell r="N8">
            <v>153.89378166754545</v>
          </cell>
        </row>
        <row r="9">
          <cell r="A9">
            <v>36892</v>
          </cell>
          <cell r="B9">
            <v>81003</v>
          </cell>
          <cell r="C9">
            <v>-95700.910896736634</v>
          </cell>
          <cell r="D9">
            <v>-14697.910896736634</v>
          </cell>
          <cell r="F9">
            <v>36892</v>
          </cell>
          <cell r="G9">
            <v>81003</v>
          </cell>
          <cell r="H9">
            <v>-99035.862392412047</v>
          </cell>
          <cell r="I9">
            <v>-18032.862392412047</v>
          </cell>
          <cell r="L9">
            <v>36892</v>
          </cell>
          <cell r="M9">
            <v>153.5</v>
          </cell>
          <cell r="N9">
            <v>159.9592606888165</v>
          </cell>
        </row>
        <row r="10">
          <cell r="A10">
            <v>37257</v>
          </cell>
          <cell r="B10">
            <v>20930</v>
          </cell>
          <cell r="C10">
            <v>-110847.35353602817</v>
          </cell>
          <cell r="D10">
            <v>-89917.353536028168</v>
          </cell>
          <cell r="F10">
            <v>37257</v>
          </cell>
          <cell r="G10">
            <v>20930</v>
          </cell>
          <cell r="H10">
            <v>-122454.35361384077</v>
          </cell>
          <cell r="I10">
            <v>-101524.35361384077</v>
          </cell>
          <cell r="L10">
            <v>37257</v>
          </cell>
          <cell r="M10">
            <v>152.99176025390625</v>
          </cell>
          <cell r="N10">
            <v>170.0428409189052</v>
          </cell>
        </row>
        <row r="11">
          <cell r="A11">
            <v>37622</v>
          </cell>
          <cell r="B11">
            <v>42110</v>
          </cell>
          <cell r="C11">
            <v>-106822.17656754494</v>
          </cell>
          <cell r="D11">
            <v>-64712.176567544942</v>
          </cell>
          <cell r="F11">
            <v>37622</v>
          </cell>
          <cell r="G11">
            <v>42110</v>
          </cell>
          <cell r="H11">
            <v>-125578.07071265936</v>
          </cell>
          <cell r="I11">
            <v>-83468.070712659362</v>
          </cell>
          <cell r="L11">
            <v>37622</v>
          </cell>
          <cell r="M11">
            <v>151.97514343261719</v>
          </cell>
          <cell r="N11">
            <v>180.2912891211117</v>
          </cell>
        </row>
        <row r="12">
          <cell r="A12">
            <v>37987</v>
          </cell>
          <cell r="B12">
            <v>45415</v>
          </cell>
          <cell r="C12">
            <v>-149921.54008436634</v>
          </cell>
          <cell r="D12">
            <v>-104506.54008436634</v>
          </cell>
          <cell r="F12">
            <v>37987</v>
          </cell>
          <cell r="G12">
            <v>45415</v>
          </cell>
          <cell r="H12">
            <v>-189869.09737516506</v>
          </cell>
          <cell r="I12">
            <v>-144454.09737516506</v>
          </cell>
          <cell r="L12">
            <v>37987</v>
          </cell>
          <cell r="M12">
            <v>148.92549133300781</v>
          </cell>
          <cell r="N12">
            <v>188.82859922115858</v>
          </cell>
        </row>
        <row r="13">
          <cell r="A13">
            <v>38353</v>
          </cell>
          <cell r="B13">
            <v>52948</v>
          </cell>
          <cell r="C13">
            <v>-69760.271388140332</v>
          </cell>
          <cell r="D13">
            <v>-16812.271388140332</v>
          </cell>
          <cell r="F13">
            <v>38353</v>
          </cell>
          <cell r="G13">
            <v>52948</v>
          </cell>
          <cell r="H13">
            <v>-93857.475602141669</v>
          </cell>
          <cell r="I13">
            <v>-40909.475602141669</v>
          </cell>
          <cell r="L13">
            <v>38353</v>
          </cell>
          <cell r="M13">
            <v>142.31787109375</v>
          </cell>
          <cell r="N13">
            <v>193.34313267560705</v>
          </cell>
        </row>
        <row r="14">
          <cell r="A14">
            <v>38718</v>
          </cell>
          <cell r="B14">
            <v>26023</v>
          </cell>
          <cell r="C14">
            <v>-27639.858148785843</v>
          </cell>
          <cell r="D14">
            <v>-1616.8581487858428</v>
          </cell>
          <cell r="F14">
            <v>38718</v>
          </cell>
          <cell r="G14">
            <v>26023</v>
          </cell>
          <cell r="H14">
            <v>-40510.640684462051</v>
          </cell>
          <cell r="I14">
            <v>-14487.640684462051</v>
          </cell>
          <cell r="L14">
            <v>38718</v>
          </cell>
          <cell r="M14">
            <v>133.34710693359375</v>
          </cell>
          <cell r="N14">
            <v>194.29519894788504</v>
          </cell>
        </row>
        <row r="15">
          <cell r="A15">
            <v>39083</v>
          </cell>
          <cell r="B15">
            <v>34057</v>
          </cell>
          <cell r="C15">
            <v>-6843.6076955681001</v>
          </cell>
          <cell r="D15">
            <v>27213.392304431902</v>
          </cell>
          <cell r="F15">
            <v>39083</v>
          </cell>
          <cell r="G15">
            <v>34057</v>
          </cell>
          <cell r="H15">
            <v>-10614.154322518982</v>
          </cell>
          <cell r="I15">
            <v>23442.845677481018</v>
          </cell>
          <cell r="L15">
            <v>39083</v>
          </cell>
          <cell r="M15">
            <v>106.73839569091797</v>
          </cell>
          <cell r="N15">
            <v>166.74101850947909</v>
          </cell>
        </row>
        <row r="16">
          <cell r="A16">
            <v>39448</v>
          </cell>
          <cell r="B16">
            <v>34982</v>
          </cell>
          <cell r="C16">
            <v>-3700.0658825068103</v>
          </cell>
          <cell r="D16">
            <v>31281.934117493191</v>
          </cell>
          <cell r="F16">
            <v>39448</v>
          </cell>
          <cell r="G16">
            <v>34982</v>
          </cell>
          <cell r="H16">
            <v>-6242.64322329477</v>
          </cell>
          <cell r="I16">
            <v>28739.35677670523</v>
          </cell>
          <cell r="L16">
            <v>39448</v>
          </cell>
          <cell r="M16">
            <v>92.506607055664063</v>
          </cell>
          <cell r="N16">
            <v>154.94377497475139</v>
          </cell>
        </row>
        <row r="17">
          <cell r="A17">
            <v>39814</v>
          </cell>
          <cell r="B17">
            <v>29482</v>
          </cell>
          <cell r="C17">
            <v>-2958.2421958272034</v>
          </cell>
          <cell r="D17">
            <v>26523.757804172797</v>
          </cell>
          <cell r="F17">
            <v>39814</v>
          </cell>
          <cell r="G17">
            <v>29482</v>
          </cell>
          <cell r="H17">
            <v>-5370.1232550110908</v>
          </cell>
          <cell r="I17">
            <v>24111.876744988909</v>
          </cell>
          <cell r="L17">
            <v>39814</v>
          </cell>
          <cell r="M17">
            <v>79.291397094726563</v>
          </cell>
          <cell r="N17">
            <v>142.37424905816511</v>
          </cell>
        </row>
        <row r="18">
          <cell r="A18">
            <v>40179</v>
          </cell>
          <cell r="B18">
            <v>13675</v>
          </cell>
          <cell r="C18">
            <v>-173.54592680290403</v>
          </cell>
          <cell r="D18">
            <v>13501.454073197096</v>
          </cell>
          <cell r="F18">
            <v>40179</v>
          </cell>
          <cell r="G18">
            <v>13675</v>
          </cell>
          <cell r="H18">
            <v>-329.24611012628912</v>
          </cell>
          <cell r="I18">
            <v>13345.753889873711</v>
          </cell>
          <cell r="L18">
            <v>40179</v>
          </cell>
          <cell r="M18">
            <v>55.91059494018554</v>
          </cell>
          <cell r="N18">
            <v>107.66555668364215</v>
          </cell>
        </row>
        <row r="35">
          <cell r="A35" t="str">
            <v>PORTFOLIO MTM INCOME</v>
          </cell>
        </row>
        <row r="37">
          <cell r="B37" t="str">
            <v>S02</v>
          </cell>
          <cell r="C37" t="str">
            <v>NOX</v>
          </cell>
          <cell r="D37" t="str">
            <v>IR</v>
          </cell>
          <cell r="E37" t="str">
            <v>TOTAL</v>
          </cell>
        </row>
        <row r="38">
          <cell r="A38" t="str">
            <v>TODAY</v>
          </cell>
          <cell r="B38">
            <v>-123.46997312599133</v>
          </cell>
          <cell r="C38">
            <v>-5.8870243461351626E-2</v>
          </cell>
          <cell r="D38">
            <v>133.67357000000001</v>
          </cell>
          <cell r="E38">
            <v>10.144726630547348</v>
          </cell>
        </row>
        <row r="39">
          <cell r="A39" t="str">
            <v>MTD</v>
          </cell>
          <cell r="B39">
            <v>287.43884243069067</v>
          </cell>
          <cell r="C39">
            <v>-12.057688132282486</v>
          </cell>
          <cell r="D39">
            <v>-1.1006199999999953</v>
          </cell>
          <cell r="E39">
            <v>274.28053429840821</v>
          </cell>
        </row>
        <row r="40">
          <cell r="A40" t="str">
            <v>QTD</v>
          </cell>
          <cell r="B40">
            <v>859.76036824294749</v>
          </cell>
          <cell r="C40">
            <v>-9.0480155641192823</v>
          </cell>
          <cell r="D40">
            <v>-53.044809999999927</v>
          </cell>
          <cell r="E40">
            <v>797.66754267882834</v>
          </cell>
        </row>
        <row r="41">
          <cell r="A41" t="str">
            <v>YTD</v>
          </cell>
          <cell r="B41">
            <v>-1163.8042846693406</v>
          </cell>
          <cell r="C41">
            <v>37.654020924886396</v>
          </cell>
          <cell r="D41">
            <v>-2049.5824899999998</v>
          </cell>
          <cell r="E41">
            <v>-3175.7327537444548</v>
          </cell>
        </row>
      </sheetData>
      <sheetData sheetId="2">
        <row r="10">
          <cell r="E10">
            <v>5000</v>
          </cell>
        </row>
        <row r="11">
          <cell r="E11" t="str">
            <v>Sell</v>
          </cell>
        </row>
        <row r="12">
          <cell r="E12">
            <v>153.5</v>
          </cell>
        </row>
        <row r="13">
          <cell r="E13">
            <v>170</v>
          </cell>
        </row>
        <row r="20">
          <cell r="E20">
            <v>10000</v>
          </cell>
        </row>
        <row r="21">
          <cell r="E21" t="str">
            <v>Sell</v>
          </cell>
        </row>
        <row r="23">
          <cell r="E23">
            <v>155.65887886342665</v>
          </cell>
        </row>
        <row r="24">
          <cell r="E24">
            <v>0.2</v>
          </cell>
        </row>
        <row r="25">
          <cell r="E25">
            <v>145</v>
          </cell>
        </row>
      </sheetData>
      <sheetData sheetId="3"/>
      <sheetData sheetId="4">
        <row r="6">
          <cell r="N6">
            <v>-179586.0998035729</v>
          </cell>
        </row>
        <row r="9">
          <cell r="A9">
            <v>36526</v>
          </cell>
          <cell r="C9">
            <v>153.5</v>
          </cell>
          <cell r="T9">
            <v>153.5</v>
          </cell>
          <cell r="U9">
            <v>1</v>
          </cell>
        </row>
        <row r="10">
          <cell r="A10">
            <v>36892</v>
          </cell>
          <cell r="C10">
            <v>153.5</v>
          </cell>
          <cell r="T10">
            <v>154.28756333509091</v>
          </cell>
          <cell r="U10">
            <v>0.99489548400359118</v>
          </cell>
        </row>
        <row r="11">
          <cell r="A11">
            <v>37257</v>
          </cell>
          <cell r="C11">
            <v>152.99176025390625</v>
          </cell>
          <cell r="T11">
            <v>155.198893290039</v>
          </cell>
          <cell r="U11">
            <v>0.98905344455733923</v>
          </cell>
          <cell r="W11">
            <v>155.64450431425826</v>
          </cell>
        </row>
        <row r="12">
          <cell r="A12">
            <v>37622</v>
          </cell>
          <cell r="C12">
            <v>151.97514343261719</v>
          </cell>
          <cell r="T12">
            <v>156.09011533847755</v>
          </cell>
          <cell r="U12">
            <v>0.9834062821155527</v>
          </cell>
        </row>
        <row r="13">
          <cell r="A13">
            <v>37987</v>
          </cell>
          <cell r="C13">
            <v>148.92549133300781</v>
          </cell>
          <cell r="T13">
            <v>156.89475691958194</v>
          </cell>
          <cell r="U13">
            <v>0.9783628402488812</v>
          </cell>
        </row>
        <row r="14">
          <cell r="A14">
            <v>38353</v>
          </cell>
          <cell r="C14">
            <v>142.31787109375</v>
          </cell>
          <cell r="T14">
            <v>157.78527317016966</v>
          </cell>
          <cell r="U14">
            <v>0.97284110814608127</v>
          </cell>
        </row>
        <row r="15">
          <cell r="A15">
            <v>38718</v>
          </cell>
          <cell r="C15">
            <v>133.34710693359375</v>
          </cell>
          <cell r="T15">
            <v>158.64078402920941</v>
          </cell>
          <cell r="U15">
            <v>0.96759481453229035</v>
          </cell>
        </row>
        <row r="16">
          <cell r="A16">
            <v>39083</v>
          </cell>
          <cell r="C16">
            <v>106.73839569091797</v>
          </cell>
          <cell r="T16">
            <v>159.52201284195198</v>
          </cell>
          <cell r="U16">
            <v>0.96224964357791587</v>
          </cell>
        </row>
        <row r="17">
          <cell r="A17">
            <v>39448</v>
          </cell>
          <cell r="C17">
            <v>92.506607055664063</v>
          </cell>
          <cell r="T17">
            <v>160.37406046150008</v>
          </cell>
          <cell r="U17">
            <v>0.95713732980434019</v>
          </cell>
        </row>
        <row r="18">
          <cell r="A18">
            <v>39814</v>
          </cell>
          <cell r="C18">
            <v>79.291397094726563</v>
          </cell>
          <cell r="T18">
            <v>161.25641244126984</v>
          </cell>
          <cell r="U18">
            <v>0.95190013020973818</v>
          </cell>
        </row>
        <row r="19">
          <cell r="A19">
            <v>40179</v>
          </cell>
          <cell r="C19">
            <v>55.910594940185547</v>
          </cell>
          <cell r="T19">
            <v>162.13724147754405</v>
          </cell>
          <cell r="U19">
            <v>0.94672882430443783</v>
          </cell>
        </row>
        <row r="20">
          <cell r="T20">
            <v>162.99168280814632</v>
          </cell>
          <cell r="U20">
            <v>0.94176584568846522</v>
          </cell>
        </row>
        <row r="21">
          <cell r="T21">
            <v>163.88003207877694</v>
          </cell>
          <cell r="U21">
            <v>0.93666078809535958</v>
          </cell>
        </row>
        <row r="22">
          <cell r="T22">
            <v>164.73986340913143</v>
          </cell>
          <cell r="U22">
            <v>0.93177204851009721</v>
          </cell>
        </row>
        <row r="23">
          <cell r="T23">
            <v>165.08901453683515</v>
          </cell>
          <cell r="U23">
            <v>0.9267228390885468</v>
          </cell>
        </row>
        <row r="24">
          <cell r="T24">
            <v>165.99847113225519</v>
          </cell>
          <cell r="U24">
            <v>0.92164559836225146</v>
          </cell>
        </row>
        <row r="25">
          <cell r="T25">
            <v>166.82284936877005</v>
          </cell>
          <cell r="U25">
            <v>0.91709115887183112</v>
          </cell>
        </row>
        <row r="26">
          <cell r="T26">
            <v>167.73780707498761</v>
          </cell>
          <cell r="U26">
            <v>0.91208871107698997</v>
          </cell>
        </row>
        <row r="27">
          <cell r="T27">
            <v>168.62460085892656</v>
          </cell>
          <cell r="U27">
            <v>0.9072920527290147</v>
          </cell>
        </row>
        <row r="28">
          <cell r="T28">
            <v>169.5439572964475</v>
          </cell>
          <cell r="U28">
            <v>0.90237223840658765</v>
          </cell>
        </row>
        <row r="29">
          <cell r="T29">
            <v>170.44068017809903</v>
          </cell>
          <cell r="U29">
            <v>0.89762467559998105</v>
          </cell>
        </row>
        <row r="30">
          <cell r="T30">
            <v>171.37792685844312</v>
          </cell>
          <cell r="U30">
            <v>0.89271566682141223</v>
          </cell>
        </row>
        <row r="31">
          <cell r="T31">
            <v>172.31948478112625</v>
          </cell>
          <cell r="U31">
            <v>0.88783784635980456</v>
          </cell>
        </row>
        <row r="32">
          <cell r="T32">
            <v>173.23760368427952</v>
          </cell>
          <cell r="U32">
            <v>0.8831325128043751</v>
          </cell>
        </row>
        <row r="33">
          <cell r="T33">
            <v>174.19512283938596</v>
          </cell>
          <cell r="U33">
            <v>0.87827809275102409</v>
          </cell>
        </row>
        <row r="34">
          <cell r="T34">
            <v>175.12657241730648</v>
          </cell>
          <cell r="U34">
            <v>0.87360677561452227</v>
          </cell>
        </row>
        <row r="35">
          <cell r="T35">
            <v>174.93028887806022</v>
          </cell>
          <cell r="U35">
            <v>0.86877546711510589</v>
          </cell>
        </row>
        <row r="36">
          <cell r="T36">
            <v>175.91140631821293</v>
          </cell>
          <cell r="U36">
            <v>0.86393001234782629</v>
          </cell>
        </row>
        <row r="37">
          <cell r="T37">
            <v>176.80306359659397</v>
          </cell>
          <cell r="U37">
            <v>0.85957302063144181</v>
          </cell>
        </row>
        <row r="38">
          <cell r="T38">
            <v>177.79361216212803</v>
          </cell>
          <cell r="U38">
            <v>0.85478404755077897</v>
          </cell>
        </row>
        <row r="39">
          <cell r="T39">
            <v>178.75414921510935</v>
          </cell>
          <cell r="U39">
            <v>0.85019085766637614</v>
          </cell>
        </row>
        <row r="40">
          <cell r="T40">
            <v>179.7525653656669</v>
          </cell>
          <cell r="U40">
            <v>0.84546856465418074</v>
          </cell>
        </row>
        <row r="41">
          <cell r="T41">
            <v>180.72557710602706</v>
          </cell>
          <cell r="U41">
            <v>0.84091663098387714</v>
          </cell>
        </row>
        <row r="42">
          <cell r="T42">
            <v>181.73867428348461</v>
          </cell>
          <cell r="U42">
            <v>0.83622896464821317</v>
          </cell>
        </row>
        <row r="43">
          <cell r="T43">
            <v>182.75804823103644</v>
          </cell>
          <cell r="U43">
            <v>0.83156471030208989</v>
          </cell>
        </row>
        <row r="44">
          <cell r="T44">
            <v>183.75133899382493</v>
          </cell>
          <cell r="U44">
            <v>0.8270695836274935</v>
          </cell>
        </row>
        <row r="45">
          <cell r="T45">
            <v>184.78507148402073</v>
          </cell>
          <cell r="U45">
            <v>0.82244275585735949</v>
          </cell>
        </row>
        <row r="46">
          <cell r="T46">
            <v>185.79167381917534</v>
          </cell>
          <cell r="U46">
            <v>0.8179868360545014</v>
          </cell>
        </row>
        <row r="47">
          <cell r="T47">
            <v>183.09458881322468</v>
          </cell>
          <cell r="U47">
            <v>0.81338008019956909</v>
          </cell>
        </row>
        <row r="48">
          <cell r="T48">
            <v>184.13868896632314</v>
          </cell>
          <cell r="U48">
            <v>0.80876806590191685</v>
          </cell>
        </row>
        <row r="49">
          <cell r="T49">
            <v>185.12202312112467</v>
          </cell>
          <cell r="U49">
            <v>0.8044720386162072</v>
          </cell>
        </row>
        <row r="50">
          <cell r="T50">
            <v>186.17569586394438</v>
          </cell>
          <cell r="U50">
            <v>0.79991907988807143</v>
          </cell>
        </row>
        <row r="51">
          <cell r="T51">
            <v>187.19728338703931</v>
          </cell>
          <cell r="U51">
            <v>0.79555369948984389</v>
          </cell>
        </row>
        <row r="52">
          <cell r="T52">
            <v>188.25967701649523</v>
          </cell>
          <cell r="U52">
            <v>0.79106420287738533</v>
          </cell>
        </row>
        <row r="53">
          <cell r="T53">
            <v>189.29544311309661</v>
          </cell>
          <cell r="U53">
            <v>0.78673574431493665</v>
          </cell>
        </row>
        <row r="54">
          <cell r="T54">
            <v>190.37384729137355</v>
          </cell>
          <cell r="U54">
            <v>0.78227914943102639</v>
          </cell>
        </row>
        <row r="55">
          <cell r="T55">
            <v>191.45939412066545</v>
          </cell>
          <cell r="U55">
            <v>0.77784374079419127</v>
          </cell>
        </row>
        <row r="56">
          <cell r="T56">
            <v>192.517365585574</v>
          </cell>
          <cell r="U56">
            <v>0.77356913169898123</v>
          </cell>
        </row>
        <row r="57">
          <cell r="T57">
            <v>193.61835111664598</v>
          </cell>
          <cell r="U57">
            <v>0.76917033160398718</v>
          </cell>
        </row>
        <row r="58">
          <cell r="T58">
            <v>194.69083225839583</v>
          </cell>
          <cell r="U58">
            <v>0.76493325137853563</v>
          </cell>
        </row>
        <row r="59">
          <cell r="T59">
            <v>187.14466865914846</v>
          </cell>
          <cell r="U59">
            <v>0.76046981254356383</v>
          </cell>
        </row>
        <row r="60">
          <cell r="T60">
            <v>188.26712857880048</v>
          </cell>
          <cell r="U60">
            <v>0.75593584588072094</v>
          </cell>
        </row>
        <row r="61">
          <cell r="T61">
            <v>189.28931756650977</v>
          </cell>
          <cell r="U61">
            <v>0.75185368579367606</v>
          </cell>
        </row>
        <row r="62">
          <cell r="T62">
            <v>190.43036274897395</v>
          </cell>
          <cell r="U62">
            <v>0.74734863201071555</v>
          </cell>
        </row>
        <row r="63">
          <cell r="T63">
            <v>191.54402769340066</v>
          </cell>
          <cell r="U63">
            <v>0.74300343794354351</v>
          </cell>
        </row>
        <row r="64">
          <cell r="T64">
            <v>192.70465023446783</v>
          </cell>
          <cell r="U64">
            <v>0.73852847308349245</v>
          </cell>
        </row>
        <row r="65">
          <cell r="T65">
            <v>193.83744196833686</v>
          </cell>
          <cell r="U65">
            <v>0.73421249088190854</v>
          </cell>
        </row>
        <row r="66">
          <cell r="T66">
            <v>195.01801787616336</v>
          </cell>
          <cell r="U66">
            <v>0.72976780629634952</v>
          </cell>
        </row>
        <row r="67">
          <cell r="T67">
            <v>196.20888072396602</v>
          </cell>
          <cell r="U67">
            <v>0.72533858084623648</v>
          </cell>
        </row>
        <row r="68">
          <cell r="T68">
            <v>197.37121764490325</v>
          </cell>
          <cell r="U68">
            <v>0.72106699645435912</v>
          </cell>
        </row>
        <row r="69">
          <cell r="T69">
            <v>198.58261644697859</v>
          </cell>
          <cell r="U69">
            <v>0.71666832495254573</v>
          </cell>
        </row>
        <row r="70">
          <cell r="T70">
            <v>199.7192619656351</v>
          </cell>
          <cell r="U70">
            <v>0.71258961050155534</v>
          </cell>
        </row>
        <row r="71">
          <cell r="T71">
            <v>188.22733629549407</v>
          </cell>
          <cell r="U71">
            <v>0.70843645539484756</v>
          </cell>
        </row>
        <row r="72">
          <cell r="T72">
            <v>189.33192224852175</v>
          </cell>
          <cell r="U72">
            <v>0.70430334911277692</v>
          </cell>
        </row>
        <row r="73">
          <cell r="T73">
            <v>190.33614877752558</v>
          </cell>
          <cell r="U73">
            <v>0.70058739650898649</v>
          </cell>
        </row>
        <row r="74">
          <cell r="T74">
            <v>191.45526050554307</v>
          </cell>
          <cell r="U74">
            <v>0.69649225924368396</v>
          </cell>
        </row>
        <row r="75">
          <cell r="T75">
            <v>192.54561842054773</v>
          </cell>
          <cell r="U75">
            <v>0.69254812458180282</v>
          </cell>
        </row>
        <row r="76">
          <cell r="T76">
            <v>193.67997020006032</v>
          </cell>
          <cell r="U76">
            <v>0.68849198394575251</v>
          </cell>
        </row>
        <row r="77">
          <cell r="T77">
            <v>194.78518700641976</v>
          </cell>
          <cell r="U77">
            <v>0.68458546043955015</v>
          </cell>
        </row>
        <row r="78">
          <cell r="T78">
            <v>195.93500803941529</v>
          </cell>
          <cell r="U78">
            <v>0.68056805298810596</v>
          </cell>
        </row>
        <row r="79">
          <cell r="T79">
            <v>197.09277952598103</v>
          </cell>
          <cell r="U79">
            <v>0.67657022877398587</v>
          </cell>
        </row>
        <row r="80">
          <cell r="T80">
            <v>198.22083056074956</v>
          </cell>
          <cell r="U80">
            <v>0.6727199485360158</v>
          </cell>
        </row>
        <row r="81">
          <cell r="T81">
            <v>199.39442405788054</v>
          </cell>
          <cell r="U81">
            <v>0.66876046089877383</v>
          </cell>
        </row>
        <row r="82">
          <cell r="T82">
            <v>200.53790173648105</v>
          </cell>
          <cell r="U82">
            <v>0.66494715352522205</v>
          </cell>
        </row>
        <row r="83">
          <cell r="T83">
            <v>161.47388706916004</v>
          </cell>
          <cell r="U83">
            <v>0.66102574000216763</v>
          </cell>
        </row>
        <row r="84">
          <cell r="T84">
            <v>162.43275956599504</v>
          </cell>
          <cell r="U84">
            <v>0.65712357517112219</v>
          </cell>
        </row>
        <row r="85">
          <cell r="T85">
            <v>163.30455930416349</v>
          </cell>
          <cell r="U85">
            <v>0.6536155276112775</v>
          </cell>
        </row>
        <row r="86">
          <cell r="T86">
            <v>164.2761474417868</v>
          </cell>
          <cell r="U86">
            <v>0.64974981062751047</v>
          </cell>
        </row>
        <row r="87">
          <cell r="T87">
            <v>165.22282560439936</v>
          </cell>
          <cell r="U87">
            <v>0.64602693544587253</v>
          </cell>
        </row>
        <row r="88">
          <cell r="T88">
            <v>166.20775606463405</v>
          </cell>
          <cell r="U88">
            <v>0.64219864474561628</v>
          </cell>
        </row>
        <row r="89">
          <cell r="T89">
            <v>167.16744355429756</v>
          </cell>
          <cell r="U89">
            <v>0.63851186224695922</v>
          </cell>
        </row>
        <row r="90">
          <cell r="T90">
            <v>168.16591845939669</v>
          </cell>
          <cell r="U90">
            <v>0.63472073692916398</v>
          </cell>
        </row>
        <row r="91">
          <cell r="T91">
            <v>169.17135512470034</v>
          </cell>
          <cell r="U91">
            <v>0.63094839910833889</v>
          </cell>
        </row>
        <row r="92">
          <cell r="T92">
            <v>170.1510372555249</v>
          </cell>
          <cell r="U92">
            <v>0.62731557451879194</v>
          </cell>
        </row>
        <row r="93">
          <cell r="T93">
            <v>171.17032948538278</v>
          </cell>
          <cell r="U93">
            <v>0.62358000952514947</v>
          </cell>
        </row>
        <row r="94">
          <cell r="T94">
            <v>172.14820318430804</v>
          </cell>
          <cell r="U94">
            <v>0.62003781460698726</v>
          </cell>
        </row>
        <row r="95">
          <cell r="T95">
            <v>150.07298674291832</v>
          </cell>
          <cell r="U95">
            <v>0.61641078160276763</v>
          </cell>
        </row>
        <row r="96">
          <cell r="T96">
            <v>150.95650831277783</v>
          </cell>
          <cell r="U96">
            <v>0.61280303903156574</v>
          </cell>
        </row>
        <row r="97">
          <cell r="T97">
            <v>151.78816889996213</v>
          </cell>
          <cell r="U97">
            <v>0.60944543784984773</v>
          </cell>
        </row>
        <row r="98">
          <cell r="T98">
            <v>152.68271728069681</v>
          </cell>
          <cell r="U98">
            <v>0.60587477550322177</v>
          </cell>
        </row>
        <row r="99">
          <cell r="T99">
            <v>153.55388815938417</v>
          </cell>
          <cell r="U99">
            <v>0.60243741245838778</v>
          </cell>
        </row>
        <row r="100">
          <cell r="T100">
            <v>154.45979813635321</v>
          </cell>
          <cell r="U100">
            <v>0.59890410431587882</v>
          </cell>
        </row>
        <row r="101">
          <cell r="T101">
            <v>155.34203856388089</v>
          </cell>
          <cell r="U101">
            <v>0.59550272360834777</v>
          </cell>
        </row>
        <row r="102">
          <cell r="T102">
            <v>156.25946456629924</v>
          </cell>
          <cell r="U102">
            <v>0.59200642541824711</v>
          </cell>
        </row>
        <row r="103">
          <cell r="T103">
            <v>157.18280286732542</v>
          </cell>
          <cell r="U103">
            <v>0.58852880447581069</v>
          </cell>
        </row>
        <row r="104">
          <cell r="T104">
            <v>158.08202373885788</v>
          </cell>
          <cell r="U104">
            <v>0.58518106529607361</v>
          </cell>
        </row>
        <row r="105">
          <cell r="T105">
            <v>159.01711518636117</v>
          </cell>
          <cell r="U105">
            <v>0.5817399400514236</v>
          </cell>
        </row>
        <row r="106">
          <cell r="T106">
            <v>159.92778724219977</v>
          </cell>
          <cell r="U106">
            <v>0.5784273555637276</v>
          </cell>
        </row>
        <row r="107">
          <cell r="T107">
            <v>137.89271288864896</v>
          </cell>
          <cell r="U107">
            <v>0.57502238830238916</v>
          </cell>
        </row>
        <row r="108">
          <cell r="T108">
            <v>138.70967393930701</v>
          </cell>
          <cell r="U108">
            <v>0.57163566781521558</v>
          </cell>
        </row>
        <row r="109">
          <cell r="T109">
            <v>139.45211045593908</v>
          </cell>
          <cell r="U109">
            <v>0.56859230624393642</v>
          </cell>
        </row>
        <row r="110">
          <cell r="T110">
            <v>140.27914955160526</v>
          </cell>
          <cell r="U110">
            <v>0.56524007557913802</v>
          </cell>
        </row>
        <row r="111">
          <cell r="T111">
            <v>141.08460199409924</v>
          </cell>
          <cell r="U111">
            <v>0.56201311818594391</v>
          </cell>
        </row>
        <row r="112">
          <cell r="T112">
            <v>141.92220059965226</v>
          </cell>
          <cell r="U112">
            <v>0.55869622060328206</v>
          </cell>
        </row>
        <row r="113">
          <cell r="T113">
            <v>142.73794144360272</v>
          </cell>
          <cell r="U113">
            <v>0.55550329711077862</v>
          </cell>
        </row>
        <row r="114">
          <cell r="T114">
            <v>143.58624375513065</v>
          </cell>
          <cell r="U114">
            <v>0.55222140381322782</v>
          </cell>
        </row>
        <row r="115">
          <cell r="T115">
            <v>144.44004158127825</v>
          </cell>
          <cell r="U115">
            <v>0.54895717438649649</v>
          </cell>
        </row>
        <row r="116">
          <cell r="T116">
            <v>145.27156584511096</v>
          </cell>
          <cell r="U116">
            <v>0.54581498198530687</v>
          </cell>
        </row>
        <row r="117">
          <cell r="T117">
            <v>146.13628880232761</v>
          </cell>
          <cell r="U117">
            <v>0.54258526574450439</v>
          </cell>
        </row>
        <row r="118">
          <cell r="T118">
            <v>146.97845784127963</v>
          </cell>
          <cell r="U118">
            <v>0.53947631686510444</v>
          </cell>
        </row>
        <row r="119">
          <cell r="T119">
            <v>104.25619534073536</v>
          </cell>
          <cell r="U119">
            <v>0.53628079134727402</v>
          </cell>
        </row>
        <row r="120">
          <cell r="T120">
            <v>104.8777542450227</v>
          </cell>
          <cell r="U120">
            <v>0.53310251866724112</v>
          </cell>
        </row>
        <row r="121">
          <cell r="T121">
            <v>105.44263158586141</v>
          </cell>
          <cell r="U121">
            <v>0.53024658147551851</v>
          </cell>
        </row>
        <row r="122">
          <cell r="T122">
            <v>106.07189830395164</v>
          </cell>
          <cell r="U122">
            <v>0.52710091771877554</v>
          </cell>
        </row>
        <row r="123">
          <cell r="T123">
            <v>106.68476071955142</v>
          </cell>
          <cell r="U123">
            <v>0.52407292815851225</v>
          </cell>
        </row>
        <row r="124">
          <cell r="T124">
            <v>107.32210397887698</v>
          </cell>
          <cell r="U124">
            <v>0.52096066762900772</v>
          </cell>
        </row>
        <row r="125">
          <cell r="T125">
            <v>107.94283582209532</v>
          </cell>
          <cell r="U125">
            <v>0.51796485162140737</v>
          </cell>
        </row>
        <row r="126">
          <cell r="T126">
            <v>108.58836642482632</v>
          </cell>
          <cell r="U126">
            <v>0.51488568049222283</v>
          </cell>
        </row>
        <row r="127">
          <cell r="T127">
            <v>109.23810078530978</v>
          </cell>
          <cell r="U127">
            <v>0.51182320580681806</v>
          </cell>
        </row>
        <row r="128">
          <cell r="T128">
            <v>109.87090605347512</v>
          </cell>
          <cell r="U128">
            <v>0.50887534242207277</v>
          </cell>
        </row>
        <row r="129">
          <cell r="T129">
            <v>110.5289979161351</v>
          </cell>
          <cell r="U129">
            <v>0.50584548846274913</v>
          </cell>
        </row>
        <row r="130">
          <cell r="T130">
            <v>111.16212902786496</v>
          </cell>
          <cell r="U130">
            <v>0.50296441269283765</v>
          </cell>
        </row>
        <row r="131">
          <cell r="T131" t="e">
            <v>#N/A</v>
          </cell>
          <cell r="U131">
            <v>0.50001474599459816</v>
          </cell>
        </row>
        <row r="132">
          <cell r="T132" t="e">
            <v>#N/A</v>
          </cell>
          <cell r="U132">
            <v>0.49708160888874492</v>
          </cell>
        </row>
        <row r="133">
          <cell r="T133" t="e">
            <v>#N/A</v>
          </cell>
          <cell r="U133">
            <v>0.49444645816505767</v>
          </cell>
        </row>
        <row r="134">
          <cell r="U134">
            <v>0.49154453809478976</v>
          </cell>
        </row>
        <row r="135">
          <cell r="U135">
            <v>0.48875172575621539</v>
          </cell>
        </row>
      </sheetData>
      <sheetData sheetId="5"/>
      <sheetData sheetId="6"/>
      <sheetData sheetId="7">
        <row r="27">
          <cell r="Y27">
            <v>27.435000000000002</v>
          </cell>
        </row>
        <row r="28">
          <cell r="Y28">
            <v>27.360000000000003</v>
          </cell>
        </row>
        <row r="29">
          <cell r="Y29">
            <v>26.680000000000003</v>
          </cell>
        </row>
        <row r="30">
          <cell r="Y30">
            <v>26.650000000000002</v>
          </cell>
        </row>
        <row r="31">
          <cell r="Y31">
            <v>26.66</v>
          </cell>
        </row>
        <row r="32">
          <cell r="Y32">
            <v>25.63</v>
          </cell>
        </row>
        <row r="33">
          <cell r="Y33">
            <v>25.63</v>
          </cell>
        </row>
        <row r="34">
          <cell r="Y34">
            <v>25.63</v>
          </cell>
        </row>
        <row r="35">
          <cell r="Y35">
            <v>25.63</v>
          </cell>
        </row>
      </sheetData>
      <sheetData sheetId="8"/>
      <sheetData sheetId="9"/>
      <sheetData sheetId="10">
        <row r="2">
          <cell r="C2" t="str">
            <v>Vintage Year</v>
          </cell>
          <cell r="D2" t="str">
            <v>Period</v>
          </cell>
          <cell r="E2" t="str">
            <v>Prior Fixed</v>
          </cell>
          <cell r="F2" t="str">
            <v>Chng</v>
          </cell>
          <cell r="G2" t="str">
            <v>Current Fixed</v>
          </cell>
        </row>
        <row r="3">
          <cell r="C3">
            <v>2000</v>
          </cell>
          <cell r="D3">
            <v>36526</v>
          </cell>
          <cell r="E3">
            <v>153.5</v>
          </cell>
          <cell r="F3">
            <v>0</v>
          </cell>
          <cell r="G3">
            <v>153.5</v>
          </cell>
          <cell r="DZ3">
            <v>36831</v>
          </cell>
          <cell r="EA3">
            <v>153.5</v>
          </cell>
          <cell r="EB3">
            <v>0</v>
          </cell>
          <cell r="EC3">
            <v>153.5</v>
          </cell>
          <cell r="EE3">
            <v>-3361.7549957269139</v>
          </cell>
          <cell r="EF3">
            <v>0</v>
          </cell>
          <cell r="EH3">
            <v>0</v>
          </cell>
          <cell r="EI3">
            <v>0</v>
          </cell>
          <cell r="EK3">
            <v>153.5</v>
          </cell>
          <cell r="EL3">
            <v>0</v>
          </cell>
          <cell r="EM3">
            <v>153.5</v>
          </cell>
          <cell r="EO3">
            <v>122702.39999999999</v>
          </cell>
          <cell r="EP3">
            <v>0</v>
          </cell>
        </row>
        <row r="4">
          <cell r="C4">
            <v>2001</v>
          </cell>
          <cell r="D4">
            <v>36892</v>
          </cell>
          <cell r="E4">
            <v>153.5</v>
          </cell>
          <cell r="F4">
            <v>0</v>
          </cell>
          <cell r="G4">
            <v>153.5</v>
          </cell>
          <cell r="DZ4">
            <v>36861</v>
          </cell>
          <cell r="EA4">
            <v>154.28778123895853</v>
          </cell>
          <cell r="EB4">
            <v>-2.179038676217715E-4</v>
          </cell>
          <cell r="EC4">
            <v>154.28756333509091</v>
          </cell>
          <cell r="EE4">
            <v>40122.078103717649</v>
          </cell>
          <cell r="EF4">
            <v>-8.7427559958228667</v>
          </cell>
          <cell r="EH4">
            <v>0</v>
          </cell>
          <cell r="EI4">
            <v>0</v>
          </cell>
          <cell r="EK4">
            <v>153.5</v>
          </cell>
          <cell r="EL4">
            <v>0</v>
          </cell>
          <cell r="EM4">
            <v>153.5</v>
          </cell>
          <cell r="EO4">
            <v>-11250</v>
          </cell>
          <cell r="EP4">
            <v>0</v>
          </cell>
        </row>
        <row r="5">
          <cell r="C5">
            <v>2002</v>
          </cell>
          <cell r="D5">
            <v>37257</v>
          </cell>
          <cell r="E5">
            <v>152.99176025390625</v>
          </cell>
          <cell r="F5">
            <v>0</v>
          </cell>
          <cell r="G5">
            <v>152.99176025390625</v>
          </cell>
          <cell r="DZ5">
            <v>36892</v>
          </cell>
          <cell r="EA5">
            <v>155.19952583578157</v>
          </cell>
          <cell r="EB5">
            <v>-6.3254574257598506E-4</v>
          </cell>
          <cell r="EC5">
            <v>155.198893290039</v>
          </cell>
          <cell r="EE5">
            <v>-39344.479728358965</v>
          </cell>
          <cell r="EF5">
            <v>24.887183146040613</v>
          </cell>
          <cell r="EH5">
            <v>0</v>
          </cell>
          <cell r="EI5">
            <v>0</v>
          </cell>
          <cell r="EK5">
            <v>153.5</v>
          </cell>
          <cell r="EL5">
            <v>0</v>
          </cell>
          <cell r="EM5">
            <v>153.5</v>
          </cell>
          <cell r="EO5">
            <v>102253</v>
          </cell>
          <cell r="EP5">
            <v>0</v>
          </cell>
        </row>
        <row r="6">
          <cell r="C6">
            <v>2003</v>
          </cell>
          <cell r="D6">
            <v>37622</v>
          </cell>
          <cell r="E6">
            <v>151.97514343261719</v>
          </cell>
          <cell r="F6">
            <v>0</v>
          </cell>
          <cell r="G6">
            <v>151.97514343261719</v>
          </cell>
          <cell r="DZ6">
            <v>36923</v>
          </cell>
          <cell r="EA6">
            <v>156.08991476948492</v>
          </cell>
          <cell r="EB6">
            <v>2.0056899262499428E-4</v>
          </cell>
          <cell r="EC6">
            <v>156.09011533847755</v>
          </cell>
          <cell r="EE6">
            <v>0</v>
          </cell>
          <cell r="EF6">
            <v>0</v>
          </cell>
          <cell r="EH6">
            <v>0</v>
          </cell>
          <cell r="EI6">
            <v>0</v>
          </cell>
          <cell r="EK6">
            <v>153.5</v>
          </cell>
          <cell r="EL6">
            <v>0</v>
          </cell>
          <cell r="EM6">
            <v>153.5</v>
          </cell>
          <cell r="EO6">
            <v>0</v>
          </cell>
          <cell r="EP6">
            <v>0</v>
          </cell>
        </row>
        <row r="7">
          <cell r="C7">
            <v>2004</v>
          </cell>
          <cell r="D7">
            <v>37987</v>
          </cell>
          <cell r="E7">
            <v>148.92549133300781</v>
          </cell>
          <cell r="F7">
            <v>0</v>
          </cell>
          <cell r="G7">
            <v>148.92549133300781</v>
          </cell>
          <cell r="DZ7">
            <v>36951</v>
          </cell>
          <cell r="EA7">
            <v>156.8926639001578</v>
          </cell>
          <cell r="EB7">
            <v>2.0930194241373101E-3</v>
          </cell>
          <cell r="EC7">
            <v>156.89475691958194</v>
          </cell>
          <cell r="EE7">
            <v>-7289.712487250481</v>
          </cell>
          <cell r="EF7">
            <v>-15.257509832191561</v>
          </cell>
          <cell r="EH7">
            <v>0</v>
          </cell>
          <cell r="EI7">
            <v>0</v>
          </cell>
          <cell r="EK7">
            <v>153.5</v>
          </cell>
          <cell r="EL7">
            <v>0</v>
          </cell>
          <cell r="EM7">
            <v>153.5</v>
          </cell>
          <cell r="EO7">
            <v>0</v>
          </cell>
          <cell r="EP7">
            <v>0</v>
          </cell>
        </row>
        <row r="8">
          <cell r="C8">
            <v>2005</v>
          </cell>
          <cell r="D8">
            <v>38353</v>
          </cell>
          <cell r="E8">
            <v>142.31787109375</v>
          </cell>
          <cell r="F8">
            <v>0</v>
          </cell>
          <cell r="G8">
            <v>142.31787109375</v>
          </cell>
          <cell r="DZ8">
            <v>36982</v>
          </cell>
          <cell r="EA8">
            <v>157.7792767470641</v>
          </cell>
          <cell r="EB8">
            <v>5.9964231055573691E-3</v>
          </cell>
          <cell r="EC8">
            <v>157.78527317016966</v>
          </cell>
          <cell r="EE8">
            <v>-9636.2632850786213</v>
          </cell>
          <cell r="EF8">
            <v>-57.7831118138796</v>
          </cell>
          <cell r="EH8">
            <v>0</v>
          </cell>
          <cell r="EI8">
            <v>0</v>
          </cell>
          <cell r="EK8">
            <v>153.5</v>
          </cell>
          <cell r="EL8">
            <v>0</v>
          </cell>
          <cell r="EM8">
            <v>153.5</v>
          </cell>
          <cell r="EO8">
            <v>0</v>
          </cell>
          <cell r="EP8">
            <v>0</v>
          </cell>
        </row>
        <row r="9">
          <cell r="C9">
            <v>2006</v>
          </cell>
          <cell r="D9">
            <v>38718</v>
          </cell>
          <cell r="E9">
            <v>133.34710693359375</v>
          </cell>
          <cell r="F9">
            <v>0</v>
          </cell>
          <cell r="G9">
            <v>133.34710693359375</v>
          </cell>
          <cell r="DZ9">
            <v>37012</v>
          </cell>
          <cell r="EA9">
            <v>158.63038440035476</v>
          </cell>
          <cell r="EB9">
            <v>1.0399628854656839E-2</v>
          </cell>
          <cell r="EC9">
            <v>158.64078402920941</v>
          </cell>
          <cell r="EE9">
            <v>19045.762580896575</v>
          </cell>
          <cell r="EF9">
            <v>198.06886209523554</v>
          </cell>
          <cell r="EH9">
            <v>0</v>
          </cell>
          <cell r="EI9">
            <v>0</v>
          </cell>
          <cell r="EK9">
            <v>153.5</v>
          </cell>
          <cell r="EL9">
            <v>0</v>
          </cell>
          <cell r="EM9">
            <v>153.5</v>
          </cell>
          <cell r="EO9">
            <v>0</v>
          </cell>
          <cell r="EP9">
            <v>0</v>
          </cell>
        </row>
        <row r="10">
          <cell r="C10">
            <v>2007</v>
          </cell>
          <cell r="D10">
            <v>39083</v>
          </cell>
          <cell r="E10">
            <v>106.73839569091797</v>
          </cell>
          <cell r="F10">
            <v>0</v>
          </cell>
          <cell r="G10">
            <v>106.73839569091797</v>
          </cell>
          <cell r="DZ10">
            <v>37043</v>
          </cell>
          <cell r="EA10">
            <v>159.50589514907196</v>
          </cell>
          <cell r="EB10">
            <v>1.6117692880015966E-2</v>
          </cell>
          <cell r="EC10">
            <v>159.52201284195198</v>
          </cell>
          <cell r="EE10">
            <v>-21691.171951799814</v>
          </cell>
          <cell r="EF10">
            <v>-349.61164772672589</v>
          </cell>
          <cell r="EH10">
            <v>0</v>
          </cell>
          <cell r="EI10">
            <v>0</v>
          </cell>
          <cell r="EK10">
            <v>153.5</v>
          </cell>
          <cell r="EL10">
            <v>0</v>
          </cell>
          <cell r="EM10">
            <v>153.5</v>
          </cell>
          <cell r="EO10">
            <v>0</v>
          </cell>
          <cell r="EP10">
            <v>0</v>
          </cell>
        </row>
        <row r="11">
          <cell r="C11">
            <v>2008</v>
          </cell>
          <cell r="D11">
            <v>39448</v>
          </cell>
          <cell r="E11">
            <v>92.506607055664063</v>
          </cell>
          <cell r="F11">
            <v>0</v>
          </cell>
          <cell r="G11">
            <v>92.506607055664063</v>
          </cell>
          <cell r="DZ11">
            <v>37073</v>
          </cell>
          <cell r="EA11">
            <v>160.35194730118528</v>
          </cell>
          <cell r="EB11">
            <v>2.2113160314802371E-2</v>
          </cell>
          <cell r="EC11">
            <v>160.37406046150008</v>
          </cell>
          <cell r="EE11">
            <v>0</v>
          </cell>
          <cell r="EF11">
            <v>0</v>
          </cell>
          <cell r="EH11">
            <v>0</v>
          </cell>
          <cell r="EI11">
            <v>0</v>
          </cell>
          <cell r="EK11">
            <v>153.5</v>
          </cell>
          <cell r="EL11">
            <v>0</v>
          </cell>
          <cell r="EM11">
            <v>153.5</v>
          </cell>
          <cell r="EO11">
            <v>0</v>
          </cell>
          <cell r="EP11">
            <v>0</v>
          </cell>
        </row>
        <row r="12">
          <cell r="C12">
            <v>2009</v>
          </cell>
          <cell r="D12">
            <v>39814</v>
          </cell>
          <cell r="E12">
            <v>79.291397094726563</v>
          </cell>
          <cell r="F12">
            <v>0</v>
          </cell>
          <cell r="G12">
            <v>79.291397094726563</v>
          </cell>
          <cell r="DZ12">
            <v>37104</v>
          </cell>
          <cell r="EA12">
            <v>161.22854090751503</v>
          </cell>
          <cell r="EB12">
            <v>2.7871533754819211E-2</v>
          </cell>
          <cell r="EC12">
            <v>161.25641244126984</v>
          </cell>
          <cell r="EE12">
            <v>-1276.0657987751101</v>
          </cell>
          <cell r="EF12">
            <v>-35.56591098393082</v>
          </cell>
          <cell r="EH12">
            <v>0</v>
          </cell>
          <cell r="EI12">
            <v>0</v>
          </cell>
          <cell r="EK12">
            <v>153.5</v>
          </cell>
          <cell r="EL12">
            <v>0</v>
          </cell>
          <cell r="EM12">
            <v>153.5</v>
          </cell>
          <cell r="EO12">
            <v>0</v>
          </cell>
          <cell r="EP12">
            <v>0</v>
          </cell>
        </row>
        <row r="13">
          <cell r="C13">
            <v>2010</v>
          </cell>
          <cell r="D13">
            <v>40179</v>
          </cell>
          <cell r="E13">
            <v>55.910594940185547</v>
          </cell>
          <cell r="F13">
            <v>0</v>
          </cell>
          <cell r="G13">
            <v>55.91059494018554</v>
          </cell>
          <cell r="DZ13">
            <v>37135</v>
          </cell>
          <cell r="EA13">
            <v>162.10291365222307</v>
          </cell>
          <cell r="EB13">
            <v>3.4327825320985994E-2</v>
          </cell>
          <cell r="EC13">
            <v>162.13724147754405</v>
          </cell>
          <cell r="EE13">
            <v>-13604.358417203151</v>
          </cell>
          <cell r="EF13">
            <v>-467.00803934983526</v>
          </cell>
          <cell r="EH13">
            <v>0</v>
          </cell>
          <cell r="EI13">
            <v>0</v>
          </cell>
          <cell r="EK13">
            <v>153.5</v>
          </cell>
          <cell r="EL13">
            <v>0</v>
          </cell>
          <cell r="EM13">
            <v>153.5</v>
          </cell>
          <cell r="EO13">
            <v>0</v>
          </cell>
          <cell r="EP13">
            <v>0</v>
          </cell>
        </row>
        <row r="14">
          <cell r="C14">
            <v>2011</v>
          </cell>
          <cell r="D14">
            <v>40544</v>
          </cell>
          <cell r="E14">
            <v>55.910594940185547</v>
          </cell>
          <cell r="F14">
            <v>0</v>
          </cell>
          <cell r="G14">
            <v>55.91059494018554</v>
          </cell>
          <cell r="DZ14">
            <v>37165</v>
          </cell>
          <cell r="EA14">
            <v>162.95078052446033</v>
          </cell>
          <cell r="EB14">
            <v>4.0902283685994689E-2</v>
          </cell>
          <cell r="EC14">
            <v>162.99168280814632</v>
          </cell>
          <cell r="EE14">
            <v>-13619.667580440821</v>
          </cell>
          <cell r="EF14">
            <v>-557.07550708413532</v>
          </cell>
          <cell r="EH14">
            <v>0</v>
          </cell>
          <cell r="EI14">
            <v>0</v>
          </cell>
          <cell r="EK14">
            <v>153.5</v>
          </cell>
          <cell r="EL14">
            <v>0</v>
          </cell>
          <cell r="EM14">
            <v>153.5</v>
          </cell>
          <cell r="EO14">
            <v>-15000</v>
          </cell>
          <cell r="EP14">
            <v>0</v>
          </cell>
        </row>
        <row r="15">
          <cell r="C15">
            <v>2012</v>
          </cell>
          <cell r="D15">
            <v>40909</v>
          </cell>
          <cell r="E15">
            <v>55.910594940185547</v>
          </cell>
          <cell r="F15">
            <v>0</v>
          </cell>
          <cell r="G15">
            <v>55.91059494018554</v>
          </cell>
          <cell r="DZ15">
            <v>37196</v>
          </cell>
          <cell r="EA15">
            <v>163.83232281266697</v>
          </cell>
          <cell r="EB15">
            <v>4.7709266109961845E-2</v>
          </cell>
          <cell r="EC15">
            <v>163.88003207877694</v>
          </cell>
          <cell r="EE15">
            <v>-4046.5428719313604</v>
          </cell>
          <cell r="EF15">
            <v>-193.05759070234254</v>
          </cell>
          <cell r="EH15">
            <v>0</v>
          </cell>
          <cell r="EI15">
            <v>0</v>
          </cell>
          <cell r="EK15">
            <v>153.5</v>
          </cell>
          <cell r="EL15">
            <v>0</v>
          </cell>
          <cell r="EM15">
            <v>153.5</v>
          </cell>
          <cell r="EO15">
            <v>0</v>
          </cell>
          <cell r="EP15">
            <v>0</v>
          </cell>
        </row>
        <row r="16">
          <cell r="C16">
            <v>2013</v>
          </cell>
          <cell r="D16">
            <v>41275</v>
          </cell>
          <cell r="E16">
            <v>55.910594940185547</v>
          </cell>
          <cell r="F16">
            <v>0</v>
          </cell>
          <cell r="G16">
            <v>55.91059494018554</v>
          </cell>
          <cell r="DZ16">
            <v>37226</v>
          </cell>
          <cell r="EA16">
            <v>164.68504983129702</v>
          </cell>
          <cell r="EB16">
            <v>5.4813577834408989E-2</v>
          </cell>
          <cell r="EC16">
            <v>164.73986340913143</v>
          </cell>
          <cell r="EE16">
            <v>-4238.4113567948807</v>
          </cell>
          <cell r="EF16">
            <v>-232.32249079991919</v>
          </cell>
          <cell r="EH16">
            <v>0</v>
          </cell>
          <cell r="EI16">
            <v>0</v>
          </cell>
          <cell r="EK16">
            <v>153.5</v>
          </cell>
          <cell r="EL16">
            <v>0</v>
          </cell>
          <cell r="EM16">
            <v>153.5</v>
          </cell>
          <cell r="EO16">
            <v>-6250</v>
          </cell>
          <cell r="EP16">
            <v>0</v>
          </cell>
        </row>
        <row r="17">
          <cell r="C17">
            <v>2014</v>
          </cell>
          <cell r="D17">
            <v>41640</v>
          </cell>
          <cell r="E17">
            <v>55.910594940185547</v>
          </cell>
          <cell r="F17">
            <v>0</v>
          </cell>
          <cell r="G17">
            <v>55.91059494018554</v>
          </cell>
          <cell r="DZ17">
            <v>37257</v>
          </cell>
          <cell r="EA17">
            <v>165.02674437581388</v>
          </cell>
          <cell r="EB17">
            <v>6.2270161021274362E-2</v>
          </cell>
          <cell r="EC17">
            <v>165.08901453683515</v>
          </cell>
          <cell r="EE17">
            <v>-51045.337874597943</v>
          </cell>
          <cell r="EF17">
            <v>-3178.6014088365687</v>
          </cell>
          <cell r="EH17">
            <v>0</v>
          </cell>
          <cell r="EI17">
            <v>0</v>
          </cell>
          <cell r="EK17">
            <v>152.99176025390625</v>
          </cell>
          <cell r="EL17">
            <v>0</v>
          </cell>
          <cell r="EM17">
            <v>152.99176025390625</v>
          </cell>
          <cell r="EO17">
            <v>42680</v>
          </cell>
          <cell r="EP17">
            <v>0</v>
          </cell>
        </row>
        <row r="18">
          <cell r="C18">
            <v>2015</v>
          </cell>
          <cell r="D18">
            <v>42005</v>
          </cell>
          <cell r="E18">
            <v>55.910594940185547</v>
          </cell>
          <cell r="F18">
            <v>0</v>
          </cell>
          <cell r="G18">
            <v>55.91059494018554</v>
          </cell>
          <cell r="DZ18">
            <v>37288</v>
          </cell>
          <cell r="EA18">
            <v>165.92836642484281</v>
          </cell>
          <cell r="EB18">
            <v>7.0104707412383505E-2</v>
          </cell>
          <cell r="EC18">
            <v>165.99847113225519</v>
          </cell>
          <cell r="EE18">
            <v>0</v>
          </cell>
          <cell r="EF18">
            <v>0</v>
          </cell>
          <cell r="EH18">
            <v>0</v>
          </cell>
          <cell r="EI18">
            <v>0</v>
          </cell>
          <cell r="EK18">
            <v>152.99176025390625</v>
          </cell>
          <cell r="EL18">
            <v>0</v>
          </cell>
          <cell r="EM18">
            <v>152.99176025390625</v>
          </cell>
          <cell r="EO18">
            <v>0</v>
          </cell>
          <cell r="EP18">
            <v>0</v>
          </cell>
        </row>
        <row r="19">
          <cell r="C19">
            <v>2016</v>
          </cell>
          <cell r="D19">
            <v>42370</v>
          </cell>
          <cell r="E19">
            <v>55.910594940185547</v>
          </cell>
          <cell r="F19">
            <v>0</v>
          </cell>
          <cell r="G19">
            <v>55.91059494018554</v>
          </cell>
          <cell r="DZ19">
            <v>37316</v>
          </cell>
          <cell r="EA19">
            <v>166.74525346688065</v>
          </cell>
          <cell r="EB19">
            <v>7.7595901889395691E-2</v>
          </cell>
          <cell r="EC19">
            <v>166.82284936877005</v>
          </cell>
          <cell r="EE19">
            <v>0</v>
          </cell>
          <cell r="EF19">
            <v>0</v>
          </cell>
          <cell r="EH19">
            <v>0</v>
          </cell>
          <cell r="EI19">
            <v>0</v>
          </cell>
          <cell r="EK19">
            <v>152.99176025390625</v>
          </cell>
          <cell r="EL19">
            <v>0</v>
          </cell>
          <cell r="EM19">
            <v>152.99176025390625</v>
          </cell>
          <cell r="EO19">
            <v>7500</v>
          </cell>
          <cell r="EP19">
            <v>0</v>
          </cell>
        </row>
        <row r="20">
          <cell r="C20">
            <v>2017</v>
          </cell>
          <cell r="D20">
            <v>42736</v>
          </cell>
          <cell r="E20">
            <v>55.910594940185547</v>
          </cell>
          <cell r="F20">
            <v>0</v>
          </cell>
          <cell r="G20">
            <v>55.91059494018554</v>
          </cell>
          <cell r="DZ20">
            <v>37347</v>
          </cell>
          <cell r="EA20">
            <v>167.65160660063447</v>
          </cell>
          <cell r="EB20">
            <v>8.6200474353148593E-2</v>
          </cell>
          <cell r="EC20">
            <v>167.73780707498761</v>
          </cell>
          <cell r="EE20">
            <v>-7669.0788319148105</v>
          </cell>
          <cell r="EF20">
            <v>-661.07823316274744</v>
          </cell>
          <cell r="EH20">
            <v>0</v>
          </cell>
          <cell r="EI20">
            <v>0</v>
          </cell>
          <cell r="EK20">
            <v>152.99176025390625</v>
          </cell>
          <cell r="EL20">
            <v>0</v>
          </cell>
          <cell r="EM20">
            <v>152.99176025390625</v>
          </cell>
          <cell r="EO20">
            <v>0</v>
          </cell>
          <cell r="EP20">
            <v>0</v>
          </cell>
        </row>
        <row r="21">
          <cell r="C21">
            <v>2018</v>
          </cell>
          <cell r="D21">
            <v>43101</v>
          </cell>
          <cell r="E21">
            <v>55.910594940185547</v>
          </cell>
          <cell r="F21">
            <v>0</v>
          </cell>
          <cell r="G21">
            <v>55.91059494018554</v>
          </cell>
          <cell r="DZ21">
            <v>37377</v>
          </cell>
          <cell r="EA21">
            <v>168.52989564006896</v>
          </cell>
          <cell r="EB21">
            <v>9.4705218857598084E-2</v>
          </cell>
          <cell r="EC21">
            <v>168.62460085892656</v>
          </cell>
          <cell r="EE21">
            <v>-8257.5651994047403</v>
          </cell>
          <cell r="EF21">
            <v>-782.03451944051153</v>
          </cell>
          <cell r="EH21">
            <v>0</v>
          </cell>
          <cell r="EI21">
            <v>0</v>
          </cell>
          <cell r="EK21">
            <v>152.99176025390625</v>
          </cell>
          <cell r="EL21">
            <v>0</v>
          </cell>
          <cell r="EM21">
            <v>152.99176025390625</v>
          </cell>
          <cell r="EO21">
            <v>0</v>
          </cell>
          <cell r="EP21">
            <v>0</v>
          </cell>
        </row>
        <row r="22">
          <cell r="C22">
            <v>2019</v>
          </cell>
          <cell r="D22">
            <v>43466</v>
          </cell>
          <cell r="E22">
            <v>55.910594940185547</v>
          </cell>
          <cell r="F22">
            <v>0</v>
          </cell>
          <cell r="G22">
            <v>55.91059494018554</v>
          </cell>
          <cell r="DZ22">
            <v>37408</v>
          </cell>
          <cell r="EA22">
            <v>169.44002460683689</v>
          </cell>
          <cell r="EB22">
            <v>0.10393268961061608</v>
          </cell>
          <cell r="EC22">
            <v>169.5439572964475</v>
          </cell>
          <cell r="EE22">
            <v>-10758.161427428882</v>
          </cell>
          <cell r="EF22">
            <v>-1118.1246524178684</v>
          </cell>
          <cell r="EH22">
            <v>0</v>
          </cell>
          <cell r="EI22">
            <v>0</v>
          </cell>
          <cell r="EK22">
            <v>152.99176025390625</v>
          </cell>
          <cell r="EL22">
            <v>0</v>
          </cell>
          <cell r="EM22">
            <v>152.99176025390625</v>
          </cell>
          <cell r="EO22">
            <v>0</v>
          </cell>
          <cell r="EP22">
            <v>0</v>
          </cell>
        </row>
        <row r="23">
          <cell r="C23">
            <v>2020</v>
          </cell>
          <cell r="D23">
            <v>43831</v>
          </cell>
          <cell r="E23">
            <v>55.910594940185547</v>
          </cell>
          <cell r="F23">
            <v>0</v>
          </cell>
          <cell r="G23">
            <v>55.91059494018554</v>
          </cell>
          <cell r="DZ23">
            <v>37438</v>
          </cell>
          <cell r="EA23">
            <v>170.3274847254356</v>
          </cell>
          <cell r="EB23">
            <v>0.11319545266343312</v>
          </cell>
          <cell r="EC23">
            <v>170.44068017809903</v>
          </cell>
          <cell r="EE23">
            <v>0</v>
          </cell>
          <cell r="EF23">
            <v>0</v>
          </cell>
          <cell r="EH23">
            <v>0</v>
          </cell>
          <cell r="EI23">
            <v>0</v>
          </cell>
          <cell r="EK23">
            <v>152.99176025390625</v>
          </cell>
          <cell r="EL23">
            <v>0</v>
          </cell>
          <cell r="EM23">
            <v>152.99176025390625</v>
          </cell>
          <cell r="EO23">
            <v>0</v>
          </cell>
          <cell r="EP23">
            <v>0</v>
          </cell>
        </row>
        <row r="24">
          <cell r="C24">
            <v>2021</v>
          </cell>
          <cell r="D24">
            <v>44197</v>
          </cell>
          <cell r="E24">
            <v>55.910594940185547</v>
          </cell>
          <cell r="F24">
            <v>0</v>
          </cell>
          <cell r="G24">
            <v>55.91059494018554</v>
          </cell>
          <cell r="DZ24">
            <v>37469</v>
          </cell>
          <cell r="EA24">
            <v>171.25488918589906</v>
          </cell>
          <cell r="EB24">
            <v>0.12303767254405784</v>
          </cell>
          <cell r="EC24">
            <v>171.37792685844312</v>
          </cell>
          <cell r="EE24">
            <v>12101.822040271141</v>
          </cell>
          <cell r="EF24">
            <v>1488.9800173773426</v>
          </cell>
          <cell r="EH24">
            <v>0</v>
          </cell>
          <cell r="EI24">
            <v>0</v>
          </cell>
          <cell r="EK24">
            <v>152.99176025390625</v>
          </cell>
          <cell r="EL24">
            <v>0</v>
          </cell>
          <cell r="EM24">
            <v>152.99176025390625</v>
          </cell>
          <cell r="EO24">
            <v>0</v>
          </cell>
          <cell r="EP24">
            <v>0</v>
          </cell>
        </row>
        <row r="25">
          <cell r="C25">
            <v>2022</v>
          </cell>
          <cell r="D25">
            <v>44562</v>
          </cell>
          <cell r="E25">
            <v>55.910594940185547</v>
          </cell>
          <cell r="F25">
            <v>0</v>
          </cell>
          <cell r="G25">
            <v>55.91059494018554</v>
          </cell>
          <cell r="DZ25">
            <v>37500</v>
          </cell>
          <cell r="EA25">
            <v>172.18616884688763</v>
          </cell>
          <cell r="EB25">
            <v>0.13331593423862387</v>
          </cell>
          <cell r="EC25">
            <v>172.31948478112625</v>
          </cell>
          <cell r="EE25">
            <v>-4410.9538355209106</v>
          </cell>
          <cell r="EF25">
            <v>-588.0504314659114</v>
          </cell>
          <cell r="EH25">
            <v>0</v>
          </cell>
          <cell r="EI25">
            <v>0</v>
          </cell>
          <cell r="EK25">
            <v>152.99176025390625</v>
          </cell>
          <cell r="EL25">
            <v>0</v>
          </cell>
          <cell r="EM25">
            <v>152.99176025390625</v>
          </cell>
          <cell r="EO25">
            <v>0</v>
          </cell>
          <cell r="EP25">
            <v>0</v>
          </cell>
        </row>
        <row r="26">
          <cell r="C26">
            <v>2023</v>
          </cell>
          <cell r="D26">
            <v>44927</v>
          </cell>
          <cell r="E26">
            <v>55.910594940185547</v>
          </cell>
          <cell r="F26">
            <v>0</v>
          </cell>
          <cell r="G26">
            <v>55.91059494018554</v>
          </cell>
          <cell r="DZ26">
            <v>37530</v>
          </cell>
          <cell r="EA26">
            <v>173.09427211661824</v>
          </cell>
          <cell r="EB26">
            <v>0.14333156766127786</v>
          </cell>
          <cell r="EC26">
            <v>173.23760368427952</v>
          </cell>
          <cell r="EE26">
            <v>-12850.330806881471</v>
          </cell>
          <cell r="EF26">
            <v>-1841.8580595163348</v>
          </cell>
          <cell r="EH26">
            <v>0</v>
          </cell>
          <cell r="EI26">
            <v>0</v>
          </cell>
          <cell r="EK26">
            <v>152.99176025390625</v>
          </cell>
          <cell r="EL26">
            <v>0</v>
          </cell>
          <cell r="EM26">
            <v>152.99176025390625</v>
          </cell>
          <cell r="EO26">
            <v>-15000</v>
          </cell>
          <cell r="EP26">
            <v>0</v>
          </cell>
        </row>
        <row r="27">
          <cell r="C27">
            <v>2024</v>
          </cell>
          <cell r="D27">
            <v>45292</v>
          </cell>
          <cell r="E27">
            <v>55.910594940185547</v>
          </cell>
          <cell r="F27">
            <v>0</v>
          </cell>
          <cell r="G27">
            <v>55.91059494018554</v>
          </cell>
          <cell r="DZ27">
            <v>37561</v>
          </cell>
          <cell r="EA27">
            <v>174.0415662182576</v>
          </cell>
          <cell r="EB27">
            <v>0.15355662112835944</v>
          </cell>
          <cell r="EC27">
            <v>174.19512283938596</v>
          </cell>
          <cell r="EE27">
            <v>-4009.7978063636606</v>
          </cell>
          <cell r="EF27">
            <v>-615.73100255311147</v>
          </cell>
          <cell r="EH27">
            <v>0</v>
          </cell>
          <cell r="EI27">
            <v>0</v>
          </cell>
          <cell r="EK27">
            <v>152.99176025390625</v>
          </cell>
          <cell r="EL27">
            <v>0</v>
          </cell>
          <cell r="EM27">
            <v>152.99176025390625</v>
          </cell>
          <cell r="EO27">
            <v>0</v>
          </cell>
          <cell r="EP27">
            <v>0</v>
          </cell>
        </row>
        <row r="28">
          <cell r="C28">
            <v>2025</v>
          </cell>
          <cell r="D28">
            <v>45658</v>
          </cell>
          <cell r="E28">
            <v>55.910594940185547</v>
          </cell>
          <cell r="F28">
            <v>0</v>
          </cell>
          <cell r="G28">
            <v>55.91059494018554</v>
          </cell>
          <cell r="DZ28">
            <v>37591</v>
          </cell>
          <cell r="EA28">
            <v>174.96277116928979</v>
          </cell>
          <cell r="EB28">
            <v>0.16380124801668217</v>
          </cell>
          <cell r="EC28">
            <v>175.12657241730648</v>
          </cell>
          <cell r="EE28">
            <v>-23947.949794186901</v>
          </cell>
          <cell r="EF28">
            <v>-3922.7040637286614</v>
          </cell>
          <cell r="EH28">
            <v>0</v>
          </cell>
          <cell r="EI28">
            <v>0</v>
          </cell>
          <cell r="EK28">
            <v>152.99176025390625</v>
          </cell>
          <cell r="EL28">
            <v>0</v>
          </cell>
          <cell r="EM28">
            <v>152.99176025390625</v>
          </cell>
          <cell r="EO28">
            <v>-14250</v>
          </cell>
          <cell r="EP28">
            <v>0</v>
          </cell>
        </row>
        <row r="29">
          <cell r="C29">
            <v>2026</v>
          </cell>
          <cell r="D29">
            <v>46023</v>
          </cell>
          <cell r="E29">
            <v>55.910594940185547</v>
          </cell>
          <cell r="F29">
            <v>0</v>
          </cell>
          <cell r="G29">
            <v>55.91059494018554</v>
          </cell>
          <cell r="DZ29">
            <v>37622</v>
          </cell>
          <cell r="EA29">
            <v>174.75668775715653</v>
          </cell>
          <cell r="EB29">
            <v>0.17360112090369739</v>
          </cell>
          <cell r="EC29">
            <v>174.93028887806022</v>
          </cell>
          <cell r="EE29">
            <v>-46994.193532068908</v>
          </cell>
          <cell r="EF29">
            <v>-8158.244673132449</v>
          </cell>
          <cell r="EH29">
            <v>0</v>
          </cell>
          <cell r="EI29">
            <v>0</v>
          </cell>
          <cell r="EK29">
            <v>151.97514343261719</v>
          </cell>
          <cell r="EL29">
            <v>0</v>
          </cell>
          <cell r="EM29">
            <v>151.97514343261719</v>
          </cell>
          <cell r="EO29">
            <v>65610</v>
          </cell>
          <cell r="EP29">
            <v>0</v>
          </cell>
        </row>
        <row r="30">
          <cell r="C30">
            <v>2027</v>
          </cell>
          <cell r="D30">
            <v>46388</v>
          </cell>
          <cell r="E30">
            <v>55.910594940185547</v>
          </cell>
          <cell r="F30">
            <v>0</v>
          </cell>
          <cell r="G30">
            <v>55.91059494018554</v>
          </cell>
          <cell r="DZ30">
            <v>37653</v>
          </cell>
          <cell r="EA30">
            <v>175.72652894610331</v>
          </cell>
          <cell r="EB30">
            <v>0.18487737210961086</v>
          </cell>
          <cell r="EC30">
            <v>175.91140631821293</v>
          </cell>
          <cell r="EE30">
            <v>0</v>
          </cell>
          <cell r="EF30">
            <v>0</v>
          </cell>
          <cell r="EH30">
            <v>0</v>
          </cell>
          <cell r="EI30">
            <v>0</v>
          </cell>
          <cell r="EK30">
            <v>151.97514343261719</v>
          </cell>
          <cell r="EL30">
            <v>0</v>
          </cell>
          <cell r="EM30">
            <v>151.97514343261719</v>
          </cell>
          <cell r="EO30">
            <v>0</v>
          </cell>
          <cell r="EP30">
            <v>0</v>
          </cell>
        </row>
        <row r="31">
          <cell r="C31">
            <v>2028</v>
          </cell>
          <cell r="D31">
            <v>46753</v>
          </cell>
          <cell r="E31">
            <v>55.910594940185547</v>
          </cell>
          <cell r="F31">
            <v>0</v>
          </cell>
          <cell r="G31">
            <v>55.91059494018554</v>
          </cell>
          <cell r="DZ31">
            <v>37681</v>
          </cell>
          <cell r="EA31">
            <v>176.60767184937671</v>
          </cell>
          <cell r="EB31">
            <v>0.19539174721725772</v>
          </cell>
          <cell r="EC31">
            <v>176.80306359659397</v>
          </cell>
          <cell r="EE31">
            <v>0</v>
          </cell>
          <cell r="EF31">
            <v>0</v>
          </cell>
          <cell r="EH31">
            <v>0</v>
          </cell>
          <cell r="EI31">
            <v>0</v>
          </cell>
          <cell r="EK31">
            <v>151.97514343261719</v>
          </cell>
          <cell r="EL31">
            <v>0</v>
          </cell>
          <cell r="EM31">
            <v>151.97514343261719</v>
          </cell>
          <cell r="EO31">
            <v>7500</v>
          </cell>
          <cell r="EP31">
            <v>0</v>
          </cell>
        </row>
        <row r="32">
          <cell r="C32">
            <v>2029</v>
          </cell>
          <cell r="D32">
            <v>47119</v>
          </cell>
          <cell r="E32">
            <v>55.910594940185547</v>
          </cell>
          <cell r="F32">
            <v>0</v>
          </cell>
          <cell r="G32">
            <v>55.91059494018554</v>
          </cell>
          <cell r="DZ32">
            <v>37712</v>
          </cell>
          <cell r="EA32">
            <v>177.58620898473211</v>
          </cell>
          <cell r="EB32">
            <v>0.20740317739591774</v>
          </cell>
          <cell r="EC32">
            <v>177.79361216212803</v>
          </cell>
          <cell r="EE32">
            <v>-6862.3901262806412</v>
          </cell>
          <cell r="EF32">
            <v>-1423.2815167209781</v>
          </cell>
          <cell r="EH32">
            <v>0</v>
          </cell>
          <cell r="EI32">
            <v>0</v>
          </cell>
          <cell r="EK32">
            <v>151.97514343261719</v>
          </cell>
          <cell r="EL32">
            <v>0</v>
          </cell>
          <cell r="EM32">
            <v>151.97514343261719</v>
          </cell>
          <cell r="EO32">
            <v>0</v>
          </cell>
          <cell r="EP32">
            <v>0</v>
          </cell>
        </row>
        <row r="33">
          <cell r="C33">
            <v>2030</v>
          </cell>
          <cell r="D33">
            <v>47484</v>
          </cell>
          <cell r="E33">
            <v>55.910594940185547</v>
          </cell>
          <cell r="F33">
            <v>0</v>
          </cell>
          <cell r="G33">
            <v>55.91059494018554</v>
          </cell>
          <cell r="DZ33">
            <v>37742</v>
          </cell>
          <cell r="EA33">
            <v>178.53478963497744</v>
          </cell>
          <cell r="EB33">
            <v>0.21935958013190771</v>
          </cell>
          <cell r="EC33">
            <v>178.75414921510935</v>
          </cell>
          <cell r="EE33">
            <v>-7460.8166691380311</v>
          </cell>
          <cell r="EF33">
            <v>-1636.6016119832566</v>
          </cell>
          <cell r="EH33">
            <v>0</v>
          </cell>
          <cell r="EI33">
            <v>0</v>
          </cell>
          <cell r="EK33">
            <v>151.97514343261719</v>
          </cell>
          <cell r="EL33">
            <v>0</v>
          </cell>
          <cell r="EM33">
            <v>151.97514343261719</v>
          </cell>
          <cell r="EO33">
            <v>0</v>
          </cell>
          <cell r="EP33">
            <v>0</v>
          </cell>
        </row>
        <row r="34">
          <cell r="C34">
            <v>2031</v>
          </cell>
          <cell r="D34">
            <v>47849</v>
          </cell>
          <cell r="E34">
            <v>55.910594940185547</v>
          </cell>
          <cell r="F34">
            <v>0</v>
          </cell>
          <cell r="G34">
            <v>55.91059494018554</v>
          </cell>
          <cell r="DZ34">
            <v>37773</v>
          </cell>
          <cell r="EA34">
            <v>179.5204620536262</v>
          </cell>
          <cell r="EB34">
            <v>0.23210331204069234</v>
          </cell>
          <cell r="EC34">
            <v>179.7525653656669</v>
          </cell>
          <cell r="EE34">
            <v>-18476.833629696263</v>
          </cell>
          <cell r="EF34">
            <v>-4288.5342814773494</v>
          </cell>
          <cell r="EH34">
            <v>0</v>
          </cell>
          <cell r="EI34">
            <v>0</v>
          </cell>
          <cell r="EK34">
            <v>151.97514343261719</v>
          </cell>
          <cell r="EL34">
            <v>0</v>
          </cell>
          <cell r="EM34">
            <v>151.97514343261719</v>
          </cell>
          <cell r="EO34">
            <v>0</v>
          </cell>
          <cell r="EP34">
            <v>0</v>
          </cell>
        </row>
        <row r="35">
          <cell r="C35">
            <v>2032</v>
          </cell>
          <cell r="D35">
            <v>48214</v>
          </cell>
          <cell r="E35">
            <v>55.910594940185547</v>
          </cell>
          <cell r="F35">
            <v>0</v>
          </cell>
          <cell r="G35">
            <v>55.91059494018554</v>
          </cell>
          <cell r="DZ35">
            <v>37803</v>
          </cell>
          <cell r="EA35">
            <v>180.48105044232366</v>
          </cell>
          <cell r="EB35">
            <v>0.24452666370339671</v>
          </cell>
          <cell r="EC35">
            <v>180.72557710602706</v>
          </cell>
          <cell r="EE35">
            <v>0</v>
          </cell>
          <cell r="EF35">
            <v>0</v>
          </cell>
          <cell r="EH35">
            <v>0</v>
          </cell>
          <cell r="EI35">
            <v>0</v>
          </cell>
          <cell r="EK35">
            <v>151.97514343261719</v>
          </cell>
          <cell r="EL35">
            <v>0</v>
          </cell>
          <cell r="EM35">
            <v>151.97514343261719</v>
          </cell>
          <cell r="EO35">
            <v>0</v>
          </cell>
          <cell r="EP35">
            <v>0</v>
          </cell>
        </row>
        <row r="36">
          <cell r="C36">
            <v>2033</v>
          </cell>
          <cell r="D36">
            <v>48580</v>
          </cell>
          <cell r="E36">
            <v>55.910594940185547</v>
          </cell>
          <cell r="F36">
            <v>0</v>
          </cell>
          <cell r="G36">
            <v>55.91059494018554</v>
          </cell>
          <cell r="DZ36">
            <v>37834</v>
          </cell>
          <cell r="EA36">
            <v>181.48136601339141</v>
          </cell>
          <cell r="EB36">
            <v>0.25730827009320478</v>
          </cell>
          <cell r="EC36">
            <v>181.73867428348461</v>
          </cell>
          <cell r="EE36">
            <v>-1121.1937818128201</v>
          </cell>
          <cell r="EF36">
            <v>-288.49243243751482</v>
          </cell>
          <cell r="EH36">
            <v>0</v>
          </cell>
          <cell r="EI36">
            <v>0</v>
          </cell>
          <cell r="EK36">
            <v>151.97514343261719</v>
          </cell>
          <cell r="EL36">
            <v>0</v>
          </cell>
          <cell r="EM36">
            <v>151.97514343261719</v>
          </cell>
          <cell r="EO36">
            <v>0</v>
          </cell>
          <cell r="EP36">
            <v>0</v>
          </cell>
        </row>
        <row r="37">
          <cell r="C37">
            <v>2034</v>
          </cell>
          <cell r="D37">
            <v>48945</v>
          </cell>
          <cell r="E37">
            <v>55.910594940185547</v>
          </cell>
          <cell r="F37">
            <v>0</v>
          </cell>
          <cell r="G37">
            <v>55.91059494018554</v>
          </cell>
          <cell r="DZ37">
            <v>37865</v>
          </cell>
          <cell r="EA37">
            <v>182.48760105283409</v>
          </cell>
          <cell r="EB37">
            <v>0.27044717820234609</v>
          </cell>
          <cell r="EC37">
            <v>182.75804823103644</v>
          </cell>
          <cell r="EE37">
            <v>0</v>
          </cell>
          <cell r="EF37">
            <v>0</v>
          </cell>
          <cell r="EH37">
            <v>0</v>
          </cell>
          <cell r="EI37">
            <v>0</v>
          </cell>
          <cell r="EK37">
            <v>151.97514343261719</v>
          </cell>
          <cell r="EL37">
            <v>0</v>
          </cell>
          <cell r="EM37">
            <v>151.97514343261719</v>
          </cell>
          <cell r="EO37">
            <v>0</v>
          </cell>
          <cell r="EP37">
            <v>0</v>
          </cell>
        </row>
        <row r="38">
          <cell r="C38">
            <v>2035</v>
          </cell>
          <cell r="D38">
            <v>49310</v>
          </cell>
          <cell r="E38">
            <v>55.910594940185547</v>
          </cell>
          <cell r="F38">
            <v>0</v>
          </cell>
          <cell r="G38">
            <v>55.91059494018554</v>
          </cell>
          <cell r="DZ38">
            <v>37895</v>
          </cell>
          <cell r="EA38">
            <v>183.46809537141482</v>
          </cell>
          <cell r="EB38">
            <v>0.28324362241011158</v>
          </cell>
          <cell r="EC38">
            <v>183.75133899382493</v>
          </cell>
          <cell r="EE38">
            <v>-11850.710362342072</v>
          </cell>
          <cell r="EF38">
            <v>-3356.6381311628143</v>
          </cell>
          <cell r="EH38">
            <v>0</v>
          </cell>
          <cell r="EI38">
            <v>0</v>
          </cell>
          <cell r="EK38">
            <v>151.97514343261719</v>
          </cell>
          <cell r="EL38">
            <v>0</v>
          </cell>
          <cell r="EM38">
            <v>151.97514343261719</v>
          </cell>
          <cell r="EO38">
            <v>-15000</v>
          </cell>
          <cell r="EP38">
            <v>0</v>
          </cell>
        </row>
        <row r="39">
          <cell r="C39">
            <v>2036</v>
          </cell>
          <cell r="D39">
            <v>49675</v>
          </cell>
          <cell r="E39">
            <v>55.910594940185547</v>
          </cell>
          <cell r="F39">
            <v>0</v>
          </cell>
          <cell r="G39">
            <v>55.91059494018554</v>
          </cell>
          <cell r="DZ39">
            <v>37926</v>
          </cell>
          <cell r="EA39">
            <v>184.4886046009201</v>
          </cell>
          <cell r="EB39">
            <v>0.29646688310063496</v>
          </cell>
          <cell r="EC39">
            <v>184.78507148402073</v>
          </cell>
          <cell r="EE39">
            <v>-3779.9769979454604</v>
          </cell>
          <cell r="EF39">
            <v>-1120.6379987729858</v>
          </cell>
          <cell r="EH39">
            <v>0</v>
          </cell>
          <cell r="EI39">
            <v>0</v>
          </cell>
          <cell r="EK39">
            <v>151.97514343261719</v>
          </cell>
          <cell r="EL39">
            <v>0</v>
          </cell>
          <cell r="EM39">
            <v>151.97514343261719</v>
          </cell>
          <cell r="EO39">
            <v>0</v>
          </cell>
          <cell r="EP39">
            <v>0</v>
          </cell>
        </row>
        <row r="40">
          <cell r="C40">
            <v>2037</v>
          </cell>
          <cell r="D40">
            <v>50041</v>
          </cell>
          <cell r="E40">
            <v>55.910594940185547</v>
          </cell>
          <cell r="F40">
            <v>0</v>
          </cell>
          <cell r="G40">
            <v>55.91059494018554</v>
          </cell>
          <cell r="DZ40">
            <v>37956</v>
          </cell>
          <cell r="EA40">
            <v>185.48209637331971</v>
          </cell>
          <cell r="EB40">
            <v>0.30957744585563773</v>
          </cell>
          <cell r="EC40">
            <v>185.79167381917534</v>
          </cell>
          <cell r="EE40">
            <v>-10276.061468260752</v>
          </cell>
          <cell r="EF40">
            <v>-3181.236862799698</v>
          </cell>
          <cell r="EH40">
            <v>0</v>
          </cell>
          <cell r="EI40">
            <v>0</v>
          </cell>
          <cell r="EK40">
            <v>151.97514343261719</v>
          </cell>
          <cell r="EL40">
            <v>0</v>
          </cell>
          <cell r="EM40">
            <v>151.97514343261719</v>
          </cell>
          <cell r="EO40">
            <v>-16000</v>
          </cell>
          <cell r="EP40">
            <v>0</v>
          </cell>
        </row>
        <row r="41">
          <cell r="C41">
            <v>2038</v>
          </cell>
          <cell r="D41">
            <v>50406</v>
          </cell>
          <cell r="E41">
            <v>55.910594940185547</v>
          </cell>
          <cell r="F41">
            <v>0</v>
          </cell>
          <cell r="G41">
            <v>55.91059494018554</v>
          </cell>
          <cell r="DZ41">
            <v>37987</v>
          </cell>
          <cell r="EA41">
            <v>182.77750888876042</v>
          </cell>
          <cell r="EB41">
            <v>0.31707992446425237</v>
          </cell>
          <cell r="EC41">
            <v>183.09458881322468</v>
          </cell>
          <cell r="EE41">
            <v>-57789.73695722752</v>
          </cell>
          <cell r="EF41">
            <v>-18323.965429206717</v>
          </cell>
          <cell r="EH41">
            <v>0</v>
          </cell>
          <cell r="EI41">
            <v>0</v>
          </cell>
          <cell r="EK41">
            <v>148.92549133300781</v>
          </cell>
          <cell r="EL41">
            <v>0</v>
          </cell>
          <cell r="EM41">
            <v>148.92549133300781</v>
          </cell>
          <cell r="EO41">
            <v>60915</v>
          </cell>
          <cell r="EP41">
            <v>0</v>
          </cell>
        </row>
        <row r="42">
          <cell r="C42">
            <v>2039</v>
          </cell>
          <cell r="D42">
            <v>50771</v>
          </cell>
          <cell r="E42">
            <v>55.910594940185547</v>
          </cell>
          <cell r="F42">
            <v>0</v>
          </cell>
          <cell r="G42">
            <v>55.91059494018554</v>
          </cell>
          <cell r="DZ42">
            <v>38018</v>
          </cell>
          <cell r="EA42">
            <v>183.80742511704844</v>
          </cell>
          <cell r="EB42">
            <v>0.33126384927470554</v>
          </cell>
          <cell r="EC42">
            <v>184.13868896632314</v>
          </cell>
          <cell r="EE42">
            <v>0</v>
          </cell>
          <cell r="EF42">
            <v>0</v>
          </cell>
          <cell r="EH42">
            <v>0</v>
          </cell>
          <cell r="EI42">
            <v>0</v>
          </cell>
          <cell r="EK42">
            <v>148.92549133300781</v>
          </cell>
          <cell r="EL42">
            <v>0</v>
          </cell>
          <cell r="EM42">
            <v>148.92549133300781</v>
          </cell>
          <cell r="EO42">
            <v>0</v>
          </cell>
          <cell r="EP42">
            <v>0</v>
          </cell>
        </row>
        <row r="43">
          <cell r="C43">
            <v>2040</v>
          </cell>
          <cell r="D43">
            <v>51136</v>
          </cell>
          <cell r="E43">
            <v>55.910594940185547</v>
          </cell>
          <cell r="F43">
            <v>0</v>
          </cell>
          <cell r="G43">
            <v>55.91059494018554</v>
          </cell>
          <cell r="DZ43">
            <v>38047</v>
          </cell>
          <cell r="EA43">
            <v>184.77717024847286</v>
          </cell>
          <cell r="EB43">
            <v>0.34485287265181341</v>
          </cell>
          <cell r="EC43">
            <v>185.12202312112467</v>
          </cell>
          <cell r="EE43">
            <v>0</v>
          </cell>
          <cell r="EF43">
            <v>0</v>
          </cell>
          <cell r="EH43">
            <v>0</v>
          </cell>
          <cell r="EI43">
            <v>0</v>
          </cell>
          <cell r="EK43">
            <v>148.92549133300781</v>
          </cell>
          <cell r="EL43">
            <v>0</v>
          </cell>
          <cell r="EM43">
            <v>148.92549133300781</v>
          </cell>
          <cell r="EO43">
            <v>7500</v>
          </cell>
          <cell r="EP43">
            <v>0</v>
          </cell>
        </row>
        <row r="44">
          <cell r="C44">
            <v>2041</v>
          </cell>
          <cell r="D44">
            <v>51502</v>
          </cell>
          <cell r="E44">
            <v>55.910594940185547</v>
          </cell>
          <cell r="F44">
            <v>0</v>
          </cell>
          <cell r="G44">
            <v>55.91059494018554</v>
          </cell>
          <cell r="DZ44">
            <v>38078</v>
          </cell>
          <cell r="EA44">
            <v>185.81589392482249</v>
          </cell>
          <cell r="EB44">
            <v>0.35980193912189407</v>
          </cell>
          <cell r="EC44">
            <v>186.17569586394438</v>
          </cell>
          <cell r="EE44">
            <v>-6135.9377690710808</v>
          </cell>
          <cell r="EF44">
            <v>-2207.7223076430437</v>
          </cell>
          <cell r="EH44">
            <v>0</v>
          </cell>
          <cell r="EI44">
            <v>0</v>
          </cell>
          <cell r="EK44">
            <v>148.92549133300781</v>
          </cell>
          <cell r="EL44">
            <v>0</v>
          </cell>
          <cell r="EM44">
            <v>148.92549133300781</v>
          </cell>
          <cell r="EO44">
            <v>0</v>
          </cell>
          <cell r="EP44">
            <v>0</v>
          </cell>
        </row>
        <row r="45">
          <cell r="C45">
            <v>2042</v>
          </cell>
          <cell r="D45">
            <v>51867</v>
          </cell>
          <cell r="E45">
            <v>55.910594940185547</v>
          </cell>
          <cell r="F45">
            <v>0</v>
          </cell>
          <cell r="G45">
            <v>55.91059494018554</v>
          </cell>
          <cell r="DZ45">
            <v>38108</v>
          </cell>
          <cell r="EA45">
            <v>186.82258444361679</v>
          </cell>
          <cell r="EB45">
            <v>0.37469894342251564</v>
          </cell>
          <cell r="EC45">
            <v>187.19728338703931</v>
          </cell>
          <cell r="EE45">
            <v>-6860.379203820361</v>
          </cell>
          <cell r="EF45">
            <v>-2570.5768391492884</v>
          </cell>
          <cell r="EH45">
            <v>0</v>
          </cell>
          <cell r="EI45">
            <v>0</v>
          </cell>
          <cell r="EK45">
            <v>148.92549133300781</v>
          </cell>
          <cell r="EL45">
            <v>0</v>
          </cell>
          <cell r="EM45">
            <v>148.92549133300781</v>
          </cell>
          <cell r="EO45">
            <v>0</v>
          </cell>
          <cell r="EP45">
            <v>0</v>
          </cell>
        </row>
        <row r="46">
          <cell r="C46">
            <v>2043</v>
          </cell>
          <cell r="D46">
            <v>52232</v>
          </cell>
          <cell r="E46">
            <v>55.910594940185547</v>
          </cell>
          <cell r="F46">
            <v>0</v>
          </cell>
          <cell r="G46">
            <v>55.91059494018554</v>
          </cell>
          <cell r="DZ46">
            <v>38139</v>
          </cell>
          <cell r="EA46">
            <v>187.86921389018462</v>
          </cell>
          <cell r="EB46">
            <v>0.39046312631060687</v>
          </cell>
          <cell r="EC46">
            <v>188.25967701649523</v>
          </cell>
          <cell r="EE46">
            <v>-17286.006336464892</v>
          </cell>
          <cell r="EF46">
            <v>-6749.5480755610415</v>
          </cell>
          <cell r="EH46">
            <v>0</v>
          </cell>
          <cell r="EI46">
            <v>0</v>
          </cell>
          <cell r="EK46">
            <v>148.92549133300781</v>
          </cell>
          <cell r="EL46">
            <v>0</v>
          </cell>
          <cell r="EM46">
            <v>148.92549133300781</v>
          </cell>
          <cell r="EO46">
            <v>0</v>
          </cell>
          <cell r="EP46">
            <v>0</v>
          </cell>
        </row>
        <row r="47">
          <cell r="C47">
            <v>2044</v>
          </cell>
          <cell r="D47">
            <v>52597</v>
          </cell>
          <cell r="E47">
            <v>55.910594940185547</v>
          </cell>
          <cell r="F47">
            <v>0</v>
          </cell>
          <cell r="G47">
            <v>55.91059494018554</v>
          </cell>
          <cell r="DZ47">
            <v>38169</v>
          </cell>
          <cell r="EA47">
            <v>188.88963823927975</v>
          </cell>
          <cell r="EB47">
            <v>0.40580487381686225</v>
          </cell>
          <cell r="EC47">
            <v>189.29544311309661</v>
          </cell>
          <cell r="EE47">
            <v>0</v>
          </cell>
          <cell r="EF47">
            <v>0</v>
          </cell>
          <cell r="EH47">
            <v>0</v>
          </cell>
          <cell r="EI47">
            <v>0</v>
          </cell>
          <cell r="EK47">
            <v>148.92549133300781</v>
          </cell>
          <cell r="EL47">
            <v>0</v>
          </cell>
          <cell r="EM47">
            <v>148.92549133300781</v>
          </cell>
          <cell r="EO47">
            <v>0</v>
          </cell>
          <cell r="EP47">
            <v>0</v>
          </cell>
        </row>
        <row r="48">
          <cell r="C48">
            <v>2045</v>
          </cell>
          <cell r="D48">
            <v>52963</v>
          </cell>
          <cell r="E48">
            <v>55.910594940185547</v>
          </cell>
          <cell r="F48">
            <v>0</v>
          </cell>
          <cell r="G48">
            <v>55.91059494018554</v>
          </cell>
          <cell r="DZ48">
            <v>38200</v>
          </cell>
          <cell r="EA48">
            <v>189.95213842890445</v>
          </cell>
          <cell r="EB48">
            <v>0.421708862469103</v>
          </cell>
          <cell r="EC48">
            <v>190.37384729137355</v>
          </cell>
          <cell r="EE48">
            <v>0</v>
          </cell>
          <cell r="EF48">
            <v>0</v>
          </cell>
          <cell r="EH48">
            <v>0</v>
          </cell>
          <cell r="EI48">
            <v>0</v>
          </cell>
          <cell r="EK48">
            <v>148.92549133300781</v>
          </cell>
          <cell r="EL48">
            <v>0</v>
          </cell>
          <cell r="EM48">
            <v>148.92549133300781</v>
          </cell>
          <cell r="EO48">
            <v>0</v>
          </cell>
          <cell r="EP48">
            <v>0</v>
          </cell>
        </row>
        <row r="49">
          <cell r="C49">
            <v>2046</v>
          </cell>
          <cell r="D49">
            <v>53328</v>
          </cell>
          <cell r="E49">
            <v>55.910594940185547</v>
          </cell>
          <cell r="F49">
            <v>0</v>
          </cell>
          <cell r="G49">
            <v>55.91059494018554</v>
          </cell>
          <cell r="DZ49">
            <v>38231</v>
          </cell>
          <cell r="EA49">
            <v>191.02142355008988</v>
          </cell>
          <cell r="EB49">
            <v>0.43797057057557254</v>
          </cell>
          <cell r="EC49">
            <v>191.45939412066545</v>
          </cell>
          <cell r="EE49">
            <v>0</v>
          </cell>
          <cell r="EF49">
            <v>0</v>
          </cell>
          <cell r="EH49">
            <v>0</v>
          </cell>
          <cell r="EI49">
            <v>0</v>
          </cell>
          <cell r="EK49">
            <v>148.92549133300781</v>
          </cell>
          <cell r="EL49">
            <v>0</v>
          </cell>
          <cell r="EM49">
            <v>148.92549133300781</v>
          </cell>
          <cell r="EO49">
            <v>0</v>
          </cell>
          <cell r="EP49">
            <v>0</v>
          </cell>
        </row>
        <row r="50">
          <cell r="C50">
            <v>2047</v>
          </cell>
          <cell r="D50">
            <v>53693</v>
          </cell>
          <cell r="E50">
            <v>55.910594940185547</v>
          </cell>
          <cell r="F50">
            <v>0</v>
          </cell>
          <cell r="G50">
            <v>55.91059494018554</v>
          </cell>
          <cell r="DZ50">
            <v>38261</v>
          </cell>
          <cell r="EA50">
            <v>192.06357455494839</v>
          </cell>
          <cell r="EB50">
            <v>0.45379103062560944</v>
          </cell>
          <cell r="EC50">
            <v>192.517365585574</v>
          </cell>
          <cell r="EE50">
            <v>-10696.769135940613</v>
          </cell>
          <cell r="EF50">
            <v>-4854.0978905627007</v>
          </cell>
          <cell r="EH50">
            <v>0</v>
          </cell>
          <cell r="EI50">
            <v>0</v>
          </cell>
          <cell r="EK50">
            <v>148.92549133300781</v>
          </cell>
          <cell r="EL50">
            <v>0</v>
          </cell>
          <cell r="EM50">
            <v>148.92549133300781</v>
          </cell>
          <cell r="EO50">
            <v>-15000</v>
          </cell>
          <cell r="EP50">
            <v>0</v>
          </cell>
        </row>
        <row r="51">
          <cell r="C51">
            <v>2048</v>
          </cell>
          <cell r="D51">
            <v>54058</v>
          </cell>
          <cell r="E51">
            <v>55.910594940185547</v>
          </cell>
          <cell r="F51">
            <v>0</v>
          </cell>
          <cell r="G51">
            <v>55.91059494018554</v>
          </cell>
          <cell r="DZ51">
            <v>38292</v>
          </cell>
          <cell r="EA51">
            <v>193.14812431670043</v>
          </cell>
          <cell r="EB51">
            <v>0.47022679994555006</v>
          </cell>
          <cell r="EC51">
            <v>193.61835111664598</v>
          </cell>
          <cell r="EE51">
            <v>-3526.3493794288001</v>
          </cell>
          <cell r="EF51">
            <v>-1658.183984178781</v>
          </cell>
          <cell r="EH51">
            <v>0</v>
          </cell>
          <cell r="EI51">
            <v>0</v>
          </cell>
          <cell r="EK51">
            <v>148.92549133300781</v>
          </cell>
          <cell r="EL51">
            <v>0</v>
          </cell>
          <cell r="EM51">
            <v>148.92549133300781</v>
          </cell>
          <cell r="EO51">
            <v>0</v>
          </cell>
          <cell r="EP51">
            <v>0</v>
          </cell>
        </row>
        <row r="52">
          <cell r="C52">
            <v>2049</v>
          </cell>
          <cell r="D52">
            <v>54424</v>
          </cell>
          <cell r="E52">
            <v>55.910594940185547</v>
          </cell>
          <cell r="F52">
            <v>0</v>
          </cell>
          <cell r="G52">
            <v>55.91059494018554</v>
          </cell>
          <cell r="DZ52">
            <v>38322</v>
          </cell>
          <cell r="EA52">
            <v>194.20437306725489</v>
          </cell>
          <cell r="EB52">
            <v>0.48645919114093772</v>
          </cell>
          <cell r="EC52">
            <v>194.69083225839583</v>
          </cell>
          <cell r="EE52">
            <v>-47626.361302413054</v>
          </cell>
          <cell r="EF52">
            <v>-23168.28119615791</v>
          </cell>
          <cell r="EH52">
            <v>0</v>
          </cell>
          <cell r="EI52">
            <v>0</v>
          </cell>
          <cell r="EK52">
            <v>148.92549133300781</v>
          </cell>
          <cell r="EL52">
            <v>0</v>
          </cell>
          <cell r="EM52">
            <v>148.92549133300781</v>
          </cell>
          <cell r="EO52">
            <v>-8000</v>
          </cell>
          <cell r="EP52">
            <v>0</v>
          </cell>
        </row>
        <row r="53">
          <cell r="C53">
            <v>2050</v>
          </cell>
          <cell r="D53">
            <v>54789</v>
          </cell>
          <cell r="E53">
            <v>55.910594940185547</v>
          </cell>
          <cell r="F53">
            <v>0</v>
          </cell>
          <cell r="G53">
            <v>55.91059494018554</v>
          </cell>
          <cell r="DZ53">
            <v>38353</v>
          </cell>
          <cell r="EA53">
            <v>186.6591409428674</v>
          </cell>
          <cell r="EB53">
            <v>0.48552771628106939</v>
          </cell>
          <cell r="EC53">
            <v>187.14466865914846</v>
          </cell>
          <cell r="EE53">
            <v>-31413.460121333545</v>
          </cell>
          <cell r="EF53">
            <v>-15252.105553197522</v>
          </cell>
          <cell r="EH53">
            <v>0</v>
          </cell>
          <cell r="EI53">
            <v>0</v>
          </cell>
          <cell r="EK53">
            <v>142.31787109375</v>
          </cell>
          <cell r="EL53">
            <v>0</v>
          </cell>
          <cell r="EM53">
            <v>142.31787109375</v>
          </cell>
          <cell r="EO53">
            <v>116898</v>
          </cell>
          <cell r="EP53">
            <v>0</v>
          </cell>
        </row>
        <row r="54">
          <cell r="C54">
            <v>2051</v>
          </cell>
          <cell r="D54">
            <v>55154</v>
          </cell>
          <cell r="E54">
            <v>55.910594940185547</v>
          </cell>
          <cell r="F54">
            <v>0</v>
          </cell>
          <cell r="G54">
            <v>55.91059494018554</v>
          </cell>
          <cell r="DZ54">
            <v>38384</v>
          </cell>
          <cell r="EA54">
            <v>187.75674910678234</v>
          </cell>
          <cell r="EB54">
            <v>0.51037947201814404</v>
          </cell>
          <cell r="EC54">
            <v>188.26712857880048</v>
          </cell>
          <cell r="EE54">
            <v>0</v>
          </cell>
          <cell r="EF54">
            <v>0</v>
          </cell>
          <cell r="EH54">
            <v>0</v>
          </cell>
          <cell r="EI54">
            <v>0</v>
          </cell>
          <cell r="EK54">
            <v>142.31787109375</v>
          </cell>
          <cell r="EL54">
            <v>0</v>
          </cell>
          <cell r="EM54">
            <v>142.31787109375</v>
          </cell>
          <cell r="EO54">
            <v>0</v>
          </cell>
          <cell r="EP54">
            <v>0</v>
          </cell>
        </row>
        <row r="55">
          <cell r="C55">
            <v>2052</v>
          </cell>
          <cell r="D55">
            <v>55519</v>
          </cell>
          <cell r="E55">
            <v>55.910594940185547</v>
          </cell>
          <cell r="F55">
            <v>0</v>
          </cell>
          <cell r="G55">
            <v>55.91059494018554</v>
          </cell>
          <cell r="DZ55">
            <v>38412</v>
          </cell>
          <cell r="EA55">
            <v>188.75583189468932</v>
          </cell>
          <cell r="EB55">
            <v>0.53348567182044349</v>
          </cell>
          <cell r="EC55">
            <v>189.28931756650977</v>
          </cell>
          <cell r="EE55">
            <v>0</v>
          </cell>
          <cell r="EF55">
            <v>0</v>
          </cell>
          <cell r="EH55">
            <v>0</v>
          </cell>
          <cell r="EI55">
            <v>0</v>
          </cell>
          <cell r="EK55">
            <v>142.31787109375</v>
          </cell>
          <cell r="EL55">
            <v>0</v>
          </cell>
          <cell r="EM55">
            <v>142.31787109375</v>
          </cell>
          <cell r="EO55">
            <v>10300</v>
          </cell>
          <cell r="EP55">
            <v>0</v>
          </cell>
        </row>
        <row r="56">
          <cell r="C56">
            <v>2053</v>
          </cell>
          <cell r="D56">
            <v>55885</v>
          </cell>
          <cell r="E56">
            <v>55.910594940185547</v>
          </cell>
          <cell r="F56">
            <v>0</v>
          </cell>
          <cell r="G56">
            <v>55.91059494018554</v>
          </cell>
          <cell r="DZ56">
            <v>38443</v>
          </cell>
          <cell r="EA56">
            <v>189.87055397290911</v>
          </cell>
          <cell r="EB56">
            <v>0.55980877606484114</v>
          </cell>
          <cell r="EC56">
            <v>190.43036274897395</v>
          </cell>
          <cell r="EE56">
            <v>-5147.032914062871</v>
          </cell>
          <cell r="EF56">
            <v>-2881.3541959869885</v>
          </cell>
          <cell r="EH56">
            <v>0</v>
          </cell>
          <cell r="EI56">
            <v>0</v>
          </cell>
          <cell r="EK56">
            <v>142.31787109375</v>
          </cell>
          <cell r="EL56">
            <v>0</v>
          </cell>
          <cell r="EM56">
            <v>142.31787109375</v>
          </cell>
          <cell r="EO56">
            <v>0</v>
          </cell>
          <cell r="EP56">
            <v>0</v>
          </cell>
        </row>
        <row r="57">
          <cell r="C57">
            <v>2054</v>
          </cell>
          <cell r="D57">
            <v>56250</v>
          </cell>
          <cell r="E57">
            <v>55.910594940185547</v>
          </cell>
          <cell r="F57">
            <v>0</v>
          </cell>
          <cell r="G57">
            <v>55.91059494018554</v>
          </cell>
          <cell r="DZ57">
            <v>38473</v>
          </cell>
          <cell r="EA57">
            <v>190.95799212028643</v>
          </cell>
          <cell r="EB57">
            <v>0.5860355731142306</v>
          </cell>
          <cell r="EC57">
            <v>191.54402769340066</v>
          </cell>
          <cell r="EE57">
            <v>0</v>
          </cell>
          <cell r="EF57">
            <v>0</v>
          </cell>
          <cell r="EH57">
            <v>0</v>
          </cell>
          <cell r="EI57">
            <v>0</v>
          </cell>
          <cell r="EK57">
            <v>142.31787109375</v>
          </cell>
          <cell r="EL57">
            <v>0</v>
          </cell>
          <cell r="EM57">
            <v>142.31787109375</v>
          </cell>
          <cell r="EO57">
            <v>0</v>
          </cell>
          <cell r="EP57">
            <v>0</v>
          </cell>
        </row>
        <row r="58">
          <cell r="C58">
            <v>2055</v>
          </cell>
          <cell r="D58">
            <v>56615</v>
          </cell>
          <cell r="E58">
            <v>55.910594940185547</v>
          </cell>
          <cell r="F58">
            <v>0</v>
          </cell>
          <cell r="G58">
            <v>55.91059494018554</v>
          </cell>
          <cell r="DZ58">
            <v>38504</v>
          </cell>
          <cell r="EA58">
            <v>192.09072359707486</v>
          </cell>
          <cell r="EB58">
            <v>0.61392663739297859</v>
          </cell>
          <cell r="EC58">
            <v>192.70465023446783</v>
          </cell>
          <cell r="EE58">
            <v>-16130.565079029062</v>
          </cell>
          <cell r="EF58">
            <v>-9902.9835782169175</v>
          </cell>
          <cell r="EH58">
            <v>0</v>
          </cell>
          <cell r="EI58">
            <v>0</v>
          </cell>
          <cell r="EK58">
            <v>142.31787109375</v>
          </cell>
          <cell r="EL58">
            <v>0</v>
          </cell>
          <cell r="EM58">
            <v>142.31787109375</v>
          </cell>
          <cell r="EO58">
            <v>0</v>
          </cell>
          <cell r="EP58">
            <v>0</v>
          </cell>
        </row>
        <row r="59">
          <cell r="C59">
            <v>2056</v>
          </cell>
          <cell r="D59">
            <v>56980</v>
          </cell>
          <cell r="E59">
            <v>55.910594940185547</v>
          </cell>
          <cell r="F59">
            <v>0</v>
          </cell>
          <cell r="G59">
            <v>55.91059494018554</v>
          </cell>
          <cell r="DZ59">
            <v>38534</v>
          </cell>
          <cell r="EA59">
            <v>193.19574764296439</v>
          </cell>
          <cell r="EB59">
            <v>0.64169432537246962</v>
          </cell>
          <cell r="EC59">
            <v>193.83744196833686</v>
          </cell>
          <cell r="EE59">
            <v>0</v>
          </cell>
          <cell r="EF59">
            <v>0</v>
          </cell>
          <cell r="EH59">
            <v>0</v>
          </cell>
          <cell r="EI59">
            <v>0</v>
          </cell>
          <cell r="EK59">
            <v>142.31787109375</v>
          </cell>
          <cell r="EL59">
            <v>0</v>
          </cell>
          <cell r="EM59">
            <v>142.31787109375</v>
          </cell>
          <cell r="EO59">
            <v>0</v>
          </cell>
          <cell r="EP59">
            <v>0</v>
          </cell>
        </row>
        <row r="60">
          <cell r="C60">
            <v>2057</v>
          </cell>
          <cell r="D60">
            <v>57346</v>
          </cell>
          <cell r="E60">
            <v>55.910594940185547</v>
          </cell>
          <cell r="F60">
            <v>0</v>
          </cell>
          <cell r="G60">
            <v>55.91059494018554</v>
          </cell>
          <cell r="DZ60">
            <v>38565</v>
          </cell>
          <cell r="EA60">
            <v>194.34681556562367</v>
          </cell>
          <cell r="EB60">
            <v>0.67120231053968382</v>
          </cell>
          <cell r="EC60">
            <v>195.01801787616336</v>
          </cell>
          <cell r="EE60">
            <v>0</v>
          </cell>
          <cell r="EF60">
            <v>0</v>
          </cell>
          <cell r="EH60">
            <v>0</v>
          </cell>
          <cell r="EI60">
            <v>0</v>
          </cell>
          <cell r="EK60">
            <v>142.31787109375</v>
          </cell>
          <cell r="EL60">
            <v>0</v>
          </cell>
          <cell r="EM60">
            <v>142.31787109375</v>
          </cell>
          <cell r="EO60">
            <v>0</v>
          </cell>
          <cell r="EP60">
            <v>0</v>
          </cell>
        </row>
        <row r="61">
          <cell r="C61">
            <v>2058</v>
          </cell>
          <cell r="D61">
            <v>57711</v>
          </cell>
          <cell r="E61">
            <v>55.910594940185547</v>
          </cell>
          <cell r="F61">
            <v>0</v>
          </cell>
          <cell r="G61">
            <v>55.91059494018554</v>
          </cell>
          <cell r="DZ61">
            <v>38596</v>
          </cell>
          <cell r="EA61">
            <v>195.50732947028766</v>
          </cell>
          <cell r="EB61">
            <v>0.70155125367836035</v>
          </cell>
          <cell r="EC61">
            <v>196.20888072396602</v>
          </cell>
          <cell r="EE61">
            <v>0</v>
          </cell>
          <cell r="EF61">
            <v>0</v>
          </cell>
          <cell r="EH61">
            <v>0</v>
          </cell>
          <cell r="EI61">
            <v>0</v>
          </cell>
          <cell r="EK61">
            <v>142.31787109375</v>
          </cell>
          <cell r="EL61">
            <v>0</v>
          </cell>
          <cell r="EM61">
            <v>142.31787109375</v>
          </cell>
          <cell r="EO61">
            <v>0</v>
          </cell>
          <cell r="EP61">
            <v>0</v>
          </cell>
        </row>
        <row r="62">
          <cell r="C62">
            <v>2059</v>
          </cell>
          <cell r="D62">
            <v>58076</v>
          </cell>
          <cell r="E62">
            <v>55.910594940185547</v>
          </cell>
          <cell r="F62">
            <v>0</v>
          </cell>
          <cell r="G62">
            <v>55.91059494018554</v>
          </cell>
          <cell r="DZ62">
            <v>38626</v>
          </cell>
          <cell r="EA62">
            <v>196.63948327766454</v>
          </cell>
          <cell r="EB62">
            <v>0.73173436723871532</v>
          </cell>
          <cell r="EC62">
            <v>197.37121764490325</v>
          </cell>
          <cell r="EE62">
            <v>-8050.2721571004913</v>
          </cell>
          <cell r="EF62">
            <v>-5890.6608029753761</v>
          </cell>
          <cell r="EH62">
            <v>0</v>
          </cell>
          <cell r="EI62">
            <v>0</v>
          </cell>
          <cell r="EK62">
            <v>142.31787109375</v>
          </cell>
          <cell r="EL62">
            <v>0</v>
          </cell>
          <cell r="EM62">
            <v>142.31787109375</v>
          </cell>
          <cell r="EO62">
            <v>-11250</v>
          </cell>
          <cell r="EP62">
            <v>0</v>
          </cell>
        </row>
        <row r="63">
          <cell r="C63">
            <v>2060</v>
          </cell>
          <cell r="D63">
            <v>58441</v>
          </cell>
          <cell r="E63">
            <v>55.910594940185547</v>
          </cell>
          <cell r="F63">
            <v>0</v>
          </cell>
          <cell r="G63">
            <v>55.91059494018554</v>
          </cell>
          <cell r="DZ63">
            <v>38657</v>
          </cell>
          <cell r="EA63">
            <v>197.8188395100787</v>
          </cell>
          <cell r="EB63">
            <v>0.76377693689988746</v>
          </cell>
          <cell r="EC63">
            <v>198.58261644697859</v>
          </cell>
          <cell r="EE63">
            <v>0</v>
          </cell>
          <cell r="EF63">
            <v>0</v>
          </cell>
          <cell r="EH63">
            <v>0</v>
          </cell>
          <cell r="EI63">
            <v>0</v>
          </cell>
          <cell r="EK63">
            <v>142.31787109375</v>
          </cell>
          <cell r="EL63">
            <v>0</v>
          </cell>
          <cell r="EM63">
            <v>142.31787109375</v>
          </cell>
          <cell r="EO63">
            <v>-55000</v>
          </cell>
          <cell r="EP63">
            <v>0</v>
          </cell>
        </row>
        <row r="64">
          <cell r="C64">
            <v>2061</v>
          </cell>
          <cell r="D64">
            <v>58807</v>
          </cell>
          <cell r="E64">
            <v>55.910594940185547</v>
          </cell>
          <cell r="F64">
            <v>0</v>
          </cell>
          <cell r="G64">
            <v>55.91059494018554</v>
          </cell>
          <cell r="DZ64">
            <v>38687</v>
          </cell>
          <cell r="EA64">
            <v>198.93470743169962</v>
          </cell>
          <cell r="EB64">
            <v>0.78455453393547714</v>
          </cell>
          <cell r="EC64">
            <v>199.7192619656351</v>
          </cell>
          <cell r="EE64">
            <v>-9018.9411166143618</v>
          </cell>
          <cell r="EF64">
            <v>-7075.8511443368925</v>
          </cell>
          <cell r="EH64">
            <v>0</v>
          </cell>
          <cell r="EI64">
            <v>0</v>
          </cell>
          <cell r="EK64">
            <v>142.31787109375</v>
          </cell>
          <cell r="EL64">
            <v>0</v>
          </cell>
          <cell r="EM64">
            <v>142.31787109375</v>
          </cell>
          <cell r="EO64">
            <v>-8000</v>
          </cell>
          <cell r="EP64">
            <v>0</v>
          </cell>
        </row>
        <row r="65">
          <cell r="C65">
            <v>2062</v>
          </cell>
          <cell r="D65">
            <v>59172</v>
          </cell>
          <cell r="E65">
            <v>55.910594940185547</v>
          </cell>
          <cell r="F65">
            <v>0</v>
          </cell>
          <cell r="G65">
            <v>55.91059494018554</v>
          </cell>
          <cell r="DZ65">
            <v>38718</v>
          </cell>
          <cell r="EA65">
            <v>187.47452288573027</v>
          </cell>
          <cell r="EB65">
            <v>0.75281340976380307</v>
          </cell>
          <cell r="EC65">
            <v>188.22733629549407</v>
          </cell>
          <cell r="EE65">
            <v>-4039.3383418709805</v>
          </cell>
          <cell r="EF65">
            <v>-3040.8680703335594</v>
          </cell>
          <cell r="EH65">
            <v>0</v>
          </cell>
          <cell r="EI65">
            <v>0</v>
          </cell>
          <cell r="EK65">
            <v>133.34710693359375</v>
          </cell>
          <cell r="EL65">
            <v>0</v>
          </cell>
          <cell r="EM65">
            <v>133.34710693359375</v>
          </cell>
          <cell r="EO65">
            <v>34023</v>
          </cell>
          <cell r="EP65">
            <v>0</v>
          </cell>
        </row>
        <row r="66">
          <cell r="C66">
            <v>2063</v>
          </cell>
          <cell r="D66">
            <v>59537</v>
          </cell>
          <cell r="E66">
            <v>55.910594940185547</v>
          </cell>
          <cell r="F66">
            <v>0</v>
          </cell>
          <cell r="G66">
            <v>55.91059494018554</v>
          </cell>
          <cell r="DZ66">
            <v>38749</v>
          </cell>
          <cell r="EA66">
            <v>188.56117576128969</v>
          </cell>
          <cell r="EB66">
            <v>0.77074648723205996</v>
          </cell>
          <cell r="EC66">
            <v>189.33192224852175</v>
          </cell>
          <cell r="EE66">
            <v>0</v>
          </cell>
          <cell r="EF66">
            <v>0</v>
          </cell>
          <cell r="EH66">
            <v>0</v>
          </cell>
          <cell r="EI66">
            <v>0</v>
          </cell>
          <cell r="EK66">
            <v>133.34710693359375</v>
          </cell>
          <cell r="EL66">
            <v>0</v>
          </cell>
          <cell r="EM66">
            <v>133.34710693359375</v>
          </cell>
          <cell r="EO66">
            <v>0</v>
          </cell>
          <cell r="EP66">
            <v>0</v>
          </cell>
        </row>
        <row r="67">
          <cell r="C67">
            <v>2064</v>
          </cell>
          <cell r="D67">
            <v>59902</v>
          </cell>
          <cell r="E67">
            <v>55.910594940185547</v>
          </cell>
          <cell r="F67">
            <v>0</v>
          </cell>
          <cell r="G67">
            <v>55.91059494018554</v>
          </cell>
          <cell r="DZ67">
            <v>38777</v>
          </cell>
          <cell r="EA67">
            <v>189.54901256109852</v>
          </cell>
          <cell r="EB67">
            <v>0.78713621642705789</v>
          </cell>
          <cell r="EC67">
            <v>190.33614877752558</v>
          </cell>
          <cell r="EE67">
            <v>0</v>
          </cell>
          <cell r="EF67">
            <v>0</v>
          </cell>
          <cell r="EH67">
            <v>0</v>
          </cell>
          <cell r="EI67">
            <v>0</v>
          </cell>
          <cell r="EK67">
            <v>133.34710693359375</v>
          </cell>
          <cell r="EL67">
            <v>0</v>
          </cell>
          <cell r="EM67">
            <v>133.34710693359375</v>
          </cell>
          <cell r="EO67">
            <v>0</v>
          </cell>
          <cell r="EP67">
            <v>0</v>
          </cell>
        </row>
        <row r="68">
          <cell r="C68">
            <v>2065</v>
          </cell>
          <cell r="D68">
            <v>60268</v>
          </cell>
          <cell r="E68">
            <v>55.910594940185547</v>
          </cell>
          <cell r="F68">
            <v>0</v>
          </cell>
          <cell r="G68">
            <v>55.91059494018554</v>
          </cell>
          <cell r="DZ68">
            <v>38808</v>
          </cell>
          <cell r="EA68">
            <v>190.64976355027031</v>
          </cell>
          <cell r="EB68">
            <v>0.80549695527275844</v>
          </cell>
          <cell r="EC68">
            <v>191.45526050554307</v>
          </cell>
          <cell r="EE68">
            <v>-4192.2195718149505</v>
          </cell>
          <cell r="EF68">
            <v>-3376.82010093181</v>
          </cell>
          <cell r="EH68">
            <v>0</v>
          </cell>
          <cell r="EI68">
            <v>0</v>
          </cell>
          <cell r="EK68">
            <v>133.34710693359375</v>
          </cell>
          <cell r="EL68">
            <v>0</v>
          </cell>
          <cell r="EM68">
            <v>133.34710693359375</v>
          </cell>
          <cell r="EO68">
            <v>0</v>
          </cell>
          <cell r="EP68">
            <v>0</v>
          </cell>
        </row>
        <row r="69">
          <cell r="C69">
            <v>2066</v>
          </cell>
          <cell r="D69">
            <v>60633</v>
          </cell>
          <cell r="E69">
            <v>55.910594940185547</v>
          </cell>
          <cell r="F69">
            <v>0</v>
          </cell>
          <cell r="G69">
            <v>55.91059494018554</v>
          </cell>
          <cell r="DZ69">
            <v>38838</v>
          </cell>
          <cell r="EA69">
            <v>191.72213565097721</v>
          </cell>
          <cell r="EB69">
            <v>0.8234827695705178</v>
          </cell>
          <cell r="EC69">
            <v>192.54561842054773</v>
          </cell>
          <cell r="EE69">
            <v>0</v>
          </cell>
          <cell r="EF69">
            <v>0</v>
          </cell>
          <cell r="EH69">
            <v>0</v>
          </cell>
          <cell r="EI69">
            <v>0</v>
          </cell>
          <cell r="EK69">
            <v>133.34710693359375</v>
          </cell>
          <cell r="EL69">
            <v>0</v>
          </cell>
          <cell r="EM69">
            <v>133.34710693359375</v>
          </cell>
          <cell r="EO69">
            <v>0</v>
          </cell>
          <cell r="EP69">
            <v>0</v>
          </cell>
        </row>
        <row r="70">
          <cell r="C70">
            <v>2067</v>
          </cell>
          <cell r="D70">
            <v>60998</v>
          </cell>
          <cell r="E70">
            <v>55.910594940185547</v>
          </cell>
          <cell r="F70">
            <v>0</v>
          </cell>
          <cell r="G70">
            <v>55.91059494018554</v>
          </cell>
          <cell r="DZ70">
            <v>38869</v>
          </cell>
          <cell r="EA70">
            <v>192.83767503360653</v>
          </cell>
          <cell r="EB70">
            <v>0.84229516645379476</v>
          </cell>
          <cell r="EC70">
            <v>193.67997020006032</v>
          </cell>
          <cell r="EE70">
            <v>-6834.1709493290209</v>
          </cell>
          <cell r="EF70">
            <v>-5756.3891573387764</v>
          </cell>
          <cell r="EH70">
            <v>0</v>
          </cell>
          <cell r="EI70">
            <v>0</v>
          </cell>
          <cell r="EK70">
            <v>133.34710693359375</v>
          </cell>
          <cell r="EL70">
            <v>0</v>
          </cell>
          <cell r="EM70">
            <v>133.34710693359375</v>
          </cell>
          <cell r="EO70">
            <v>0</v>
          </cell>
          <cell r="EP70">
            <v>0</v>
          </cell>
        </row>
        <row r="71">
          <cell r="C71">
            <v>2068</v>
          </cell>
          <cell r="D71">
            <v>61363</v>
          </cell>
          <cell r="E71">
            <v>55.910594940185547</v>
          </cell>
          <cell r="F71">
            <v>0</v>
          </cell>
          <cell r="G71">
            <v>55.91059494018554</v>
          </cell>
          <cell r="DZ71">
            <v>38899</v>
          </cell>
          <cell r="EA71">
            <v>193.9244641906466</v>
          </cell>
          <cell r="EB71">
            <v>0.86072281577315835</v>
          </cell>
          <cell r="EC71">
            <v>194.78518700641976</v>
          </cell>
          <cell r="EE71">
            <v>0</v>
          </cell>
          <cell r="EF71">
            <v>0</v>
          </cell>
          <cell r="EH71">
            <v>0</v>
          </cell>
          <cell r="EI71">
            <v>0</v>
          </cell>
          <cell r="EK71">
            <v>133.34710693359375</v>
          </cell>
          <cell r="EL71">
            <v>0</v>
          </cell>
          <cell r="EM71">
            <v>133.34710693359375</v>
          </cell>
          <cell r="EO71">
            <v>0</v>
          </cell>
          <cell r="EP71">
            <v>0</v>
          </cell>
        </row>
        <row r="72">
          <cell r="C72">
            <v>2069</v>
          </cell>
          <cell r="D72">
            <v>61729</v>
          </cell>
          <cell r="E72">
            <v>55.910594940185547</v>
          </cell>
          <cell r="F72">
            <v>0</v>
          </cell>
          <cell r="G72">
            <v>55.91059494018554</v>
          </cell>
          <cell r="DZ72">
            <v>38930</v>
          </cell>
          <cell r="EA72">
            <v>195.05501130666786</v>
          </cell>
          <cell r="EB72">
            <v>0.87999673274742918</v>
          </cell>
          <cell r="EC72">
            <v>195.93500803941529</v>
          </cell>
          <cell r="EE72">
            <v>0</v>
          </cell>
          <cell r="EF72">
            <v>0</v>
          </cell>
          <cell r="EH72">
            <v>0</v>
          </cell>
          <cell r="EI72">
            <v>0</v>
          </cell>
          <cell r="EK72">
            <v>133.34710693359375</v>
          </cell>
          <cell r="EL72">
            <v>0</v>
          </cell>
          <cell r="EM72">
            <v>133.34710693359375</v>
          </cell>
          <cell r="EO72">
            <v>0</v>
          </cell>
          <cell r="EP72">
            <v>0</v>
          </cell>
        </row>
        <row r="73">
          <cell r="C73">
            <v>2070</v>
          </cell>
          <cell r="D73">
            <v>62094</v>
          </cell>
          <cell r="E73">
            <v>55.910594940185547</v>
          </cell>
          <cell r="F73">
            <v>0</v>
          </cell>
          <cell r="G73">
            <v>55.91059494018554</v>
          </cell>
          <cell r="DZ73">
            <v>38961</v>
          </cell>
          <cell r="EA73">
            <v>196.19327048649041</v>
          </cell>
          <cell r="EB73">
            <v>0.89950903949062422</v>
          </cell>
          <cell r="EC73">
            <v>197.09277952598103</v>
          </cell>
          <cell r="EE73">
            <v>0</v>
          </cell>
          <cell r="EF73">
            <v>0</v>
          </cell>
          <cell r="EH73">
            <v>0</v>
          </cell>
          <cell r="EI73">
            <v>0</v>
          </cell>
          <cell r="EK73">
            <v>133.34710693359375</v>
          </cell>
          <cell r="EL73">
            <v>0</v>
          </cell>
          <cell r="EM73">
            <v>133.34710693359375</v>
          </cell>
          <cell r="EO73">
            <v>0</v>
          </cell>
          <cell r="EP73">
            <v>0</v>
          </cell>
        </row>
        <row r="74">
          <cell r="C74">
            <v>2071</v>
          </cell>
          <cell r="D74">
            <v>62459</v>
          </cell>
          <cell r="E74">
            <v>55.910594940185547</v>
          </cell>
          <cell r="F74">
            <v>0</v>
          </cell>
          <cell r="G74">
            <v>55.91059494018554</v>
          </cell>
          <cell r="DZ74">
            <v>38991</v>
          </cell>
          <cell r="EA74">
            <v>197.30220918848701</v>
          </cell>
          <cell r="EB74">
            <v>0.91862137226254958</v>
          </cell>
          <cell r="EC74">
            <v>198.22083056074956</v>
          </cell>
          <cell r="EE74">
            <v>-2671.9853970327003</v>
          </cell>
          <cell r="EF74">
            <v>-2454.5428920876725</v>
          </cell>
          <cell r="EH74">
            <v>0</v>
          </cell>
          <cell r="EI74">
            <v>0</v>
          </cell>
          <cell r="EK74">
            <v>133.34710693359375</v>
          </cell>
          <cell r="EL74">
            <v>0</v>
          </cell>
          <cell r="EM74">
            <v>133.34710693359375</v>
          </cell>
          <cell r="EO74">
            <v>0</v>
          </cell>
          <cell r="EP74">
            <v>0</v>
          </cell>
        </row>
        <row r="75">
          <cell r="C75">
            <v>2072</v>
          </cell>
          <cell r="D75">
            <v>62824</v>
          </cell>
          <cell r="E75">
            <v>55.910594940185547</v>
          </cell>
          <cell r="F75">
            <v>0</v>
          </cell>
          <cell r="G75">
            <v>55.91059494018554</v>
          </cell>
          <cell r="DZ75">
            <v>39022</v>
          </cell>
          <cell r="EA75">
            <v>198.45581358486629</v>
          </cell>
          <cell r="EB75">
            <v>0.9386104730142506</v>
          </cell>
          <cell r="EC75">
            <v>199.39442405788054</v>
          </cell>
          <cell r="EE75">
            <v>0</v>
          </cell>
          <cell r="EF75">
            <v>0</v>
          </cell>
          <cell r="EH75">
            <v>0</v>
          </cell>
          <cell r="EI75">
            <v>0</v>
          </cell>
          <cell r="EK75">
            <v>133.34710693359375</v>
          </cell>
          <cell r="EL75">
            <v>0</v>
          </cell>
          <cell r="EM75">
            <v>133.34710693359375</v>
          </cell>
          <cell r="EO75">
            <v>0</v>
          </cell>
          <cell r="EP75">
            <v>0</v>
          </cell>
        </row>
        <row r="76">
          <cell r="C76">
            <v>2073</v>
          </cell>
          <cell r="D76">
            <v>63190</v>
          </cell>
          <cell r="E76">
            <v>55.910594940185547</v>
          </cell>
          <cell r="F76">
            <v>0</v>
          </cell>
          <cell r="G76">
            <v>55.91059494018554</v>
          </cell>
          <cell r="DZ76">
            <v>39052</v>
          </cell>
          <cell r="EA76">
            <v>199.57971251202969</v>
          </cell>
          <cell r="EB76">
            <v>0.95818922445135968</v>
          </cell>
          <cell r="EC76">
            <v>200.53790173648105</v>
          </cell>
          <cell r="EE76">
            <v>-9902.1438887381919</v>
          </cell>
          <cell r="EF76">
            <v>-9488.127573155818</v>
          </cell>
          <cell r="EH76">
            <v>0</v>
          </cell>
          <cell r="EI76">
            <v>0</v>
          </cell>
          <cell r="EK76">
            <v>133.34710693359375</v>
          </cell>
          <cell r="EL76">
            <v>0</v>
          </cell>
          <cell r="EM76">
            <v>133.34710693359375</v>
          </cell>
          <cell r="EO76">
            <v>-8000</v>
          </cell>
          <cell r="EP76">
            <v>0</v>
          </cell>
        </row>
        <row r="77">
          <cell r="C77">
            <v>2074</v>
          </cell>
          <cell r="D77">
            <v>63555</v>
          </cell>
          <cell r="E77">
            <v>55.910594940185547</v>
          </cell>
          <cell r="F77">
            <v>0</v>
          </cell>
          <cell r="G77">
            <v>55.91059494018554</v>
          </cell>
          <cell r="DZ77">
            <v>39083</v>
          </cell>
          <cell r="EA77">
            <v>160.69050908854959</v>
          </cell>
          <cell r="EB77">
            <v>0.78337798061045305</v>
          </cell>
          <cell r="EC77">
            <v>161.47388706916004</v>
          </cell>
          <cell r="EE77">
            <v>-2120.0300883155601</v>
          </cell>
          <cell r="EF77">
            <v>-1660.7848894180438</v>
          </cell>
          <cell r="EH77">
            <v>0</v>
          </cell>
          <cell r="EI77">
            <v>0</v>
          </cell>
          <cell r="EK77">
            <v>106.73839569091797</v>
          </cell>
          <cell r="EL77">
            <v>0</v>
          </cell>
          <cell r="EM77">
            <v>106.73839569091797</v>
          </cell>
          <cell r="EO77">
            <v>37257</v>
          </cell>
          <cell r="EP77">
            <v>0</v>
          </cell>
        </row>
        <row r="78">
          <cell r="C78">
            <v>2075</v>
          </cell>
          <cell r="D78">
            <v>63920</v>
          </cell>
          <cell r="E78">
            <v>55.910594940185547</v>
          </cell>
          <cell r="F78">
            <v>0</v>
          </cell>
          <cell r="G78">
            <v>55.91059494018554</v>
          </cell>
          <cell r="DZ78">
            <v>39114</v>
          </cell>
          <cell r="EA78">
            <v>161.63278979622265</v>
          </cell>
          <cell r="EB78">
            <v>0.79996976977238887</v>
          </cell>
          <cell r="EC78">
            <v>162.43275956599504</v>
          </cell>
          <cell r="EE78">
            <v>0</v>
          </cell>
          <cell r="EF78">
            <v>0</v>
          </cell>
          <cell r="EH78">
            <v>0</v>
          </cell>
          <cell r="EI78">
            <v>0</v>
          </cell>
          <cell r="EK78">
            <v>106.73839569091797</v>
          </cell>
          <cell r="EL78">
            <v>0</v>
          </cell>
          <cell r="EM78">
            <v>106.73839569091797</v>
          </cell>
          <cell r="EO78">
            <v>0</v>
          </cell>
          <cell r="EP78">
            <v>0</v>
          </cell>
        </row>
        <row r="79">
          <cell r="C79">
            <v>2076</v>
          </cell>
          <cell r="D79">
            <v>64285</v>
          </cell>
          <cell r="E79">
            <v>55.910594940185547</v>
          </cell>
          <cell r="F79">
            <v>0</v>
          </cell>
          <cell r="G79">
            <v>55.91059494018554</v>
          </cell>
          <cell r="DZ79">
            <v>39142</v>
          </cell>
          <cell r="EA79">
            <v>162.48942842187179</v>
          </cell>
          <cell r="EB79">
            <v>0.81513088229169739</v>
          </cell>
          <cell r="EC79">
            <v>163.30455930416349</v>
          </cell>
          <cell r="EE79">
            <v>0</v>
          </cell>
          <cell r="EF79">
            <v>0</v>
          </cell>
          <cell r="EH79">
            <v>0</v>
          </cell>
          <cell r="EI79">
            <v>0</v>
          </cell>
          <cell r="EK79">
            <v>106.73839569091797</v>
          </cell>
          <cell r="EL79">
            <v>0</v>
          </cell>
          <cell r="EM79">
            <v>106.73839569091797</v>
          </cell>
          <cell r="EO79">
            <v>0</v>
          </cell>
          <cell r="EP79">
            <v>0</v>
          </cell>
        </row>
        <row r="80">
          <cell r="C80">
            <v>2077</v>
          </cell>
          <cell r="D80">
            <v>64651</v>
          </cell>
          <cell r="E80">
            <v>55.910594940185547</v>
          </cell>
          <cell r="F80">
            <v>0</v>
          </cell>
          <cell r="G80">
            <v>55.91059494018554</v>
          </cell>
          <cell r="DZ80">
            <v>39173</v>
          </cell>
          <cell r="EA80">
            <v>163.44403524888077</v>
          </cell>
          <cell r="EB80">
            <v>0.83211219290603822</v>
          </cell>
          <cell r="EC80">
            <v>164.2761474417868</v>
          </cell>
          <cell r="EE80">
            <v>-2232.0970961387702</v>
          </cell>
          <cell r="EF80">
            <v>-1857.355209447232</v>
          </cell>
          <cell r="EH80">
            <v>0</v>
          </cell>
          <cell r="EI80">
            <v>0</v>
          </cell>
          <cell r="EK80">
            <v>106.73839569091797</v>
          </cell>
          <cell r="EL80">
            <v>0</v>
          </cell>
          <cell r="EM80">
            <v>106.73839569091797</v>
          </cell>
          <cell r="EO80">
            <v>0</v>
          </cell>
          <cell r="EP80">
            <v>0</v>
          </cell>
        </row>
        <row r="81">
          <cell r="C81">
            <v>2078</v>
          </cell>
          <cell r="D81">
            <v>65016</v>
          </cell>
          <cell r="E81">
            <v>55.910594940185547</v>
          </cell>
          <cell r="F81">
            <v>0</v>
          </cell>
          <cell r="G81">
            <v>55.91059494018554</v>
          </cell>
          <cell r="DZ81">
            <v>39203</v>
          </cell>
          <cell r="EA81">
            <v>164.37408192041056</v>
          </cell>
          <cell r="EB81">
            <v>0.84874368398880051</v>
          </cell>
          <cell r="EC81">
            <v>165.22282560439936</v>
          </cell>
          <cell r="EE81">
            <v>0</v>
          </cell>
          <cell r="EF81">
            <v>0</v>
          </cell>
          <cell r="EH81">
            <v>0</v>
          </cell>
          <cell r="EI81">
            <v>0</v>
          </cell>
          <cell r="EK81">
            <v>106.73839569091797</v>
          </cell>
          <cell r="EL81">
            <v>0</v>
          </cell>
          <cell r="EM81">
            <v>106.73839569091797</v>
          </cell>
          <cell r="EO81">
            <v>0</v>
          </cell>
          <cell r="EP81">
            <v>0</v>
          </cell>
        </row>
        <row r="82">
          <cell r="C82">
            <v>2079</v>
          </cell>
          <cell r="D82">
            <v>65381</v>
          </cell>
          <cell r="E82">
            <v>55.910594940185547</v>
          </cell>
          <cell r="F82">
            <v>0</v>
          </cell>
          <cell r="G82">
            <v>55.91059494018554</v>
          </cell>
          <cell r="DZ82">
            <v>39234</v>
          </cell>
          <cell r="EA82">
            <v>165.34161971478645</v>
          </cell>
          <cell r="EB82">
            <v>0.86613634984760779</v>
          </cell>
          <cell r="EC82">
            <v>166.20775606463405</v>
          </cell>
          <cell r="EE82">
            <v>0</v>
          </cell>
          <cell r="EF82">
            <v>0</v>
          </cell>
          <cell r="EH82">
            <v>0</v>
          </cell>
          <cell r="EI82">
            <v>0</v>
          </cell>
          <cell r="EK82">
            <v>106.73839569091797</v>
          </cell>
          <cell r="EL82">
            <v>0</v>
          </cell>
          <cell r="EM82">
            <v>106.73839569091797</v>
          </cell>
          <cell r="EO82">
            <v>0</v>
          </cell>
          <cell r="EP82">
            <v>0</v>
          </cell>
        </row>
        <row r="83">
          <cell r="C83">
            <v>2080</v>
          </cell>
          <cell r="D83">
            <v>65746</v>
          </cell>
          <cell r="E83">
            <v>55.910594940185547</v>
          </cell>
          <cell r="F83">
            <v>0</v>
          </cell>
          <cell r="G83">
            <v>55.91059494018554</v>
          </cell>
          <cell r="DZ83">
            <v>39264</v>
          </cell>
          <cell r="EA83">
            <v>166.28427331568793</v>
          </cell>
          <cell r="EB83">
            <v>0.88317023860963673</v>
          </cell>
          <cell r="EC83">
            <v>167.16744355429756</v>
          </cell>
          <cell r="EE83">
            <v>0</v>
          </cell>
          <cell r="EF83">
            <v>0</v>
          </cell>
          <cell r="EH83">
            <v>0</v>
          </cell>
          <cell r="EI83">
            <v>0</v>
          </cell>
          <cell r="EK83">
            <v>106.73839569091797</v>
          </cell>
          <cell r="EL83">
            <v>0</v>
          </cell>
          <cell r="EM83">
            <v>106.73839569091797</v>
          </cell>
          <cell r="EO83">
            <v>0</v>
          </cell>
          <cell r="EP83">
            <v>0</v>
          </cell>
        </row>
        <row r="84">
          <cell r="C84">
            <v>2081</v>
          </cell>
          <cell r="D84">
            <v>66112</v>
          </cell>
          <cell r="E84">
            <v>55.910594940185547</v>
          </cell>
          <cell r="F84">
            <v>0</v>
          </cell>
          <cell r="G84">
            <v>55.91059494018554</v>
          </cell>
          <cell r="DZ84">
            <v>39295</v>
          </cell>
          <cell r="EA84">
            <v>167.26493524065467</v>
          </cell>
          <cell r="EB84">
            <v>0.90098321874202725</v>
          </cell>
          <cell r="EC84">
            <v>168.16591845939669</v>
          </cell>
          <cell r="EE84">
            <v>0</v>
          </cell>
          <cell r="EF84">
            <v>0</v>
          </cell>
          <cell r="EH84">
            <v>0</v>
          </cell>
          <cell r="EI84">
            <v>0</v>
          </cell>
          <cell r="EK84">
            <v>106.73839569091797</v>
          </cell>
          <cell r="EL84">
            <v>0</v>
          </cell>
          <cell r="EM84">
            <v>106.73839569091797</v>
          </cell>
          <cell r="EO84">
            <v>0</v>
          </cell>
          <cell r="EP84">
            <v>0</v>
          </cell>
        </row>
        <row r="85">
          <cell r="C85">
            <v>2082</v>
          </cell>
          <cell r="D85">
            <v>66477</v>
          </cell>
          <cell r="E85">
            <v>55.910594940185547</v>
          </cell>
          <cell r="F85">
            <v>0</v>
          </cell>
          <cell r="G85">
            <v>55.91059494018554</v>
          </cell>
          <cell r="DZ85">
            <v>39326</v>
          </cell>
          <cell r="EA85">
            <v>168.2523418289004</v>
          </cell>
          <cell r="EB85">
            <v>0.9190132957999424</v>
          </cell>
          <cell r="EC85">
            <v>169.17135512470034</v>
          </cell>
          <cell r="EE85">
            <v>0</v>
          </cell>
          <cell r="EF85">
            <v>0</v>
          </cell>
          <cell r="EH85">
            <v>0</v>
          </cell>
          <cell r="EI85">
            <v>0</v>
          </cell>
          <cell r="EK85">
            <v>106.73839569091797</v>
          </cell>
          <cell r="EL85">
            <v>0</v>
          </cell>
          <cell r="EM85">
            <v>106.73839569091797</v>
          </cell>
          <cell r="EO85">
            <v>0</v>
          </cell>
          <cell r="EP85">
            <v>0</v>
          </cell>
        </row>
        <row r="86">
          <cell r="C86">
            <v>2083</v>
          </cell>
          <cell r="D86">
            <v>66842</v>
          </cell>
          <cell r="E86">
            <v>55.910594940185547</v>
          </cell>
          <cell r="F86">
            <v>0</v>
          </cell>
          <cell r="G86">
            <v>55.91059494018554</v>
          </cell>
          <cell r="DZ86">
            <v>39356</v>
          </cell>
          <cell r="EA86">
            <v>169.21436654310276</v>
          </cell>
          <cell r="EB86">
            <v>0.93667071242214206</v>
          </cell>
          <cell r="EC86">
            <v>170.1510372555249</v>
          </cell>
          <cell r="EE86">
            <v>-2491.4805111137703</v>
          </cell>
          <cell r="EF86">
            <v>-2333.6968253308178</v>
          </cell>
          <cell r="EH86">
            <v>0</v>
          </cell>
          <cell r="EI86">
            <v>0</v>
          </cell>
          <cell r="EK86">
            <v>106.73839569091797</v>
          </cell>
          <cell r="EL86">
            <v>0</v>
          </cell>
          <cell r="EM86">
            <v>106.73839569091797</v>
          </cell>
          <cell r="EO86">
            <v>0</v>
          </cell>
          <cell r="EP86">
            <v>0</v>
          </cell>
        </row>
        <row r="87">
          <cell r="C87">
            <v>2084</v>
          </cell>
          <cell r="D87">
            <v>67207</v>
          </cell>
          <cell r="E87">
            <v>55.910594940185547</v>
          </cell>
          <cell r="F87">
            <v>0</v>
          </cell>
          <cell r="G87">
            <v>55.91059494018554</v>
          </cell>
          <cell r="DZ87">
            <v>39387</v>
          </cell>
          <cell r="EA87">
            <v>170.21519450597901</v>
          </cell>
          <cell r="EB87">
            <v>0.95513497940376624</v>
          </cell>
          <cell r="EC87">
            <v>171.17032948538278</v>
          </cell>
          <cell r="EE87">
            <v>0</v>
          </cell>
          <cell r="EF87">
            <v>0</v>
          </cell>
          <cell r="EH87">
            <v>0</v>
          </cell>
          <cell r="EI87">
            <v>0</v>
          </cell>
          <cell r="EK87">
            <v>106.73839569091797</v>
          </cell>
          <cell r="EL87">
            <v>0</v>
          </cell>
          <cell r="EM87">
            <v>106.73839569091797</v>
          </cell>
          <cell r="EO87">
            <v>0</v>
          </cell>
          <cell r="EP87">
            <v>0</v>
          </cell>
        </row>
        <row r="88">
          <cell r="C88">
            <v>2085</v>
          </cell>
          <cell r="D88">
            <v>67573</v>
          </cell>
          <cell r="E88">
            <v>55.910594940185547</v>
          </cell>
          <cell r="F88">
            <v>0</v>
          </cell>
          <cell r="G88">
            <v>55.91059494018554</v>
          </cell>
          <cell r="DZ88">
            <v>39417</v>
          </cell>
          <cell r="EA88">
            <v>171.17936214189399</v>
          </cell>
          <cell r="EB88">
            <v>0.96884104241405566</v>
          </cell>
          <cell r="EC88">
            <v>172.14820318430804</v>
          </cell>
          <cell r="EE88">
            <v>0</v>
          </cell>
          <cell r="EF88">
            <v>0</v>
          </cell>
          <cell r="EH88">
            <v>0</v>
          </cell>
          <cell r="EI88">
            <v>0</v>
          </cell>
          <cell r="EK88">
            <v>106.73839569091797</v>
          </cell>
          <cell r="EL88">
            <v>0</v>
          </cell>
          <cell r="EM88">
            <v>106.73839569091797</v>
          </cell>
          <cell r="EO88">
            <v>-3200</v>
          </cell>
          <cell r="EP88">
            <v>0</v>
          </cell>
        </row>
        <row r="89">
          <cell r="C89">
            <v>2086</v>
          </cell>
          <cell r="D89">
            <v>67938</v>
          </cell>
          <cell r="E89">
            <v>55.910594940185547</v>
          </cell>
          <cell r="F89">
            <v>0</v>
          </cell>
          <cell r="G89">
            <v>55.91059494018554</v>
          </cell>
          <cell r="DZ89">
            <v>39448</v>
          </cell>
          <cell r="EA89">
            <v>149.22249294648236</v>
          </cell>
          <cell r="EB89">
            <v>0.85049379643595557</v>
          </cell>
          <cell r="EC89">
            <v>150.07298674291832</v>
          </cell>
          <cell r="EE89">
            <v>0</v>
          </cell>
          <cell r="EF89">
            <v>0</v>
          </cell>
          <cell r="EH89">
            <v>0</v>
          </cell>
          <cell r="EI89">
            <v>0</v>
          </cell>
          <cell r="EK89">
            <v>92.506607055664063</v>
          </cell>
          <cell r="EL89">
            <v>0</v>
          </cell>
          <cell r="EM89">
            <v>92.506607055664063</v>
          </cell>
          <cell r="EO89">
            <v>34982</v>
          </cell>
          <cell r="EP89">
            <v>0</v>
          </cell>
        </row>
        <row r="90">
          <cell r="C90">
            <v>2087</v>
          </cell>
          <cell r="D90">
            <v>68303</v>
          </cell>
          <cell r="E90">
            <v>55.910594940185547</v>
          </cell>
          <cell r="F90">
            <v>0</v>
          </cell>
          <cell r="G90">
            <v>55.91059494018554</v>
          </cell>
          <cell r="DZ90">
            <v>39479</v>
          </cell>
          <cell r="EA90">
            <v>150.09518244261977</v>
          </cell>
          <cell r="EB90">
            <v>0.86132587015805484</v>
          </cell>
          <cell r="EC90">
            <v>150.95650831277783</v>
          </cell>
          <cell r="EE90">
            <v>0</v>
          </cell>
          <cell r="EF90">
            <v>0</v>
          </cell>
          <cell r="EH90">
            <v>0</v>
          </cell>
          <cell r="EI90">
            <v>0</v>
          </cell>
          <cell r="EK90">
            <v>92.506607055664063</v>
          </cell>
          <cell r="EL90">
            <v>0</v>
          </cell>
          <cell r="EM90">
            <v>92.506607055664063</v>
          </cell>
          <cell r="EO90">
            <v>0</v>
          </cell>
          <cell r="EP90">
            <v>0</v>
          </cell>
        </row>
        <row r="91">
          <cell r="C91">
            <v>2088</v>
          </cell>
          <cell r="D91">
            <v>68668</v>
          </cell>
          <cell r="E91">
            <v>55.910594940185547</v>
          </cell>
          <cell r="F91">
            <v>0</v>
          </cell>
          <cell r="G91">
            <v>55.91059494018554</v>
          </cell>
          <cell r="DZ91">
            <v>39508</v>
          </cell>
          <cell r="EA91">
            <v>150.91671013100637</v>
          </cell>
          <cell r="EB91">
            <v>0.8714587689557618</v>
          </cell>
          <cell r="EC91">
            <v>151.78816889996213</v>
          </cell>
          <cell r="EE91">
            <v>0</v>
          </cell>
          <cell r="EF91">
            <v>0</v>
          </cell>
          <cell r="EH91">
            <v>0</v>
          </cell>
          <cell r="EI91">
            <v>0</v>
          </cell>
          <cell r="EK91">
            <v>92.506607055664063</v>
          </cell>
          <cell r="EL91">
            <v>0</v>
          </cell>
          <cell r="EM91">
            <v>92.506607055664063</v>
          </cell>
          <cell r="EO91">
            <v>0</v>
          </cell>
          <cell r="EP91">
            <v>0</v>
          </cell>
        </row>
        <row r="92">
          <cell r="C92">
            <v>2089</v>
          </cell>
          <cell r="D92">
            <v>69034</v>
          </cell>
          <cell r="E92">
            <v>55.910594940185547</v>
          </cell>
          <cell r="F92">
            <v>0</v>
          </cell>
          <cell r="G92">
            <v>55.91059494018554</v>
          </cell>
          <cell r="DZ92">
            <v>39539</v>
          </cell>
          <cell r="EA92">
            <v>151.80042799007248</v>
          </cell>
          <cell r="EB92">
            <v>0.88228929062432826</v>
          </cell>
          <cell r="EC92">
            <v>152.68271728069681</v>
          </cell>
          <cell r="EE92">
            <v>-1375.7616992676101</v>
          </cell>
          <cell r="EF92">
            <v>-1213.8198137149402</v>
          </cell>
          <cell r="EH92">
            <v>0</v>
          </cell>
          <cell r="EI92">
            <v>0</v>
          </cell>
          <cell r="EK92">
            <v>92.506607055664063</v>
          </cell>
          <cell r="EL92">
            <v>0</v>
          </cell>
          <cell r="EM92">
            <v>92.506607055664063</v>
          </cell>
          <cell r="EO92">
            <v>0</v>
          </cell>
          <cell r="EP92">
            <v>0</v>
          </cell>
        </row>
        <row r="93">
          <cell r="C93">
            <v>2090</v>
          </cell>
          <cell r="D93">
            <v>69399</v>
          </cell>
          <cell r="E93">
            <v>55.910594940185547</v>
          </cell>
          <cell r="F93">
            <v>0</v>
          </cell>
          <cell r="G93">
            <v>55.91059494018554</v>
          </cell>
          <cell r="DZ93">
            <v>39569</v>
          </cell>
          <cell r="EA93">
            <v>152.66111973152533</v>
          </cell>
          <cell r="EB93">
            <v>0.89276842785884014</v>
          </cell>
          <cell r="EC93">
            <v>153.55388815938417</v>
          </cell>
          <cell r="EE93">
            <v>0</v>
          </cell>
          <cell r="EF93">
            <v>0</v>
          </cell>
          <cell r="EH93">
            <v>0</v>
          </cell>
          <cell r="EI93">
            <v>0</v>
          </cell>
          <cell r="EK93">
            <v>92.506607055664063</v>
          </cell>
          <cell r="EL93">
            <v>0</v>
          </cell>
          <cell r="EM93">
            <v>92.506607055664063</v>
          </cell>
          <cell r="EO93">
            <v>0</v>
          </cell>
          <cell r="EP93">
            <v>0</v>
          </cell>
        </row>
        <row r="94">
          <cell r="C94">
            <v>2091</v>
          </cell>
          <cell r="D94">
            <v>69764</v>
          </cell>
          <cell r="E94">
            <v>55.910594940185547</v>
          </cell>
          <cell r="F94">
            <v>0</v>
          </cell>
          <cell r="G94">
            <v>55.91059494018554</v>
          </cell>
          <cell r="DZ94">
            <v>39600</v>
          </cell>
          <cell r="EA94">
            <v>153.55620424247638</v>
          </cell>
          <cell r="EB94">
            <v>0.90359389387683109</v>
          </cell>
          <cell r="EC94">
            <v>154.45979813635321</v>
          </cell>
          <cell r="EE94">
            <v>0</v>
          </cell>
          <cell r="EF94">
            <v>0</v>
          </cell>
          <cell r="EH94">
            <v>0</v>
          </cell>
          <cell r="EI94">
            <v>0</v>
          </cell>
          <cell r="EK94">
            <v>92.506607055664063</v>
          </cell>
          <cell r="EL94">
            <v>0</v>
          </cell>
          <cell r="EM94">
            <v>92.506607055664063</v>
          </cell>
          <cell r="EO94">
            <v>0</v>
          </cell>
          <cell r="EP94">
            <v>0</v>
          </cell>
        </row>
        <row r="95">
          <cell r="C95">
            <v>2092</v>
          </cell>
          <cell r="D95">
            <v>70129</v>
          </cell>
          <cell r="E95">
            <v>55.910594940185547</v>
          </cell>
          <cell r="F95">
            <v>0</v>
          </cell>
          <cell r="G95">
            <v>55.91059494018554</v>
          </cell>
          <cell r="DZ95">
            <v>39630</v>
          </cell>
          <cell r="EA95">
            <v>154.42797216424486</v>
          </cell>
          <cell r="EB95">
            <v>0.91406639963602743</v>
          </cell>
          <cell r="EC95">
            <v>155.34203856388089</v>
          </cell>
          <cell r="EE95">
            <v>0</v>
          </cell>
          <cell r="EF95">
            <v>0</v>
          </cell>
          <cell r="EH95">
            <v>0</v>
          </cell>
          <cell r="EI95">
            <v>0</v>
          </cell>
          <cell r="EK95">
            <v>92.506607055664063</v>
          </cell>
          <cell r="EL95">
            <v>0</v>
          </cell>
          <cell r="EM95">
            <v>92.506607055664063</v>
          </cell>
          <cell r="EO95">
            <v>0</v>
          </cell>
          <cell r="EP95">
            <v>0</v>
          </cell>
        </row>
        <row r="96">
          <cell r="C96">
            <v>2093</v>
          </cell>
          <cell r="D96">
            <v>70495</v>
          </cell>
          <cell r="E96">
            <v>55.910594940185547</v>
          </cell>
          <cell r="F96">
            <v>0</v>
          </cell>
          <cell r="G96">
            <v>55.91059494018554</v>
          </cell>
          <cell r="DZ96">
            <v>39661</v>
          </cell>
          <cell r="EA96">
            <v>155.33458138007015</v>
          </cell>
          <cell r="EB96">
            <v>0.9248831862290956</v>
          </cell>
          <cell r="EC96">
            <v>156.25946456629924</v>
          </cell>
          <cell r="EE96">
            <v>0</v>
          </cell>
          <cell r="EF96">
            <v>0</v>
          </cell>
          <cell r="EH96">
            <v>0</v>
          </cell>
          <cell r="EI96">
            <v>0</v>
          </cell>
          <cell r="EK96">
            <v>92.506607055664063</v>
          </cell>
          <cell r="EL96">
            <v>0</v>
          </cell>
          <cell r="EM96">
            <v>92.506607055664063</v>
          </cell>
          <cell r="EO96">
            <v>0</v>
          </cell>
          <cell r="EP96">
            <v>0</v>
          </cell>
        </row>
        <row r="97">
          <cell r="C97">
            <v>2094</v>
          </cell>
          <cell r="D97">
            <v>70860</v>
          </cell>
          <cell r="E97">
            <v>55.910594940185547</v>
          </cell>
          <cell r="F97">
            <v>0</v>
          </cell>
          <cell r="G97">
            <v>55.91059494018554</v>
          </cell>
          <cell r="DZ97">
            <v>39692</v>
          </cell>
          <cell r="EA97">
            <v>156.24710873272966</v>
          </cell>
          <cell r="EB97">
            <v>0.93569413459576367</v>
          </cell>
          <cell r="EC97">
            <v>157.18280286732542</v>
          </cell>
          <cell r="EE97">
            <v>0</v>
          </cell>
          <cell r="EF97">
            <v>0</v>
          </cell>
          <cell r="EH97">
            <v>0</v>
          </cell>
          <cell r="EI97">
            <v>0</v>
          </cell>
          <cell r="EK97">
            <v>92.506607055664063</v>
          </cell>
          <cell r="EL97">
            <v>0</v>
          </cell>
          <cell r="EM97">
            <v>92.506607055664063</v>
          </cell>
          <cell r="EO97">
            <v>0</v>
          </cell>
          <cell r="EP97">
            <v>0</v>
          </cell>
        </row>
        <row r="98">
          <cell r="C98">
            <v>2095</v>
          </cell>
          <cell r="D98">
            <v>71225</v>
          </cell>
          <cell r="E98">
            <v>55.910594940185547</v>
          </cell>
          <cell r="F98">
            <v>0</v>
          </cell>
          <cell r="G98">
            <v>55.91059494018554</v>
          </cell>
          <cell r="DZ98">
            <v>39722</v>
          </cell>
          <cell r="EA98">
            <v>157.13587388093714</v>
          </cell>
          <cell r="EB98">
            <v>0.94614985792074435</v>
          </cell>
          <cell r="EC98">
            <v>158.08202373885788</v>
          </cell>
          <cell r="EE98">
            <v>-2324.3041832392</v>
          </cell>
          <cell r="EF98">
            <v>-2199.1400727363607</v>
          </cell>
          <cell r="EH98">
            <v>0</v>
          </cell>
          <cell r="EI98">
            <v>0</v>
          </cell>
          <cell r="EK98">
            <v>92.506607055664063</v>
          </cell>
          <cell r="EL98">
            <v>0</v>
          </cell>
          <cell r="EM98">
            <v>92.506607055664063</v>
          </cell>
          <cell r="EO98">
            <v>0</v>
          </cell>
          <cell r="EP98">
            <v>0</v>
          </cell>
        </row>
        <row r="99">
          <cell r="C99">
            <v>2096</v>
          </cell>
          <cell r="D99">
            <v>71590</v>
          </cell>
          <cell r="E99">
            <v>55.910594940185547</v>
          </cell>
          <cell r="F99">
            <v>0</v>
          </cell>
          <cell r="G99">
            <v>55.91059494018554</v>
          </cell>
          <cell r="DZ99">
            <v>39753</v>
          </cell>
          <cell r="EA99">
            <v>158.06016875462396</v>
          </cell>
          <cell r="EB99">
            <v>0.95694643173720806</v>
          </cell>
          <cell r="EC99">
            <v>159.01711518636117</v>
          </cell>
          <cell r="EE99">
            <v>0</v>
          </cell>
          <cell r="EF99">
            <v>0</v>
          </cell>
          <cell r="EH99">
            <v>0</v>
          </cell>
          <cell r="EI99">
            <v>0</v>
          </cell>
          <cell r="EK99">
            <v>92.506607055664063</v>
          </cell>
          <cell r="EL99">
            <v>0</v>
          </cell>
          <cell r="EM99">
            <v>92.506607055664063</v>
          </cell>
          <cell r="EO99">
            <v>0</v>
          </cell>
          <cell r="EP99">
            <v>0</v>
          </cell>
        </row>
        <row r="100">
          <cell r="C100">
            <v>2097</v>
          </cell>
          <cell r="D100">
            <v>71956</v>
          </cell>
          <cell r="E100">
            <v>55.910594940185547</v>
          </cell>
          <cell r="F100">
            <v>0</v>
          </cell>
          <cell r="G100">
            <v>55.91059494018554</v>
          </cell>
          <cell r="DZ100">
            <v>39783</v>
          </cell>
          <cell r="EA100">
            <v>158.96040088559005</v>
          </cell>
          <cell r="EB100">
            <v>0.9673863566097225</v>
          </cell>
          <cell r="EC100">
            <v>159.92778724219977</v>
          </cell>
          <cell r="EE100">
            <v>0</v>
          </cell>
          <cell r="EF100">
            <v>0</v>
          </cell>
          <cell r="EH100">
            <v>0</v>
          </cell>
          <cell r="EI100">
            <v>0</v>
          </cell>
          <cell r="EK100">
            <v>92.506607055664063</v>
          </cell>
          <cell r="EL100">
            <v>0</v>
          </cell>
          <cell r="EM100">
            <v>92.506607055664063</v>
          </cell>
          <cell r="EO100">
            <v>0</v>
          </cell>
          <cell r="EP100">
            <v>0</v>
          </cell>
        </row>
        <row r="101">
          <cell r="C101">
            <v>2098</v>
          </cell>
          <cell r="D101">
            <v>72321</v>
          </cell>
          <cell r="E101">
            <v>55.910594940185547</v>
          </cell>
          <cell r="F101">
            <v>0</v>
          </cell>
          <cell r="G101">
            <v>55.91059494018554</v>
          </cell>
          <cell r="DZ101">
            <v>39814</v>
          </cell>
          <cell r="EA101">
            <v>137.05428586160824</v>
          </cell>
          <cell r="EB101">
            <v>0.83842702704072281</v>
          </cell>
          <cell r="EC101">
            <v>137.89271288864896</v>
          </cell>
          <cell r="EE101">
            <v>0</v>
          </cell>
          <cell r="EF101">
            <v>0</v>
          </cell>
          <cell r="EH101">
            <v>0</v>
          </cell>
          <cell r="EI101">
            <v>0</v>
          </cell>
          <cell r="EK101">
            <v>79.291397094726563</v>
          </cell>
          <cell r="EL101">
            <v>0</v>
          </cell>
          <cell r="EM101">
            <v>79.291397094726563</v>
          </cell>
          <cell r="EO101">
            <v>29482</v>
          </cell>
          <cell r="EP101">
            <v>0</v>
          </cell>
        </row>
        <row r="102">
          <cell r="C102">
            <v>2099</v>
          </cell>
          <cell r="D102">
            <v>72686</v>
          </cell>
          <cell r="E102">
            <v>55.910594940185547</v>
          </cell>
          <cell r="F102">
            <v>0</v>
          </cell>
          <cell r="G102">
            <v>55.91059494018554</v>
          </cell>
          <cell r="DZ102">
            <v>39845</v>
          </cell>
          <cell r="EA102">
            <v>137.86201769798208</v>
          </cell>
          <cell r="EB102">
            <v>0.8476562413249269</v>
          </cell>
          <cell r="EC102">
            <v>138.70967393930701</v>
          </cell>
          <cell r="EE102">
            <v>0</v>
          </cell>
          <cell r="EF102">
            <v>0</v>
          </cell>
          <cell r="EH102">
            <v>0</v>
          </cell>
          <cell r="EI102">
            <v>0</v>
          </cell>
          <cell r="EK102">
            <v>79.291397094726563</v>
          </cell>
          <cell r="EL102">
            <v>0</v>
          </cell>
          <cell r="EM102">
            <v>79.291397094726563</v>
          </cell>
          <cell r="EO102">
            <v>0</v>
          </cell>
          <cell r="EP102">
            <v>0</v>
          </cell>
        </row>
        <row r="103">
          <cell r="C103">
            <v>2100</v>
          </cell>
          <cell r="D103">
            <v>73051</v>
          </cell>
          <cell r="E103">
            <v>55.910594940185547</v>
          </cell>
          <cell r="F103">
            <v>0</v>
          </cell>
          <cell r="G103">
            <v>55.91059494018554</v>
          </cell>
          <cell r="DZ103">
            <v>39873</v>
          </cell>
          <cell r="EA103">
            <v>138.59612690518006</v>
          </cell>
          <cell r="EB103">
            <v>0.85598355075902077</v>
          </cell>
          <cell r="EC103">
            <v>139.45211045593908</v>
          </cell>
          <cell r="EE103">
            <v>0</v>
          </cell>
          <cell r="EF103">
            <v>0</v>
          </cell>
          <cell r="EH103">
            <v>0</v>
          </cell>
          <cell r="EI103">
            <v>0</v>
          </cell>
          <cell r="EK103">
            <v>79.291397094726563</v>
          </cell>
          <cell r="EL103">
            <v>0</v>
          </cell>
          <cell r="EM103">
            <v>79.291397094726563</v>
          </cell>
          <cell r="EO103">
            <v>0</v>
          </cell>
          <cell r="EP103">
            <v>0</v>
          </cell>
        </row>
        <row r="104">
          <cell r="DZ104">
            <v>39904</v>
          </cell>
          <cell r="EA104">
            <v>139.41395702753957</v>
          </cell>
          <cell r="EB104">
            <v>0.8651925240656908</v>
          </cell>
          <cell r="EC104">
            <v>140.27914955160526</v>
          </cell>
          <cell r="EE104">
            <v>-789.9782879319531</v>
          </cell>
          <cell r="EF104">
            <v>-683.48330889293959</v>
          </cell>
          <cell r="EH104">
            <v>0</v>
          </cell>
          <cell r="EI104">
            <v>0</v>
          </cell>
          <cell r="EK104">
            <v>79.291397094726563</v>
          </cell>
          <cell r="EL104">
            <v>0</v>
          </cell>
          <cell r="EM104">
            <v>79.291397094726563</v>
          </cell>
          <cell r="EO104">
            <v>0</v>
          </cell>
          <cell r="EP104">
            <v>0</v>
          </cell>
        </row>
        <row r="105">
          <cell r="DZ105">
            <v>39934</v>
          </cell>
          <cell r="EA105">
            <v>140.2105089730419</v>
          </cell>
          <cell r="EB105">
            <v>0.8740930210573481</v>
          </cell>
          <cell r="EC105">
            <v>141.08460199409924</v>
          </cell>
          <cell r="EE105">
            <v>0</v>
          </cell>
          <cell r="EF105">
            <v>0</v>
          </cell>
          <cell r="EH105">
            <v>0</v>
          </cell>
          <cell r="EI105">
            <v>0</v>
          </cell>
          <cell r="EK105">
            <v>79.291397094726563</v>
          </cell>
          <cell r="EL105">
            <v>0</v>
          </cell>
          <cell r="EM105">
            <v>79.291397094726563</v>
          </cell>
          <cell r="EO105">
            <v>0</v>
          </cell>
          <cell r="EP105">
            <v>0</v>
          </cell>
        </row>
        <row r="106">
          <cell r="DZ106">
            <v>39965</v>
          </cell>
          <cell r="EA106">
            <v>141.03892312348052</v>
          </cell>
          <cell r="EB106">
            <v>0.88327747617174168</v>
          </cell>
          <cell r="EC106">
            <v>141.92220059965226</v>
          </cell>
          <cell r="EE106">
            <v>0</v>
          </cell>
          <cell r="EF106">
            <v>0</v>
          </cell>
          <cell r="EH106">
            <v>0</v>
          </cell>
          <cell r="EI106">
            <v>0</v>
          </cell>
          <cell r="EK106">
            <v>79.291397094726563</v>
          </cell>
          <cell r="EL106">
            <v>0</v>
          </cell>
          <cell r="EM106">
            <v>79.291397094726563</v>
          </cell>
          <cell r="EO106">
            <v>0</v>
          </cell>
          <cell r="EP106">
            <v>0</v>
          </cell>
        </row>
        <row r="107">
          <cell r="DZ107">
            <v>39995</v>
          </cell>
          <cell r="EA107">
            <v>141.8457890060684</v>
          </cell>
          <cell r="EB107">
            <v>0.89215243753432105</v>
          </cell>
          <cell r="EC107">
            <v>142.73794144360272</v>
          </cell>
          <cell r="EE107">
            <v>0</v>
          </cell>
          <cell r="EF107">
            <v>0</v>
          </cell>
          <cell r="EH107">
            <v>0</v>
          </cell>
          <cell r="EI107">
            <v>0</v>
          </cell>
          <cell r="EK107">
            <v>79.291397094726563</v>
          </cell>
          <cell r="EL107">
            <v>0</v>
          </cell>
          <cell r="EM107">
            <v>79.291397094726563</v>
          </cell>
          <cell r="EO107">
            <v>0</v>
          </cell>
          <cell r="EP107">
            <v>0</v>
          </cell>
        </row>
        <row r="108">
          <cell r="DZ108">
            <v>40026</v>
          </cell>
          <cell r="EA108">
            <v>142.68493514785632</v>
          </cell>
          <cell r="EB108">
            <v>0.9013086072743306</v>
          </cell>
          <cell r="EC108">
            <v>143.58624375513065</v>
          </cell>
          <cell r="EE108">
            <v>0</v>
          </cell>
          <cell r="EF108">
            <v>0</v>
          </cell>
          <cell r="EH108">
            <v>0</v>
          </cell>
          <cell r="EI108">
            <v>0</v>
          </cell>
          <cell r="EK108">
            <v>79.291397094726563</v>
          </cell>
          <cell r="EL108">
            <v>0</v>
          </cell>
          <cell r="EM108">
            <v>79.291397094726563</v>
          </cell>
          <cell r="EO108">
            <v>0</v>
          </cell>
          <cell r="EP108">
            <v>0</v>
          </cell>
        </row>
        <row r="109">
          <cell r="DZ109">
            <v>40057</v>
          </cell>
          <cell r="EA109">
            <v>143.52959266096147</v>
          </cell>
          <cell r="EB109">
            <v>0.9104489203167816</v>
          </cell>
          <cell r="EC109">
            <v>144.44004158127825</v>
          </cell>
          <cell r="EE109">
            <v>0</v>
          </cell>
          <cell r="EF109">
            <v>0</v>
          </cell>
          <cell r="EH109">
            <v>0</v>
          </cell>
          <cell r="EI109">
            <v>0</v>
          </cell>
          <cell r="EK109">
            <v>79.291397094726563</v>
          </cell>
          <cell r="EL109">
            <v>0</v>
          </cell>
          <cell r="EM109">
            <v>79.291397094726563</v>
          </cell>
          <cell r="EO109">
            <v>0</v>
          </cell>
          <cell r="EP109">
            <v>0</v>
          </cell>
        </row>
        <row r="110">
          <cell r="DZ110">
            <v>40087</v>
          </cell>
          <cell r="EA110">
            <v>144.35228751895585</v>
          </cell>
          <cell r="EB110">
            <v>0.91927832615510852</v>
          </cell>
          <cell r="EC110">
            <v>145.27156584511096</v>
          </cell>
          <cell r="EE110">
            <v>-2168.2639078952502</v>
          </cell>
          <cell r="EF110">
            <v>-1993.23801591248</v>
          </cell>
          <cell r="EH110">
            <v>0</v>
          </cell>
          <cell r="EI110">
            <v>0</v>
          </cell>
          <cell r="EK110">
            <v>79.291397094726563</v>
          </cell>
          <cell r="EL110">
            <v>0</v>
          </cell>
          <cell r="EM110">
            <v>79.291397094726563</v>
          </cell>
          <cell r="EO110">
            <v>0</v>
          </cell>
          <cell r="EP110">
            <v>0</v>
          </cell>
        </row>
        <row r="111">
          <cell r="DZ111">
            <v>40118</v>
          </cell>
          <cell r="EA111">
            <v>145.20790435895853</v>
          </cell>
          <cell r="EB111">
            <v>0.9283844433690831</v>
          </cell>
          <cell r="EC111">
            <v>146.13628880232761</v>
          </cell>
          <cell r="EE111">
            <v>0</v>
          </cell>
          <cell r="EF111">
            <v>0</v>
          </cell>
          <cell r="EH111">
            <v>0</v>
          </cell>
          <cell r="EI111">
            <v>0</v>
          </cell>
          <cell r="EK111">
            <v>79.291397094726563</v>
          </cell>
          <cell r="EL111">
            <v>0</v>
          </cell>
          <cell r="EM111">
            <v>79.291397094726563</v>
          </cell>
          <cell r="EO111">
            <v>0</v>
          </cell>
          <cell r="EP111">
            <v>0</v>
          </cell>
        </row>
        <row r="112">
          <cell r="DZ112">
            <v>40148</v>
          </cell>
          <cell r="EA112">
            <v>146.04127904122947</v>
          </cell>
          <cell r="EB112">
            <v>0.93717880005016241</v>
          </cell>
          <cell r="EC112">
            <v>146.97845784127963</v>
          </cell>
          <cell r="EE112">
            <v>0</v>
          </cell>
          <cell r="EF112">
            <v>0</v>
          </cell>
          <cell r="EH112">
            <v>0</v>
          </cell>
          <cell r="EI112">
            <v>0</v>
          </cell>
          <cell r="EK112">
            <v>79.291397094726563</v>
          </cell>
          <cell r="EL112">
            <v>0</v>
          </cell>
          <cell r="EM112">
            <v>79.291397094726563</v>
          </cell>
          <cell r="EO112">
            <v>0</v>
          </cell>
          <cell r="EP112">
            <v>0</v>
          </cell>
        </row>
        <row r="113">
          <cell r="DZ113">
            <v>40179</v>
          </cell>
          <cell r="EA113">
            <v>103.58897020793124</v>
          </cell>
          <cell r="EB113">
            <v>0.66722513280411988</v>
          </cell>
          <cell r="EC113">
            <v>104.25619534073536</v>
          </cell>
          <cell r="EE113">
            <v>0</v>
          </cell>
          <cell r="EF113">
            <v>0</v>
          </cell>
          <cell r="EH113">
            <v>0</v>
          </cell>
          <cell r="EI113">
            <v>0</v>
          </cell>
          <cell r="EK113">
            <v>55.910594940185547</v>
          </cell>
          <cell r="EL113">
            <v>0</v>
          </cell>
          <cell r="EM113">
            <v>55.91059494018554</v>
          </cell>
          <cell r="EO113">
            <v>13675</v>
          </cell>
          <cell r="EP113">
            <v>0</v>
          </cell>
        </row>
        <row r="114">
          <cell r="DZ114">
            <v>40210</v>
          </cell>
          <cell r="EA114">
            <v>104.20414996290846</v>
          </cell>
          <cell r="EB114">
            <v>0.6736042821142405</v>
          </cell>
          <cell r="EC114">
            <v>104.8777542450227</v>
          </cell>
          <cell r="EE114">
            <v>0</v>
          </cell>
          <cell r="EF114">
            <v>0</v>
          </cell>
          <cell r="EH114">
            <v>0</v>
          </cell>
          <cell r="EI114">
            <v>0</v>
          </cell>
          <cell r="EK114">
            <v>55.910594940185547</v>
          </cell>
          <cell r="EL114">
            <v>0</v>
          </cell>
          <cell r="EM114">
            <v>55.91059494018554</v>
          </cell>
          <cell r="EO114">
            <v>0</v>
          </cell>
          <cell r="EP114">
            <v>0</v>
          </cell>
        </row>
        <row r="115">
          <cell r="DZ115">
            <v>40238</v>
          </cell>
          <cell r="EA115">
            <v>104.76327889688997</v>
          </cell>
          <cell r="EB115">
            <v>0.6793526889714343</v>
          </cell>
          <cell r="EC115">
            <v>105.44263158586141</v>
          </cell>
          <cell r="EE115">
            <v>0</v>
          </cell>
          <cell r="EF115">
            <v>0</v>
          </cell>
          <cell r="EH115">
            <v>0</v>
          </cell>
          <cell r="EI115">
            <v>0</v>
          </cell>
          <cell r="EK115">
            <v>55.910594940185547</v>
          </cell>
          <cell r="EL115">
            <v>0</v>
          </cell>
          <cell r="EM115">
            <v>55.91059494018554</v>
          </cell>
          <cell r="EO115">
            <v>0</v>
          </cell>
          <cell r="EP115">
            <v>0</v>
          </cell>
        </row>
        <row r="116">
          <cell r="DZ116">
            <v>40269</v>
          </cell>
          <cell r="EA116">
            <v>105.3861968758539</v>
          </cell>
          <cell r="EB116">
            <v>0.68570142809774381</v>
          </cell>
          <cell r="EC116">
            <v>106.07189830395164</v>
          </cell>
          <cell r="EE116">
            <v>-173.54592680290403</v>
          </cell>
          <cell r="EF116">
            <v>-119.00068984929781</v>
          </cell>
          <cell r="EH116">
            <v>0</v>
          </cell>
          <cell r="EI116">
            <v>0</v>
          </cell>
          <cell r="EK116">
            <v>55.910594940185547</v>
          </cell>
          <cell r="EL116">
            <v>0</v>
          </cell>
          <cell r="EM116">
            <v>55.91059494018554</v>
          </cell>
          <cell r="EO116">
            <v>0</v>
          </cell>
          <cell r="EP116">
            <v>0</v>
          </cell>
        </row>
        <row r="117">
          <cell r="DZ117">
            <v>40299</v>
          </cell>
          <cell r="EA117">
            <v>105.99293165733806</v>
          </cell>
          <cell r="EB117">
            <v>0.69182906221335827</v>
          </cell>
          <cell r="EC117">
            <v>106.68476071955142</v>
          </cell>
          <cell r="EE117">
            <v>0</v>
          </cell>
          <cell r="EF117">
            <v>0</v>
          </cell>
          <cell r="EH117">
            <v>0</v>
          </cell>
          <cell r="EI117">
            <v>0</v>
          </cell>
          <cell r="EK117">
            <v>55.910594940185547</v>
          </cell>
          <cell r="EL117">
            <v>0</v>
          </cell>
          <cell r="EM117">
            <v>55.91059494018554</v>
          </cell>
          <cell r="EO117">
            <v>0</v>
          </cell>
          <cell r="EP117">
            <v>0</v>
          </cell>
        </row>
        <row r="118">
          <cell r="DZ118">
            <v>40330</v>
          </cell>
          <cell r="EA118">
            <v>106.62396067017836</v>
          </cell>
          <cell r="EB118">
            <v>0.69814330869861863</v>
          </cell>
          <cell r="EC118">
            <v>107.32210397887698</v>
          </cell>
          <cell r="EE118">
            <v>0</v>
          </cell>
          <cell r="EF118">
            <v>0</v>
          </cell>
          <cell r="EH118">
            <v>0</v>
          </cell>
          <cell r="EI118">
            <v>0</v>
          </cell>
          <cell r="EK118">
            <v>55.910594940185547</v>
          </cell>
          <cell r="EL118">
            <v>0</v>
          </cell>
          <cell r="EM118">
            <v>55.91059494018554</v>
          </cell>
          <cell r="EO118">
            <v>0</v>
          </cell>
          <cell r="EP118">
            <v>0</v>
          </cell>
        </row>
        <row r="119">
          <cell r="DZ119">
            <v>40360</v>
          </cell>
          <cell r="EA119">
            <v>107.23859979462634</v>
          </cell>
          <cell r="EB119">
            <v>0.70423602746897984</v>
          </cell>
          <cell r="EC119">
            <v>107.94283582209532</v>
          </cell>
          <cell r="EE119">
            <v>0</v>
          </cell>
          <cell r="EF119">
            <v>0</v>
          </cell>
          <cell r="EH119">
            <v>0</v>
          </cell>
          <cell r="EI119">
            <v>0</v>
          </cell>
          <cell r="EK119">
            <v>55.910594940185547</v>
          </cell>
          <cell r="EL119">
            <v>0</v>
          </cell>
          <cell r="EM119">
            <v>55.91059494018554</v>
          </cell>
          <cell r="EO119">
            <v>0</v>
          </cell>
          <cell r="EP119">
            <v>0</v>
          </cell>
        </row>
        <row r="120">
          <cell r="DZ120">
            <v>40391</v>
          </cell>
          <cell r="EA120">
            <v>107.877853841072</v>
          </cell>
          <cell r="EB120">
            <v>0.71051258375432269</v>
          </cell>
          <cell r="EC120">
            <v>108.58836642482632</v>
          </cell>
          <cell r="EE120">
            <v>0</v>
          </cell>
          <cell r="EF120">
            <v>0</v>
          </cell>
          <cell r="EH120">
            <v>0</v>
          </cell>
          <cell r="EI120">
            <v>0</v>
          </cell>
          <cell r="EK120">
            <v>55.910594940185547</v>
          </cell>
          <cell r="EL120">
            <v>0</v>
          </cell>
          <cell r="EM120">
            <v>55.91059494018554</v>
          </cell>
          <cell r="EO120">
            <v>0</v>
          </cell>
          <cell r="EP120">
            <v>0</v>
          </cell>
        </row>
        <row r="121">
          <cell r="DZ121">
            <v>40422</v>
          </cell>
          <cell r="EA121">
            <v>108.5213320561773</v>
          </cell>
          <cell r="EB121">
            <v>0.71676872913248246</v>
          </cell>
          <cell r="EC121">
            <v>109.23810078530978</v>
          </cell>
          <cell r="EE121">
            <v>0</v>
          </cell>
          <cell r="EF121">
            <v>0</v>
          </cell>
          <cell r="EH121">
            <v>0</v>
          </cell>
          <cell r="EI121">
            <v>0</v>
          </cell>
          <cell r="EK121">
            <v>55.910594940185547</v>
          </cell>
          <cell r="EL121">
            <v>0</v>
          </cell>
          <cell r="EM121">
            <v>55.91059494018554</v>
          </cell>
          <cell r="EO121">
            <v>0</v>
          </cell>
          <cell r="EP121">
            <v>0</v>
          </cell>
        </row>
        <row r="122">
          <cell r="DZ122">
            <v>40452</v>
          </cell>
          <cell r="EA122">
            <v>109.14810323807833</v>
          </cell>
          <cell r="EB122">
            <v>0.72280281539678981</v>
          </cell>
          <cell r="EC122">
            <v>109.87090605347512</v>
          </cell>
          <cell r="EE122">
            <v>0</v>
          </cell>
          <cell r="EF122">
            <v>0</v>
          </cell>
          <cell r="EH122">
            <v>0</v>
          </cell>
          <cell r="EI122">
            <v>0</v>
          </cell>
          <cell r="EK122">
            <v>55.910594940185547</v>
          </cell>
          <cell r="EL122">
            <v>0</v>
          </cell>
          <cell r="EM122">
            <v>55.91059494018554</v>
          </cell>
          <cell r="EO122">
            <v>0</v>
          </cell>
          <cell r="EP122">
            <v>0</v>
          </cell>
        </row>
        <row r="123">
          <cell r="DZ123">
            <v>40483</v>
          </cell>
          <cell r="EA123">
            <v>109.79998165524327</v>
          </cell>
          <cell r="EB123">
            <v>0.72901626089182514</v>
          </cell>
          <cell r="EC123">
            <v>110.5289979161351</v>
          </cell>
          <cell r="EE123">
            <v>0</v>
          </cell>
          <cell r="EF123">
            <v>0</v>
          </cell>
          <cell r="EH123">
            <v>0</v>
          </cell>
          <cell r="EI123">
            <v>0</v>
          </cell>
          <cell r="EK123">
            <v>55.910594940185547</v>
          </cell>
          <cell r="EL123">
            <v>0</v>
          </cell>
          <cell r="EM123">
            <v>55.91059494018554</v>
          </cell>
          <cell r="EO123">
            <v>0</v>
          </cell>
          <cell r="EP123">
            <v>0</v>
          </cell>
        </row>
        <row r="124">
          <cell r="DZ124">
            <v>40513</v>
          </cell>
          <cell r="EA124">
            <v>110.42440811007913</v>
          </cell>
          <cell r="EB124">
            <v>0.73772091778583615</v>
          </cell>
          <cell r="EC124">
            <v>111.16212902786496</v>
          </cell>
          <cell r="EE124">
            <v>0</v>
          </cell>
          <cell r="EF124">
            <v>0</v>
          </cell>
          <cell r="EH124">
            <v>0</v>
          </cell>
          <cell r="EI124">
            <v>0</v>
          </cell>
          <cell r="EK124">
            <v>55.910594940185547</v>
          </cell>
          <cell r="EL124">
            <v>0</v>
          </cell>
          <cell r="EM124">
            <v>55.91059494018554</v>
          </cell>
          <cell r="EO124">
            <v>0</v>
          </cell>
          <cell r="EP124">
            <v>0</v>
          </cell>
        </row>
        <row r="125">
          <cell r="DZ125">
            <v>40544</v>
          </cell>
          <cell r="EA125">
            <v>111.07025556240039</v>
          </cell>
          <cell r="EB125">
            <v>0.7476365859034928</v>
          </cell>
          <cell r="EC125">
            <v>111.81789214830388</v>
          </cell>
          <cell r="EE125">
            <v>0</v>
          </cell>
          <cell r="EF125">
            <v>0</v>
          </cell>
          <cell r="EH125">
            <v>0</v>
          </cell>
          <cell r="EI125">
            <v>0</v>
          </cell>
          <cell r="EK125">
            <v>55.910594940185547</v>
          </cell>
          <cell r="EL125">
            <v>0</v>
          </cell>
          <cell r="EM125">
            <v>55.91059494018554</v>
          </cell>
          <cell r="EO125">
            <v>0</v>
          </cell>
          <cell r="EP125">
            <v>0</v>
          </cell>
        </row>
        <row r="126">
          <cell r="DZ126">
            <v>40575</v>
          </cell>
          <cell r="EA126">
            <v>111.7200644390569</v>
          </cell>
          <cell r="EB126">
            <v>0.75763326771796358</v>
          </cell>
          <cell r="EC126">
            <v>112.47769770677486</v>
          </cell>
          <cell r="EE126">
            <v>0</v>
          </cell>
          <cell r="EF126">
            <v>0</v>
          </cell>
          <cell r="EH126">
            <v>0</v>
          </cell>
          <cell r="EI126">
            <v>0</v>
          </cell>
          <cell r="EK126">
            <v>55.910594940185547</v>
          </cell>
          <cell r="EL126">
            <v>0</v>
          </cell>
          <cell r="EM126">
            <v>55.91059494018554</v>
          </cell>
          <cell r="EO126">
            <v>0</v>
          </cell>
          <cell r="EP126">
            <v>0</v>
          </cell>
        </row>
        <row r="127">
          <cell r="DZ127">
            <v>40603</v>
          </cell>
          <cell r="EA127">
            <v>112.31041457334534</v>
          </cell>
          <cell r="EB127">
            <v>0.76673264230180393</v>
          </cell>
          <cell r="EC127">
            <v>113.07714721564714</v>
          </cell>
          <cell r="EE127">
            <v>0</v>
          </cell>
          <cell r="EF127">
            <v>0</v>
          </cell>
          <cell r="EH127">
            <v>0</v>
          </cell>
          <cell r="EI127">
            <v>0</v>
          </cell>
          <cell r="EK127">
            <v>55.910594940185547</v>
          </cell>
          <cell r="EL127">
            <v>0</v>
          </cell>
          <cell r="EM127">
            <v>55.91059494018554</v>
          </cell>
          <cell r="EO127">
            <v>0</v>
          </cell>
          <cell r="EP127">
            <v>0</v>
          </cell>
        </row>
        <row r="128">
          <cell r="DZ128">
            <v>40634</v>
          </cell>
          <cell r="EA128">
            <v>112.96783303153457</v>
          </cell>
          <cell r="EB128">
            <v>0.7768851111858055</v>
          </cell>
          <cell r="EC128">
            <v>113.74471814272037</v>
          </cell>
          <cell r="EE128">
            <v>0</v>
          </cell>
          <cell r="EF128">
            <v>0</v>
          </cell>
          <cell r="EH128">
            <v>0</v>
          </cell>
          <cell r="EI128">
            <v>0</v>
          </cell>
          <cell r="EK128">
            <v>55.910594940185547</v>
          </cell>
          <cell r="EL128">
            <v>0</v>
          </cell>
          <cell r="EM128">
            <v>55.91059494018554</v>
          </cell>
          <cell r="EO128">
            <v>0</v>
          </cell>
          <cell r="EP128">
            <v>0</v>
          </cell>
        </row>
        <row r="129">
          <cell r="DZ129">
            <v>40664</v>
          </cell>
          <cell r="EA129">
            <v>113.60788642016701</v>
          </cell>
          <cell r="EB129">
            <v>0.78678881842887449</v>
          </cell>
          <cell r="EC129">
            <v>114.39467523859588</v>
          </cell>
          <cell r="EE129">
            <v>0</v>
          </cell>
          <cell r="EF129">
            <v>0</v>
          </cell>
          <cell r="EH129">
            <v>0</v>
          </cell>
          <cell r="EI129">
            <v>0</v>
          </cell>
          <cell r="EK129">
            <v>55.910594940185547</v>
          </cell>
          <cell r="EL129">
            <v>0</v>
          </cell>
          <cell r="EM129">
            <v>55.91059494018554</v>
          </cell>
          <cell r="EO129">
            <v>0</v>
          </cell>
          <cell r="EP129">
            <v>0</v>
          </cell>
        </row>
        <row r="130">
          <cell r="DZ130">
            <v>40695</v>
          </cell>
          <cell r="EA130">
            <v>114.27327008518719</v>
          </cell>
          <cell r="EB130">
            <v>0.79710458453440936</v>
          </cell>
          <cell r="EC130">
            <v>115.0703746697216</v>
          </cell>
          <cell r="EE130">
            <v>0</v>
          </cell>
          <cell r="EF130">
            <v>0</v>
          </cell>
          <cell r="EH130">
            <v>0</v>
          </cell>
          <cell r="EI130">
            <v>0</v>
          </cell>
          <cell r="EK130">
            <v>55.910594940185547</v>
          </cell>
          <cell r="EL130">
            <v>0</v>
          </cell>
          <cell r="EM130">
            <v>55.91059494018554</v>
          </cell>
          <cell r="EO130">
            <v>0</v>
          </cell>
          <cell r="EP130">
            <v>0</v>
          </cell>
        </row>
        <row r="131">
          <cell r="DZ131">
            <v>40725</v>
          </cell>
          <cell r="EA131">
            <v>114.92108025063899</v>
          </cell>
          <cell r="EB131">
            <v>0.80716742863232582</v>
          </cell>
          <cell r="EC131">
            <v>115.72824767927132</v>
          </cell>
          <cell r="EE131">
            <v>0</v>
          </cell>
          <cell r="EF131">
            <v>0</v>
          </cell>
          <cell r="EH131">
            <v>0</v>
          </cell>
          <cell r="EI131">
            <v>0</v>
          </cell>
          <cell r="EK131">
            <v>55.910594940185547</v>
          </cell>
          <cell r="EL131">
            <v>0</v>
          </cell>
          <cell r="EM131">
            <v>55.91059494018554</v>
          </cell>
          <cell r="EO131">
            <v>0</v>
          </cell>
          <cell r="EP131">
            <v>0</v>
          </cell>
        </row>
        <row r="132">
          <cell r="DZ132">
            <v>40756</v>
          </cell>
          <cell r="EA132">
            <v>115.59452970996347</v>
          </cell>
          <cell r="EB132">
            <v>0.81764878791116757</v>
          </cell>
          <cell r="EC132">
            <v>116.41217849787463</v>
          </cell>
          <cell r="EE132">
            <v>0</v>
          </cell>
          <cell r="EF132">
            <v>0</v>
          </cell>
          <cell r="EH132">
            <v>0</v>
          </cell>
          <cell r="EI132">
            <v>0</v>
          </cell>
          <cell r="EK132">
            <v>55.910594940185547</v>
          </cell>
          <cell r="EL132">
            <v>0</v>
          </cell>
          <cell r="EM132">
            <v>55.91059494018554</v>
          </cell>
          <cell r="EO132">
            <v>0</v>
          </cell>
          <cell r="EP132">
            <v>0</v>
          </cell>
        </row>
        <row r="133">
          <cell r="DZ133">
            <v>40787</v>
          </cell>
          <cell r="EA133">
            <v>116.27211714923226</v>
          </cell>
          <cell r="EB133">
            <v>0.82821519065284122</v>
          </cell>
          <cell r="EC133">
            <v>117.1003323398851</v>
          </cell>
          <cell r="EE133">
            <v>0</v>
          </cell>
          <cell r="EF133">
            <v>0</v>
          </cell>
          <cell r="EH133">
            <v>0</v>
          </cell>
          <cell r="EI133">
            <v>0</v>
          </cell>
          <cell r="EK133">
            <v>55.910594940185547</v>
          </cell>
          <cell r="EL133">
            <v>0</v>
          </cell>
          <cell r="EM133">
            <v>55.91059494018554</v>
          </cell>
          <cell r="EO133">
            <v>0</v>
          </cell>
          <cell r="EP133">
            <v>0</v>
          </cell>
        </row>
        <row r="134">
          <cell r="DZ134">
            <v>40817</v>
          </cell>
          <cell r="EA134">
            <v>116.93181178944735</v>
          </cell>
          <cell r="EB134">
            <v>0.8385222840104376</v>
          </cell>
          <cell r="EC134">
            <v>117.77033407345779</v>
          </cell>
          <cell r="EE134">
            <v>0</v>
          </cell>
          <cell r="EF134">
            <v>0</v>
          </cell>
          <cell r="EH134">
            <v>0</v>
          </cell>
          <cell r="EI134">
            <v>0</v>
          </cell>
          <cell r="EK134">
            <v>55.910594940185547</v>
          </cell>
          <cell r="EL134">
            <v>0</v>
          </cell>
          <cell r="EM134">
            <v>55.91059494018554</v>
          </cell>
          <cell r="EO134">
            <v>0</v>
          </cell>
          <cell r="EP134">
            <v>0</v>
          </cell>
        </row>
        <row r="135">
          <cell r="DZ135">
            <v>40848</v>
          </cell>
          <cell r="EA135">
            <v>117.61761922708786</v>
          </cell>
          <cell r="EB135">
            <v>0.8492578000243185</v>
          </cell>
          <cell r="EC135">
            <v>118.46687702711218</v>
          </cell>
          <cell r="EE135">
            <v>0</v>
          </cell>
          <cell r="EF135">
            <v>0</v>
          </cell>
          <cell r="EH135">
            <v>0</v>
          </cell>
          <cell r="EI135">
            <v>0</v>
          </cell>
          <cell r="EK135">
            <v>55.910594940185547</v>
          </cell>
          <cell r="EL135">
            <v>0</v>
          </cell>
          <cell r="EM135">
            <v>55.91059494018554</v>
          </cell>
          <cell r="EO135">
            <v>0</v>
          </cell>
          <cell r="EP135">
            <v>0</v>
          </cell>
        </row>
        <row r="136">
          <cell r="DZ136">
            <v>40878</v>
          </cell>
          <cell r="EA136">
            <v>118.28531882691969</v>
          </cell>
          <cell r="EB136">
            <v>0.85972969562966739</v>
          </cell>
          <cell r="EC136">
            <v>119.14504852254936</v>
          </cell>
          <cell r="EE136">
            <v>0</v>
          </cell>
          <cell r="EF136">
            <v>0</v>
          </cell>
          <cell r="EH136">
            <v>0</v>
          </cell>
          <cell r="EI136">
            <v>0</v>
          </cell>
          <cell r="EK136">
            <v>55.910594940185547</v>
          </cell>
          <cell r="EL136">
            <v>0</v>
          </cell>
          <cell r="EM136">
            <v>55.91059494018554</v>
          </cell>
          <cell r="EO136">
            <v>0</v>
          </cell>
          <cell r="EP136">
            <v>0</v>
          </cell>
        </row>
        <row r="137">
          <cell r="DZ137">
            <v>40909</v>
          </cell>
          <cell r="EA137">
            <v>118.97945018972969</v>
          </cell>
          <cell r="EB137">
            <v>0.87063669748582129</v>
          </cell>
          <cell r="EC137">
            <v>119.85008688721551</v>
          </cell>
          <cell r="EE137">
            <v>0</v>
          </cell>
          <cell r="EF137">
            <v>0</v>
          </cell>
          <cell r="EH137">
            <v>0</v>
          </cell>
          <cell r="EI137">
            <v>0</v>
          </cell>
          <cell r="EK137">
            <v>55.910594940185547</v>
          </cell>
          <cell r="EL137">
            <v>0</v>
          </cell>
          <cell r="EM137">
            <v>55.91059494018554</v>
          </cell>
          <cell r="EO137">
            <v>0</v>
          </cell>
          <cell r="EP137">
            <v>0</v>
          </cell>
        </row>
        <row r="138">
          <cell r="DZ138">
            <v>40940</v>
          </cell>
          <cell r="EA138">
            <v>119.67785200794819</v>
          </cell>
          <cell r="EB138">
            <v>0.88163176710831692</v>
          </cell>
          <cell r="EC138">
            <v>120.55948377505651</v>
          </cell>
          <cell r="EE138">
            <v>0</v>
          </cell>
          <cell r="EF138">
            <v>0</v>
          </cell>
          <cell r="EH138">
            <v>0</v>
          </cell>
          <cell r="EI138">
            <v>0</v>
          </cell>
          <cell r="EK138">
            <v>55.910594940185547</v>
          </cell>
          <cell r="EL138">
            <v>0</v>
          </cell>
          <cell r="EM138">
            <v>55.91059494018554</v>
          </cell>
          <cell r="EO138">
            <v>0</v>
          </cell>
          <cell r="EP138">
            <v>0</v>
          </cell>
        </row>
        <row r="139">
          <cell r="DZ139">
            <v>40969</v>
          </cell>
          <cell r="EA139">
            <v>120.33508596286299</v>
          </cell>
          <cell r="EB139">
            <v>0.89199775930764247</v>
          </cell>
          <cell r="EC139">
            <v>121.22708372217063</v>
          </cell>
          <cell r="EE139">
            <v>0</v>
          </cell>
          <cell r="EF139">
            <v>0</v>
          </cell>
          <cell r="EH139">
            <v>0</v>
          </cell>
          <cell r="EI139">
            <v>0</v>
          </cell>
          <cell r="EK139">
            <v>55.910594940185547</v>
          </cell>
          <cell r="EL139">
            <v>0</v>
          </cell>
          <cell r="EM139">
            <v>55.91059494018554</v>
          </cell>
          <cell r="EO139">
            <v>0</v>
          </cell>
          <cell r="EP139">
            <v>0</v>
          </cell>
        </row>
        <row r="140">
          <cell r="DZ140">
            <v>41000</v>
          </cell>
          <cell r="EA140">
            <v>121.04183110084814</v>
          </cell>
          <cell r="EB140">
            <v>0.90316506170226774</v>
          </cell>
          <cell r="EC140">
            <v>121.94499616255041</v>
          </cell>
          <cell r="EE140">
            <v>0</v>
          </cell>
          <cell r="EF140">
            <v>0</v>
          </cell>
          <cell r="EH140">
            <v>0</v>
          </cell>
          <cell r="EI140">
            <v>0</v>
          </cell>
          <cell r="EK140">
            <v>55.910594940185547</v>
          </cell>
          <cell r="EL140">
            <v>0</v>
          </cell>
          <cell r="EM140">
            <v>55.91059494018554</v>
          </cell>
          <cell r="EO140">
            <v>0</v>
          </cell>
          <cell r="EP140">
            <v>0</v>
          </cell>
        </row>
        <row r="141">
          <cell r="DZ141">
            <v>41030</v>
          </cell>
          <cell r="EA141">
            <v>121.72992076573243</v>
          </cell>
          <cell r="EB141">
            <v>0.91405773223237929</v>
          </cell>
          <cell r="EC141">
            <v>122.64397849796481</v>
          </cell>
          <cell r="EE141">
            <v>0</v>
          </cell>
          <cell r="EF141">
            <v>0</v>
          </cell>
          <cell r="EH141">
            <v>0</v>
          </cell>
          <cell r="EI141">
            <v>0</v>
          </cell>
          <cell r="EK141">
            <v>55.910594940185547</v>
          </cell>
          <cell r="EL141">
            <v>0</v>
          </cell>
          <cell r="EM141">
            <v>55.91059494018554</v>
          </cell>
          <cell r="EO141">
            <v>0</v>
          </cell>
          <cell r="EP141">
            <v>0</v>
          </cell>
        </row>
        <row r="142">
          <cell r="DZ142">
            <v>41061</v>
          </cell>
          <cell r="EA142">
            <v>122.44525476424397</v>
          </cell>
          <cell r="EB142">
            <v>0.9254025691051595</v>
          </cell>
          <cell r="EC142">
            <v>123.37065733334913</v>
          </cell>
          <cell r="EE142">
            <v>0</v>
          </cell>
          <cell r="EF142">
            <v>0</v>
          </cell>
          <cell r="EH142">
            <v>0</v>
          </cell>
          <cell r="EI142">
            <v>0</v>
          </cell>
          <cell r="EK142">
            <v>55.910594940185547</v>
          </cell>
          <cell r="EL142">
            <v>0</v>
          </cell>
          <cell r="EM142">
            <v>55.91059494018554</v>
          </cell>
          <cell r="EO142">
            <v>0</v>
          </cell>
          <cell r="EP142">
            <v>0</v>
          </cell>
        </row>
        <row r="143">
          <cell r="DZ143">
            <v>41091</v>
          </cell>
          <cell r="EA143">
            <v>123.14170868646163</v>
          </cell>
          <cell r="EB143">
            <v>0.93646824486187086</v>
          </cell>
          <cell r="EC143">
            <v>124.0781769313235</v>
          </cell>
          <cell r="EE143">
            <v>0</v>
          </cell>
          <cell r="EF143">
            <v>0</v>
          </cell>
          <cell r="EH143">
            <v>0</v>
          </cell>
          <cell r="EI143">
            <v>0</v>
          </cell>
          <cell r="EK143">
            <v>55.910594940185547</v>
          </cell>
          <cell r="EL143">
            <v>0</v>
          </cell>
          <cell r="EM143">
            <v>55.91059494018554</v>
          </cell>
          <cell r="EO143">
            <v>0</v>
          </cell>
          <cell r="EP143">
            <v>0</v>
          </cell>
        </row>
      </sheetData>
      <sheetData sheetId="11">
        <row r="1">
          <cell r="EQ1">
            <v>11</v>
          </cell>
        </row>
        <row r="2">
          <cell r="C2" t="str">
            <v>Vintage Year</v>
          </cell>
          <cell r="D2" t="str">
            <v>Period</v>
          </cell>
          <cell r="E2" t="str">
            <v>Prior Fixed</v>
          </cell>
          <cell r="F2" t="str">
            <v>Chng</v>
          </cell>
          <cell r="G2" t="str">
            <v>Current Fixed</v>
          </cell>
          <cell r="L2" t="str">
            <v>Current Fixed</v>
          </cell>
          <cell r="Y2" t="str">
            <v>Current Fixed</v>
          </cell>
          <cell r="BZ2" t="str">
            <v>Ref. Period</v>
          </cell>
          <cell r="EP2" t="str">
            <v>mtmEffDt</v>
          </cell>
        </row>
        <row r="3">
          <cell r="C3">
            <v>2000</v>
          </cell>
          <cell r="D3">
            <v>36526</v>
          </cell>
          <cell r="E3">
            <v>550</v>
          </cell>
          <cell r="F3">
            <v>0</v>
          </cell>
          <cell r="G3">
            <v>550</v>
          </cell>
        </row>
        <row r="4">
          <cell r="C4">
            <v>2001</v>
          </cell>
          <cell r="D4">
            <v>36892</v>
          </cell>
          <cell r="E4">
            <v>550</v>
          </cell>
          <cell r="F4">
            <v>0</v>
          </cell>
          <cell r="G4">
            <v>550</v>
          </cell>
        </row>
        <row r="5">
          <cell r="C5">
            <v>2002</v>
          </cell>
          <cell r="D5">
            <v>37257</v>
          </cell>
          <cell r="E5">
            <v>550</v>
          </cell>
          <cell r="F5">
            <v>0</v>
          </cell>
          <cell r="G5">
            <v>550</v>
          </cell>
        </row>
        <row r="6">
          <cell r="C6">
            <v>2003</v>
          </cell>
          <cell r="D6">
            <v>37622</v>
          </cell>
          <cell r="E6">
            <v>525</v>
          </cell>
          <cell r="F6">
            <v>0</v>
          </cell>
          <cell r="G6">
            <v>525</v>
          </cell>
        </row>
        <row r="7">
          <cell r="C7">
            <v>2004</v>
          </cell>
          <cell r="D7">
            <v>37987</v>
          </cell>
          <cell r="E7">
            <v>525</v>
          </cell>
          <cell r="F7">
            <v>0</v>
          </cell>
          <cell r="G7">
            <v>525</v>
          </cell>
        </row>
        <row r="8">
          <cell r="C8">
            <v>2005</v>
          </cell>
          <cell r="D8">
            <v>38353</v>
          </cell>
          <cell r="E8">
            <v>525</v>
          </cell>
          <cell r="F8">
            <v>0</v>
          </cell>
          <cell r="G8">
            <v>525</v>
          </cell>
        </row>
        <row r="9">
          <cell r="C9">
            <v>2006</v>
          </cell>
          <cell r="D9">
            <v>38718</v>
          </cell>
          <cell r="E9">
            <v>525</v>
          </cell>
          <cell r="F9">
            <v>0</v>
          </cell>
          <cell r="G9">
            <v>525</v>
          </cell>
        </row>
        <row r="10">
          <cell r="C10">
            <v>2007</v>
          </cell>
          <cell r="D10">
            <v>39083</v>
          </cell>
          <cell r="E10">
            <v>525</v>
          </cell>
          <cell r="F10">
            <v>0</v>
          </cell>
          <cell r="G10">
            <v>525</v>
          </cell>
        </row>
        <row r="11">
          <cell r="C11">
            <v>2008</v>
          </cell>
          <cell r="D11">
            <v>39448</v>
          </cell>
          <cell r="E11">
            <v>525</v>
          </cell>
          <cell r="F11">
            <v>0</v>
          </cell>
          <cell r="G11">
            <v>525</v>
          </cell>
        </row>
        <row r="12">
          <cell r="C12">
            <v>2009</v>
          </cell>
          <cell r="D12">
            <v>39814</v>
          </cell>
          <cell r="E12">
            <v>525</v>
          </cell>
          <cell r="F12">
            <v>0</v>
          </cell>
          <cell r="G12">
            <v>525</v>
          </cell>
        </row>
        <row r="13">
          <cell r="C13">
            <v>2010</v>
          </cell>
          <cell r="D13">
            <v>40179</v>
          </cell>
          <cell r="E13">
            <v>525</v>
          </cell>
          <cell r="F13">
            <v>0</v>
          </cell>
          <cell r="G13">
            <v>525</v>
          </cell>
        </row>
        <row r="14">
          <cell r="C14">
            <v>2011</v>
          </cell>
          <cell r="D14">
            <v>40544</v>
          </cell>
          <cell r="E14">
            <v>0</v>
          </cell>
          <cell r="F14">
            <v>0</v>
          </cell>
          <cell r="G14">
            <v>0</v>
          </cell>
        </row>
        <row r="15">
          <cell r="C15">
            <v>2012</v>
          </cell>
          <cell r="D15">
            <v>40909</v>
          </cell>
          <cell r="E15">
            <v>0</v>
          </cell>
          <cell r="F15">
            <v>0</v>
          </cell>
          <cell r="G15">
            <v>0</v>
          </cell>
        </row>
        <row r="16">
          <cell r="C16">
            <v>2013</v>
          </cell>
          <cell r="D16">
            <v>41275</v>
          </cell>
          <cell r="E16">
            <v>0</v>
          </cell>
          <cell r="F16">
            <v>0</v>
          </cell>
          <cell r="G16">
            <v>0</v>
          </cell>
        </row>
        <row r="17">
          <cell r="C17">
            <v>2014</v>
          </cell>
          <cell r="D17">
            <v>41640</v>
          </cell>
          <cell r="E17">
            <v>0</v>
          </cell>
          <cell r="F17">
            <v>0</v>
          </cell>
          <cell r="G17">
            <v>0</v>
          </cell>
        </row>
        <row r="18">
          <cell r="C18">
            <v>2015</v>
          </cell>
          <cell r="D18">
            <v>42005</v>
          </cell>
          <cell r="E18">
            <v>0</v>
          </cell>
          <cell r="F18">
            <v>0</v>
          </cell>
          <cell r="G18">
            <v>0</v>
          </cell>
        </row>
        <row r="19">
          <cell r="C19">
            <v>2016</v>
          </cell>
          <cell r="D19">
            <v>42370</v>
          </cell>
          <cell r="E19">
            <v>0</v>
          </cell>
          <cell r="F19">
            <v>0</v>
          </cell>
          <cell r="G19">
            <v>0</v>
          </cell>
        </row>
        <row r="20">
          <cell r="C20">
            <v>2017</v>
          </cell>
          <cell r="D20">
            <v>42736</v>
          </cell>
          <cell r="E20">
            <v>0</v>
          </cell>
          <cell r="F20">
            <v>0</v>
          </cell>
          <cell r="G20">
            <v>0</v>
          </cell>
        </row>
        <row r="21">
          <cell r="C21">
            <v>2018</v>
          </cell>
          <cell r="D21">
            <v>43101</v>
          </cell>
          <cell r="E21">
            <v>0</v>
          </cell>
          <cell r="F21">
            <v>0</v>
          </cell>
          <cell r="G21">
            <v>0</v>
          </cell>
        </row>
        <row r="22">
          <cell r="C22">
            <v>2019</v>
          </cell>
          <cell r="D22">
            <v>43466</v>
          </cell>
          <cell r="E22">
            <v>0</v>
          </cell>
          <cell r="F22">
            <v>0</v>
          </cell>
          <cell r="G22">
            <v>0</v>
          </cell>
        </row>
        <row r="23">
          <cell r="C23">
            <v>2020</v>
          </cell>
          <cell r="D23">
            <v>43831</v>
          </cell>
          <cell r="E23">
            <v>0</v>
          </cell>
          <cell r="F23">
            <v>0</v>
          </cell>
          <cell r="G23">
            <v>0</v>
          </cell>
        </row>
        <row r="24">
          <cell r="C24">
            <v>2021</v>
          </cell>
          <cell r="D24">
            <v>44197</v>
          </cell>
          <cell r="E24">
            <v>0</v>
          </cell>
          <cell r="F24">
            <v>0</v>
          </cell>
          <cell r="G24">
            <v>0</v>
          </cell>
        </row>
        <row r="25">
          <cell r="C25">
            <v>2022</v>
          </cell>
          <cell r="D25">
            <v>44562</v>
          </cell>
          <cell r="E25">
            <v>0</v>
          </cell>
          <cell r="F25">
            <v>0</v>
          </cell>
          <cell r="G25">
            <v>0</v>
          </cell>
        </row>
        <row r="26">
          <cell r="C26">
            <v>2023</v>
          </cell>
          <cell r="D26">
            <v>44927</v>
          </cell>
          <cell r="E26">
            <v>0</v>
          </cell>
          <cell r="F26">
            <v>0</v>
          </cell>
          <cell r="G26">
            <v>0</v>
          </cell>
        </row>
        <row r="27">
          <cell r="C27">
            <v>2024</v>
          </cell>
          <cell r="D27">
            <v>45292</v>
          </cell>
          <cell r="E27">
            <v>0</v>
          </cell>
          <cell r="F27">
            <v>0</v>
          </cell>
          <cell r="G27">
            <v>0</v>
          </cell>
        </row>
        <row r="28">
          <cell r="C28">
            <v>2025</v>
          </cell>
          <cell r="D28">
            <v>45658</v>
          </cell>
          <cell r="E28">
            <v>0</v>
          </cell>
          <cell r="F28">
            <v>0</v>
          </cell>
          <cell r="G28">
            <v>0</v>
          </cell>
        </row>
        <row r="29">
          <cell r="C29">
            <v>2026</v>
          </cell>
          <cell r="D29">
            <v>46023</v>
          </cell>
          <cell r="E29">
            <v>0</v>
          </cell>
          <cell r="F29">
            <v>0</v>
          </cell>
          <cell r="G29">
            <v>0</v>
          </cell>
        </row>
        <row r="30">
          <cell r="C30">
            <v>2027</v>
          </cell>
          <cell r="D30">
            <v>46388</v>
          </cell>
          <cell r="E30">
            <v>0</v>
          </cell>
          <cell r="F30">
            <v>0</v>
          </cell>
          <cell r="G30">
            <v>0</v>
          </cell>
        </row>
        <row r="31">
          <cell r="C31">
            <v>2028</v>
          </cell>
          <cell r="D31">
            <v>46753</v>
          </cell>
          <cell r="E31">
            <v>0</v>
          </cell>
          <cell r="F31">
            <v>0</v>
          </cell>
          <cell r="G31">
            <v>0</v>
          </cell>
        </row>
        <row r="32">
          <cell r="C32">
            <v>2029</v>
          </cell>
          <cell r="D32">
            <v>47119</v>
          </cell>
          <cell r="E32">
            <v>0</v>
          </cell>
          <cell r="F32">
            <v>0</v>
          </cell>
          <cell r="G32">
            <v>0</v>
          </cell>
        </row>
        <row r="33">
          <cell r="C33">
            <v>2030</v>
          </cell>
          <cell r="D33">
            <v>47484</v>
          </cell>
          <cell r="E33">
            <v>0</v>
          </cell>
          <cell r="F33">
            <v>0</v>
          </cell>
          <cell r="G33">
            <v>0</v>
          </cell>
        </row>
        <row r="34">
          <cell r="C34">
            <v>2031</v>
          </cell>
          <cell r="D34">
            <v>47849</v>
          </cell>
          <cell r="E34">
            <v>0</v>
          </cell>
          <cell r="F34">
            <v>0</v>
          </cell>
          <cell r="G34">
            <v>0</v>
          </cell>
        </row>
        <row r="35">
          <cell r="C35">
            <v>2032</v>
          </cell>
          <cell r="D35">
            <v>48214</v>
          </cell>
          <cell r="E35">
            <v>0</v>
          </cell>
          <cell r="F35">
            <v>0</v>
          </cell>
          <cell r="G35">
            <v>0</v>
          </cell>
        </row>
        <row r="36">
          <cell r="C36">
            <v>2033</v>
          </cell>
          <cell r="D36">
            <v>48580</v>
          </cell>
          <cell r="E36">
            <v>0</v>
          </cell>
          <cell r="F36">
            <v>0</v>
          </cell>
          <cell r="G36">
            <v>0</v>
          </cell>
        </row>
        <row r="37">
          <cell r="C37">
            <v>2034</v>
          </cell>
          <cell r="D37">
            <v>48945</v>
          </cell>
          <cell r="E37">
            <v>0</v>
          </cell>
          <cell r="F37">
            <v>0</v>
          </cell>
          <cell r="G37">
            <v>0</v>
          </cell>
        </row>
        <row r="38">
          <cell r="C38">
            <v>2035</v>
          </cell>
          <cell r="D38">
            <v>49310</v>
          </cell>
          <cell r="E38">
            <v>0</v>
          </cell>
          <cell r="F38">
            <v>0</v>
          </cell>
          <cell r="G38">
            <v>0</v>
          </cell>
        </row>
        <row r="39">
          <cell r="C39">
            <v>2036</v>
          </cell>
          <cell r="D39">
            <v>49675</v>
          </cell>
          <cell r="E39">
            <v>0</v>
          </cell>
          <cell r="F39">
            <v>0</v>
          </cell>
          <cell r="G39">
            <v>0</v>
          </cell>
        </row>
        <row r="40">
          <cell r="C40">
            <v>2037</v>
          </cell>
          <cell r="D40">
            <v>50041</v>
          </cell>
          <cell r="E40">
            <v>0</v>
          </cell>
          <cell r="F40">
            <v>0</v>
          </cell>
          <cell r="G40">
            <v>0</v>
          </cell>
        </row>
        <row r="41">
          <cell r="C41">
            <v>2038</v>
          </cell>
          <cell r="D41">
            <v>50406</v>
          </cell>
          <cell r="E41">
            <v>0</v>
          </cell>
          <cell r="F41">
            <v>0</v>
          </cell>
          <cell r="G41">
            <v>0</v>
          </cell>
        </row>
        <row r="42">
          <cell r="C42">
            <v>2039</v>
          </cell>
          <cell r="D42">
            <v>50771</v>
          </cell>
          <cell r="E42">
            <v>0</v>
          </cell>
          <cell r="F42">
            <v>0</v>
          </cell>
          <cell r="G42">
            <v>0</v>
          </cell>
        </row>
        <row r="43">
          <cell r="C43">
            <v>2040</v>
          </cell>
          <cell r="D43">
            <v>51136</v>
          </cell>
          <cell r="E43">
            <v>0</v>
          </cell>
          <cell r="F43">
            <v>0</v>
          </cell>
          <cell r="G43">
            <v>0</v>
          </cell>
        </row>
        <row r="44">
          <cell r="C44">
            <v>2041</v>
          </cell>
          <cell r="D44">
            <v>51502</v>
          </cell>
          <cell r="E44">
            <v>0</v>
          </cell>
          <cell r="F44">
            <v>0</v>
          </cell>
          <cell r="G44">
            <v>0</v>
          </cell>
        </row>
        <row r="45">
          <cell r="C45">
            <v>2042</v>
          </cell>
          <cell r="D45">
            <v>51867</v>
          </cell>
          <cell r="E45">
            <v>0</v>
          </cell>
          <cell r="F45">
            <v>0</v>
          </cell>
          <cell r="G45">
            <v>0</v>
          </cell>
        </row>
        <row r="46">
          <cell r="C46">
            <v>2043</v>
          </cell>
          <cell r="D46">
            <v>52232</v>
          </cell>
          <cell r="E46">
            <v>0</v>
          </cell>
          <cell r="F46">
            <v>0</v>
          </cell>
          <cell r="G46">
            <v>0</v>
          </cell>
        </row>
        <row r="47">
          <cell r="C47">
            <v>2044</v>
          </cell>
          <cell r="D47">
            <v>52597</v>
          </cell>
          <cell r="E47">
            <v>0</v>
          </cell>
          <cell r="F47">
            <v>0</v>
          </cell>
          <cell r="G47">
            <v>0</v>
          </cell>
        </row>
        <row r="48">
          <cell r="C48">
            <v>2045</v>
          </cell>
          <cell r="D48">
            <v>52963</v>
          </cell>
          <cell r="E48">
            <v>0</v>
          </cell>
          <cell r="F48">
            <v>0</v>
          </cell>
          <cell r="G48">
            <v>0</v>
          </cell>
        </row>
        <row r="49">
          <cell r="C49">
            <v>2046</v>
          </cell>
          <cell r="D49">
            <v>53328</v>
          </cell>
          <cell r="E49">
            <v>0</v>
          </cell>
          <cell r="F49">
            <v>0</v>
          </cell>
          <cell r="G49">
            <v>0</v>
          </cell>
        </row>
        <row r="50">
          <cell r="C50">
            <v>2047</v>
          </cell>
          <cell r="D50">
            <v>53693</v>
          </cell>
          <cell r="E50">
            <v>0</v>
          </cell>
          <cell r="F50">
            <v>0</v>
          </cell>
          <cell r="G50">
            <v>0</v>
          </cell>
        </row>
        <row r="51">
          <cell r="C51">
            <v>2048</v>
          </cell>
          <cell r="D51">
            <v>54058</v>
          </cell>
          <cell r="E51">
            <v>0</v>
          </cell>
          <cell r="F51">
            <v>0</v>
          </cell>
          <cell r="G51">
            <v>0</v>
          </cell>
        </row>
        <row r="52">
          <cell r="C52">
            <v>2049</v>
          </cell>
          <cell r="D52">
            <v>54424</v>
          </cell>
          <cell r="E52">
            <v>0</v>
          </cell>
          <cell r="F52">
            <v>0</v>
          </cell>
          <cell r="G52">
            <v>0</v>
          </cell>
        </row>
        <row r="53">
          <cell r="C53">
            <v>2050</v>
          </cell>
          <cell r="D53">
            <v>54789</v>
          </cell>
          <cell r="E53">
            <v>0</v>
          </cell>
          <cell r="F53">
            <v>0</v>
          </cell>
          <cell r="G53">
            <v>0</v>
          </cell>
        </row>
        <row r="54">
          <cell r="C54">
            <v>2051</v>
          </cell>
          <cell r="D54">
            <v>55154</v>
          </cell>
          <cell r="E54">
            <v>0</v>
          </cell>
          <cell r="F54">
            <v>0</v>
          </cell>
          <cell r="G54">
            <v>0</v>
          </cell>
        </row>
        <row r="55">
          <cell r="C55">
            <v>2052</v>
          </cell>
          <cell r="D55">
            <v>55519</v>
          </cell>
          <cell r="E55">
            <v>0</v>
          </cell>
          <cell r="F55">
            <v>0</v>
          </cell>
          <cell r="G55">
            <v>0</v>
          </cell>
        </row>
        <row r="56">
          <cell r="C56">
            <v>2053</v>
          </cell>
          <cell r="D56">
            <v>55885</v>
          </cell>
          <cell r="E56">
            <v>0</v>
          </cell>
          <cell r="F56">
            <v>0</v>
          </cell>
          <cell r="G56">
            <v>0</v>
          </cell>
        </row>
        <row r="57">
          <cell r="C57">
            <v>2054</v>
          </cell>
          <cell r="D57">
            <v>56250</v>
          </cell>
          <cell r="E57">
            <v>0</v>
          </cell>
          <cell r="F57">
            <v>0</v>
          </cell>
          <cell r="G57">
            <v>0</v>
          </cell>
        </row>
        <row r="58">
          <cell r="C58">
            <v>2055</v>
          </cell>
          <cell r="D58">
            <v>56615</v>
          </cell>
          <cell r="E58">
            <v>0</v>
          </cell>
          <cell r="F58">
            <v>0</v>
          </cell>
          <cell r="G58">
            <v>0</v>
          </cell>
        </row>
        <row r="59">
          <cell r="C59">
            <v>2056</v>
          </cell>
          <cell r="D59">
            <v>56980</v>
          </cell>
          <cell r="E59">
            <v>0</v>
          </cell>
          <cell r="F59">
            <v>0</v>
          </cell>
          <cell r="G59">
            <v>0</v>
          </cell>
        </row>
        <row r="60">
          <cell r="C60">
            <v>2057</v>
          </cell>
          <cell r="D60">
            <v>57346</v>
          </cell>
          <cell r="E60">
            <v>0</v>
          </cell>
          <cell r="F60">
            <v>0</v>
          </cell>
          <cell r="G60">
            <v>0</v>
          </cell>
        </row>
        <row r="61">
          <cell r="C61">
            <v>2058</v>
          </cell>
          <cell r="D61">
            <v>57711</v>
          </cell>
          <cell r="E61">
            <v>0</v>
          </cell>
          <cell r="F61">
            <v>0</v>
          </cell>
          <cell r="G61">
            <v>0</v>
          </cell>
        </row>
        <row r="62">
          <cell r="C62">
            <v>2059</v>
          </cell>
          <cell r="D62">
            <v>58076</v>
          </cell>
          <cell r="E62">
            <v>0</v>
          </cell>
          <cell r="F62">
            <v>0</v>
          </cell>
          <cell r="G62">
            <v>0</v>
          </cell>
        </row>
        <row r="63">
          <cell r="C63">
            <v>2060</v>
          </cell>
          <cell r="D63">
            <v>58441</v>
          </cell>
          <cell r="E63">
            <v>0</v>
          </cell>
          <cell r="F63">
            <v>0</v>
          </cell>
          <cell r="G63">
            <v>0</v>
          </cell>
        </row>
        <row r="64">
          <cell r="C64">
            <v>2061</v>
          </cell>
          <cell r="D64">
            <v>58807</v>
          </cell>
          <cell r="E64">
            <v>0</v>
          </cell>
          <cell r="F64">
            <v>0</v>
          </cell>
          <cell r="G64">
            <v>0</v>
          </cell>
        </row>
        <row r="65">
          <cell r="C65">
            <v>2062</v>
          </cell>
          <cell r="D65">
            <v>59172</v>
          </cell>
          <cell r="E65">
            <v>0</v>
          </cell>
          <cell r="F65">
            <v>0</v>
          </cell>
          <cell r="G65">
            <v>0</v>
          </cell>
        </row>
        <row r="66">
          <cell r="C66">
            <v>2063</v>
          </cell>
          <cell r="D66">
            <v>59537</v>
          </cell>
          <cell r="E66">
            <v>0</v>
          </cell>
          <cell r="F66">
            <v>0</v>
          </cell>
          <cell r="G66">
            <v>0</v>
          </cell>
        </row>
        <row r="67">
          <cell r="C67">
            <v>2064</v>
          </cell>
          <cell r="D67">
            <v>59902</v>
          </cell>
          <cell r="E67">
            <v>0</v>
          </cell>
          <cell r="F67">
            <v>0</v>
          </cell>
          <cell r="G67">
            <v>0</v>
          </cell>
        </row>
        <row r="68">
          <cell r="C68">
            <v>2065</v>
          </cell>
          <cell r="D68">
            <v>60268</v>
          </cell>
          <cell r="E68">
            <v>0</v>
          </cell>
          <cell r="F68">
            <v>0</v>
          </cell>
          <cell r="G68">
            <v>0</v>
          </cell>
        </row>
        <row r="69">
          <cell r="C69">
            <v>2066</v>
          </cell>
          <cell r="D69">
            <v>60633</v>
          </cell>
          <cell r="E69">
            <v>0</v>
          </cell>
          <cell r="F69">
            <v>0</v>
          </cell>
          <cell r="G69">
            <v>0</v>
          </cell>
        </row>
        <row r="70">
          <cell r="C70">
            <v>2067</v>
          </cell>
          <cell r="D70">
            <v>60998</v>
          </cell>
          <cell r="E70">
            <v>0</v>
          </cell>
          <cell r="F70">
            <v>0</v>
          </cell>
          <cell r="G70">
            <v>0</v>
          </cell>
        </row>
        <row r="71">
          <cell r="C71">
            <v>2068</v>
          </cell>
          <cell r="D71">
            <v>61363</v>
          </cell>
          <cell r="E71">
            <v>0</v>
          </cell>
          <cell r="F71">
            <v>0</v>
          </cell>
          <cell r="G71">
            <v>0</v>
          </cell>
        </row>
        <row r="72">
          <cell r="C72">
            <v>2069</v>
          </cell>
          <cell r="D72">
            <v>61729</v>
          </cell>
          <cell r="E72">
            <v>0</v>
          </cell>
          <cell r="F72">
            <v>0</v>
          </cell>
          <cell r="G72">
            <v>0</v>
          </cell>
        </row>
        <row r="73">
          <cell r="C73">
            <v>2070</v>
          </cell>
          <cell r="D73">
            <v>62094</v>
          </cell>
          <cell r="E73">
            <v>0</v>
          </cell>
          <cell r="F73">
            <v>0</v>
          </cell>
          <cell r="G73">
            <v>0</v>
          </cell>
        </row>
        <row r="74">
          <cell r="C74">
            <v>2071</v>
          </cell>
          <cell r="D74">
            <v>62459</v>
          </cell>
          <cell r="E74">
            <v>0</v>
          </cell>
          <cell r="F74">
            <v>0</v>
          </cell>
          <cell r="G74">
            <v>0</v>
          </cell>
        </row>
        <row r="75">
          <cell r="C75">
            <v>2072</v>
          </cell>
          <cell r="D75">
            <v>62824</v>
          </cell>
          <cell r="E75">
            <v>0</v>
          </cell>
          <cell r="F75">
            <v>0</v>
          </cell>
          <cell r="G75">
            <v>0</v>
          </cell>
        </row>
        <row r="76">
          <cell r="C76">
            <v>2073</v>
          </cell>
          <cell r="D76">
            <v>63190</v>
          </cell>
          <cell r="E76">
            <v>0</v>
          </cell>
          <cell r="F76">
            <v>0</v>
          </cell>
          <cell r="G76">
            <v>0</v>
          </cell>
        </row>
        <row r="77">
          <cell r="C77">
            <v>2074</v>
          </cell>
          <cell r="D77">
            <v>63555</v>
          </cell>
          <cell r="E77">
            <v>0</v>
          </cell>
          <cell r="F77">
            <v>0</v>
          </cell>
          <cell r="G77">
            <v>0</v>
          </cell>
        </row>
        <row r="78">
          <cell r="C78">
            <v>2075</v>
          </cell>
          <cell r="D78">
            <v>63920</v>
          </cell>
          <cell r="E78">
            <v>0</v>
          </cell>
          <cell r="F78">
            <v>0</v>
          </cell>
          <cell r="G78">
            <v>0</v>
          </cell>
        </row>
        <row r="79">
          <cell r="C79">
            <v>2076</v>
          </cell>
          <cell r="D79">
            <v>64285</v>
          </cell>
          <cell r="E79">
            <v>0</v>
          </cell>
          <cell r="F79">
            <v>0</v>
          </cell>
          <cell r="G79">
            <v>0</v>
          </cell>
        </row>
        <row r="80">
          <cell r="C80">
            <v>2077</v>
          </cell>
          <cell r="D80">
            <v>64651</v>
          </cell>
          <cell r="E80">
            <v>0</v>
          </cell>
          <cell r="F80">
            <v>0</v>
          </cell>
          <cell r="G80">
            <v>0</v>
          </cell>
        </row>
        <row r="81">
          <cell r="C81">
            <v>2078</v>
          </cell>
          <cell r="D81">
            <v>65016</v>
          </cell>
          <cell r="E81">
            <v>0</v>
          </cell>
          <cell r="F81">
            <v>0</v>
          </cell>
          <cell r="G81">
            <v>0</v>
          </cell>
        </row>
        <row r="82">
          <cell r="C82">
            <v>2079</v>
          </cell>
          <cell r="D82">
            <v>65381</v>
          </cell>
          <cell r="E82">
            <v>0</v>
          </cell>
          <cell r="F82">
            <v>0</v>
          </cell>
          <cell r="G82">
            <v>0</v>
          </cell>
        </row>
        <row r="83">
          <cell r="C83">
            <v>2080</v>
          </cell>
          <cell r="D83">
            <v>65746</v>
          </cell>
          <cell r="E83">
            <v>0</v>
          </cell>
          <cell r="F83">
            <v>0</v>
          </cell>
          <cell r="G83">
            <v>0</v>
          </cell>
        </row>
        <row r="84">
          <cell r="C84">
            <v>2081</v>
          </cell>
          <cell r="D84">
            <v>66112</v>
          </cell>
          <cell r="E84">
            <v>0</v>
          </cell>
          <cell r="F84">
            <v>0</v>
          </cell>
          <cell r="G84">
            <v>0</v>
          </cell>
        </row>
        <row r="85">
          <cell r="C85">
            <v>2082</v>
          </cell>
          <cell r="D85">
            <v>66477</v>
          </cell>
          <cell r="E85">
            <v>0</v>
          </cell>
          <cell r="F85">
            <v>0</v>
          </cell>
          <cell r="G85">
            <v>0</v>
          </cell>
        </row>
        <row r="86">
          <cell r="C86">
            <v>2083</v>
          </cell>
          <cell r="D86">
            <v>66842</v>
          </cell>
          <cell r="E86">
            <v>0</v>
          </cell>
          <cell r="F86">
            <v>0</v>
          </cell>
          <cell r="G86">
            <v>0</v>
          </cell>
        </row>
        <row r="87">
          <cell r="C87">
            <v>2084</v>
          </cell>
          <cell r="D87">
            <v>67207</v>
          </cell>
          <cell r="E87">
            <v>0</v>
          </cell>
          <cell r="F87">
            <v>0</v>
          </cell>
          <cell r="G87">
            <v>0</v>
          </cell>
        </row>
        <row r="88">
          <cell r="C88">
            <v>2085</v>
          </cell>
          <cell r="D88">
            <v>67573</v>
          </cell>
          <cell r="E88">
            <v>0</v>
          </cell>
          <cell r="F88">
            <v>0</v>
          </cell>
          <cell r="G88">
            <v>0</v>
          </cell>
        </row>
        <row r="89">
          <cell r="C89">
            <v>2086</v>
          </cell>
          <cell r="D89">
            <v>67938</v>
          </cell>
          <cell r="E89">
            <v>0</v>
          </cell>
          <cell r="F89">
            <v>0</v>
          </cell>
          <cell r="G89">
            <v>0</v>
          </cell>
        </row>
        <row r="90">
          <cell r="C90">
            <v>2087</v>
          </cell>
          <cell r="D90">
            <v>68303</v>
          </cell>
          <cell r="E90">
            <v>0</v>
          </cell>
          <cell r="F90">
            <v>0</v>
          </cell>
          <cell r="G90">
            <v>0</v>
          </cell>
        </row>
        <row r="91">
          <cell r="C91">
            <v>2088</v>
          </cell>
          <cell r="D91">
            <v>68668</v>
          </cell>
          <cell r="E91">
            <v>0</v>
          </cell>
          <cell r="F91">
            <v>0</v>
          </cell>
          <cell r="G91">
            <v>0</v>
          </cell>
        </row>
        <row r="92">
          <cell r="C92">
            <v>2089</v>
          </cell>
          <cell r="D92">
            <v>69034</v>
          </cell>
          <cell r="E92">
            <v>0</v>
          </cell>
          <cell r="F92">
            <v>0</v>
          </cell>
          <cell r="G92">
            <v>0</v>
          </cell>
        </row>
        <row r="93">
          <cell r="C93">
            <v>2090</v>
          </cell>
          <cell r="D93">
            <v>69399</v>
          </cell>
          <cell r="E93">
            <v>0</v>
          </cell>
          <cell r="F93">
            <v>0</v>
          </cell>
          <cell r="G93">
            <v>0</v>
          </cell>
        </row>
        <row r="94">
          <cell r="C94">
            <v>2091</v>
          </cell>
          <cell r="D94">
            <v>69764</v>
          </cell>
          <cell r="E94">
            <v>0</v>
          </cell>
          <cell r="F94">
            <v>0</v>
          </cell>
          <cell r="G94">
            <v>0</v>
          </cell>
        </row>
        <row r="95">
          <cell r="C95">
            <v>2092</v>
          </cell>
          <cell r="D95">
            <v>70129</v>
          </cell>
          <cell r="E95">
            <v>0</v>
          </cell>
          <cell r="F95">
            <v>0</v>
          </cell>
          <cell r="G95">
            <v>0</v>
          </cell>
        </row>
        <row r="96">
          <cell r="C96">
            <v>2093</v>
          </cell>
          <cell r="D96">
            <v>70495</v>
          </cell>
          <cell r="E96">
            <v>0</v>
          </cell>
          <cell r="F96">
            <v>0</v>
          </cell>
          <cell r="G96">
            <v>0</v>
          </cell>
        </row>
        <row r="97">
          <cell r="C97">
            <v>2094</v>
          </cell>
          <cell r="D97">
            <v>70860</v>
          </cell>
          <cell r="E97">
            <v>0</v>
          </cell>
          <cell r="F97">
            <v>0</v>
          </cell>
          <cell r="G97">
            <v>0</v>
          </cell>
        </row>
        <row r="98">
          <cell r="C98">
            <v>2095</v>
          </cell>
          <cell r="D98">
            <v>71225</v>
          </cell>
          <cell r="E98">
            <v>0</v>
          </cell>
          <cell r="F98">
            <v>0</v>
          </cell>
          <cell r="G98">
            <v>0</v>
          </cell>
        </row>
        <row r="99">
          <cell r="C99">
            <v>2096</v>
          </cell>
          <cell r="D99">
            <v>71590</v>
          </cell>
          <cell r="E99">
            <v>0</v>
          </cell>
          <cell r="F99">
            <v>0</v>
          </cell>
          <cell r="G99">
            <v>0</v>
          </cell>
        </row>
        <row r="100">
          <cell r="C100">
            <v>2097</v>
          </cell>
          <cell r="D100">
            <v>71956</v>
          </cell>
          <cell r="E100">
            <v>0</v>
          </cell>
          <cell r="F100">
            <v>0</v>
          </cell>
          <cell r="G100">
            <v>0</v>
          </cell>
        </row>
        <row r="101">
          <cell r="C101">
            <v>2098</v>
          </cell>
          <cell r="D101">
            <v>72321</v>
          </cell>
          <cell r="E101">
            <v>0</v>
          </cell>
          <cell r="F101">
            <v>0</v>
          </cell>
          <cell r="G101">
            <v>0</v>
          </cell>
        </row>
        <row r="102">
          <cell r="C102">
            <v>2099</v>
          </cell>
          <cell r="D102">
            <v>72686</v>
          </cell>
          <cell r="E102">
            <v>0</v>
          </cell>
          <cell r="F102">
            <v>0</v>
          </cell>
          <cell r="G102">
            <v>0</v>
          </cell>
        </row>
        <row r="103">
          <cell r="C103">
            <v>2100</v>
          </cell>
          <cell r="D103">
            <v>73051</v>
          </cell>
          <cell r="E103">
            <v>0</v>
          </cell>
          <cell r="F103">
            <v>0</v>
          </cell>
          <cell r="G103">
            <v>0</v>
          </cell>
        </row>
      </sheetData>
      <sheetData sheetId="12">
        <row r="9">
          <cell r="Y9">
            <v>6.7883743061579016E-2</v>
          </cell>
        </row>
        <row r="10">
          <cell r="Y10">
            <v>6.9314302666575012E-2</v>
          </cell>
        </row>
        <row r="11">
          <cell r="Y11">
            <v>6.9073859426569018E-2</v>
          </cell>
        </row>
        <row r="12">
          <cell r="Y12">
            <v>6.8868725351105012E-2</v>
          </cell>
        </row>
        <row r="13">
          <cell r="Y13">
            <v>6.8648377357716006E-2</v>
          </cell>
        </row>
        <row r="14">
          <cell r="Y14">
            <v>6.8360280986273017E-2</v>
          </cell>
        </row>
        <row r="15">
          <cell r="Y15">
            <v>6.8062581431303018E-2</v>
          </cell>
        </row>
        <row r="16">
          <cell r="Y16">
            <v>6.7794608977370011E-2</v>
          </cell>
        </row>
        <row r="17">
          <cell r="Y17">
            <v>6.7555186329777014E-2</v>
          </cell>
        </row>
        <row r="18">
          <cell r="Y18">
            <v>6.7315763701161005E-2</v>
          </cell>
        </row>
        <row r="19">
          <cell r="Y19">
            <v>6.7108833610911009E-2</v>
          </cell>
        </row>
        <row r="20">
          <cell r="Y20">
            <v>6.6935370330065011E-2</v>
          </cell>
        </row>
        <row r="21">
          <cell r="Y21">
            <v>6.6767502648410013E-2</v>
          </cell>
        </row>
        <row r="22">
          <cell r="Y22">
            <v>6.6642362485552012E-2</v>
          </cell>
        </row>
        <row r="23">
          <cell r="Y23">
            <v>6.6584131231830004E-2</v>
          </cell>
        </row>
        <row r="24">
          <cell r="Y24">
            <v>6.6531535261693017E-2</v>
          </cell>
        </row>
        <row r="25">
          <cell r="Y25">
            <v>6.6468945453315012E-2</v>
          </cell>
        </row>
        <row r="26">
          <cell r="Y26">
            <v>6.6401070444730009E-2</v>
          </cell>
        </row>
        <row r="27">
          <cell r="Y27">
            <v>6.6330932937462006E-2</v>
          </cell>
        </row>
        <row r="28">
          <cell r="Y28">
            <v>6.6278140633910007E-2</v>
          </cell>
        </row>
        <row r="29">
          <cell r="Y29">
            <v>6.6248383303467009E-2</v>
          </cell>
        </row>
        <row r="30">
          <cell r="Y30">
            <v>6.6218625973318013E-2</v>
          </cell>
        </row>
        <row r="31">
          <cell r="Y31">
            <v>6.6198626709712008E-2</v>
          </cell>
        </row>
        <row r="32">
          <cell r="Y32">
            <v>6.6190573992726015E-2</v>
          </cell>
        </row>
        <row r="33">
          <cell r="Y33">
            <v>6.6182781040825006E-2</v>
          </cell>
        </row>
        <row r="34">
          <cell r="Y34">
            <v>6.6192074757791014E-2</v>
          </cell>
        </row>
        <row r="35">
          <cell r="Y35">
            <v>6.6222432001873013E-2</v>
          </cell>
        </row>
        <row r="36">
          <cell r="Y36">
            <v>6.6249851448403008E-2</v>
          </cell>
        </row>
        <row r="37">
          <cell r="Y37">
            <v>6.6273544380147015E-2</v>
          </cell>
        </row>
        <row r="38">
          <cell r="Y38">
            <v>6.6287173357191018E-2</v>
          </cell>
        </row>
        <row r="39">
          <cell r="Y39">
            <v>6.6301256633534006E-2</v>
          </cell>
        </row>
        <row r="40">
          <cell r="Y40">
            <v>6.6317243001467005E-2</v>
          </cell>
        </row>
        <row r="41">
          <cell r="Y41">
            <v>6.6337149447810009E-2</v>
          </cell>
        </row>
        <row r="42">
          <cell r="Y42">
            <v>6.6357055894286004E-2</v>
          </cell>
        </row>
        <row r="43">
          <cell r="Y43">
            <v>6.6377836460387016E-2</v>
          </cell>
        </row>
        <row r="44">
          <cell r="Y44">
            <v>6.6401213607031009E-2</v>
          </cell>
        </row>
        <row r="45">
          <cell r="Y45">
            <v>6.6423836652342014E-2</v>
          </cell>
        </row>
        <row r="46">
          <cell r="Y46">
            <v>6.6457101465392007E-2</v>
          </cell>
        </row>
        <row r="47">
          <cell r="Y47">
            <v>6.6500913122746017E-2</v>
          </cell>
        </row>
        <row r="48">
          <cell r="Y48">
            <v>6.6541898222137005E-2</v>
          </cell>
        </row>
        <row r="49">
          <cell r="Y49">
            <v>6.6578250287904012E-2</v>
          </cell>
        </row>
        <row r="50">
          <cell r="Y50">
            <v>6.6605729481891016E-2</v>
          </cell>
        </row>
        <row r="51">
          <cell r="Y51">
            <v>6.6634124649274012E-2</v>
          </cell>
        </row>
        <row r="52">
          <cell r="Y52">
            <v>6.6663189299502004E-2</v>
          </cell>
        </row>
        <row r="53">
          <cell r="Y53">
            <v>6.6694965647865007E-2</v>
          </cell>
        </row>
        <row r="54">
          <cell r="Y54">
            <v>6.6726741996561006E-2</v>
          </cell>
        </row>
        <row r="55">
          <cell r="Y55">
            <v>6.6758306745473006E-2</v>
          </cell>
        </row>
        <row r="56">
          <cell r="Y56">
            <v>6.679170663165801E-2</v>
          </cell>
        </row>
        <row r="57">
          <cell r="Y57">
            <v>6.6824029102512006E-2</v>
          </cell>
        </row>
        <row r="58">
          <cell r="Y58">
            <v>6.689188990724601E-2</v>
          </cell>
        </row>
        <row r="59">
          <cell r="Y59">
            <v>6.6988130293822015E-2</v>
          </cell>
        </row>
        <row r="60">
          <cell r="Y60">
            <v>6.7075057097236004E-2</v>
          </cell>
        </row>
        <row r="61">
          <cell r="Y61">
            <v>6.7171297489649007E-2</v>
          </cell>
        </row>
        <row r="62">
          <cell r="Y62">
            <v>6.7264433356193018E-2</v>
          </cell>
        </row>
        <row r="63">
          <cell r="Y63">
            <v>6.7360673754640013E-2</v>
          </cell>
        </row>
        <row r="64">
          <cell r="Y64">
            <v>6.7453809627025005E-2</v>
          </cell>
        </row>
        <row r="65">
          <cell r="Y65">
            <v>6.7550050031506007E-2</v>
          </cell>
        </row>
        <row r="66">
          <cell r="Y66">
            <v>6.7646290439053014E-2</v>
          </cell>
        </row>
        <row r="67">
          <cell r="Y67">
            <v>6.7739426320244017E-2</v>
          </cell>
        </row>
        <row r="68">
          <cell r="Y68">
            <v>6.7835666733824018E-2</v>
          </cell>
        </row>
        <row r="69">
          <cell r="Y69">
            <v>6.7882141148569011E-2</v>
          </cell>
        </row>
        <row r="70">
          <cell r="Y70">
            <v>6.791811049747401E-2</v>
          </cell>
        </row>
        <row r="71">
          <cell r="Y71">
            <v>6.7954079846808013E-2</v>
          </cell>
        </row>
        <row r="72">
          <cell r="Y72">
            <v>6.7986568291736008E-2</v>
          </cell>
        </row>
        <row r="73">
          <cell r="Y73">
            <v>6.8022537641884012E-2</v>
          </cell>
        </row>
        <row r="74">
          <cell r="Y74">
            <v>6.8057346690824014E-2</v>
          </cell>
        </row>
        <row r="75">
          <cell r="Y75">
            <v>6.8093316041815011E-2</v>
          </cell>
        </row>
        <row r="76">
          <cell r="Y76">
            <v>6.8128125091569014E-2</v>
          </cell>
        </row>
        <row r="77">
          <cell r="Y77">
            <v>6.8164094443403017E-2</v>
          </cell>
        </row>
        <row r="78">
          <cell r="Y78">
            <v>6.8200063795665011E-2</v>
          </cell>
        </row>
        <row r="79">
          <cell r="Y79">
            <v>6.8234872846649017E-2</v>
          </cell>
        </row>
        <row r="80">
          <cell r="Y80">
            <v>6.8270842199754017E-2</v>
          </cell>
        </row>
        <row r="81">
          <cell r="Y81">
            <v>6.830565125155301E-2</v>
          </cell>
        </row>
        <row r="82">
          <cell r="Y82">
            <v>6.8341620605500003E-2</v>
          </cell>
        </row>
        <row r="83">
          <cell r="Y83">
            <v>6.8377589959875015E-2</v>
          </cell>
        </row>
        <row r="84">
          <cell r="Y84">
            <v>6.8410078409356007E-2</v>
          </cell>
        </row>
        <row r="85">
          <cell r="Y85">
            <v>6.8446047764546006E-2</v>
          </cell>
        </row>
        <row r="86">
          <cell r="Y86">
            <v>6.8480856818364008E-2</v>
          </cell>
        </row>
        <row r="87">
          <cell r="Y87">
            <v>6.8516826174397014E-2</v>
          </cell>
        </row>
        <row r="88">
          <cell r="Y88">
            <v>6.8551635229029018E-2</v>
          </cell>
        </row>
        <row r="89">
          <cell r="Y89">
            <v>6.8587604585904016E-2</v>
          </cell>
        </row>
        <row r="90">
          <cell r="Y90">
            <v>6.8623573943207006E-2</v>
          </cell>
        </row>
        <row r="91">
          <cell r="Y91">
            <v>6.8658382999069012E-2</v>
          </cell>
        </row>
        <row r="92">
          <cell r="Y92">
            <v>6.8694352357215008E-2</v>
          </cell>
        </row>
        <row r="93">
          <cell r="Y93">
            <v>6.871615180188001E-2</v>
          </cell>
        </row>
        <row r="94">
          <cell r="Y94">
            <v>6.8735317078412017E-2</v>
          </cell>
        </row>
        <row r="95">
          <cell r="Y95">
            <v>6.875448235506601E-2</v>
          </cell>
        </row>
        <row r="96">
          <cell r="Y96">
            <v>6.8772411162369013E-2</v>
          </cell>
        </row>
        <row r="97">
          <cell r="Y97">
            <v>6.8791576439258012E-2</v>
          </cell>
        </row>
        <row r="98">
          <cell r="Y98">
            <v>6.8810123481524016E-2</v>
          </cell>
        </row>
        <row r="99">
          <cell r="Y99">
            <v>6.8829288758653018E-2</v>
          </cell>
        </row>
        <row r="100">
          <cell r="Y100">
            <v>6.8847835801152016E-2</v>
          </cell>
        </row>
        <row r="101">
          <cell r="Y101">
            <v>6.8867001078519008E-2</v>
          </cell>
        </row>
        <row r="102">
          <cell r="Y102">
            <v>6.8886166356008013E-2</v>
          </cell>
        </row>
        <row r="103">
          <cell r="Y103">
            <v>6.8904713398855011E-2</v>
          </cell>
        </row>
        <row r="104">
          <cell r="Y104">
            <v>6.8923878676583006E-2</v>
          </cell>
        </row>
        <row r="105">
          <cell r="Y105">
            <v>6.8942425719661013E-2</v>
          </cell>
        </row>
        <row r="106">
          <cell r="Y106">
            <v>6.896159099762901E-2</v>
          </cell>
        </row>
        <row r="107">
          <cell r="Y107">
            <v>6.8980756275718008E-2</v>
          </cell>
        </row>
        <row r="108">
          <cell r="Y108">
            <v>6.8998066849580014E-2</v>
          </cell>
        </row>
        <row r="109">
          <cell r="Y109">
            <v>6.9017232127900008E-2</v>
          </cell>
        </row>
        <row r="110">
          <cell r="Y110">
            <v>6.9035779171551015E-2</v>
          </cell>
        </row>
        <row r="111">
          <cell r="Y111">
            <v>6.9054944450111011E-2</v>
          </cell>
        </row>
        <row r="112">
          <cell r="Y112">
            <v>6.9073491494000008E-2</v>
          </cell>
        </row>
        <row r="113">
          <cell r="Y113">
            <v>6.9092656772792013E-2</v>
          </cell>
        </row>
        <row r="114">
          <cell r="Y114">
            <v>6.9111822051712013E-2</v>
          </cell>
        </row>
        <row r="115">
          <cell r="Y115">
            <v>6.9130369095943014E-2</v>
          </cell>
        </row>
        <row r="116">
          <cell r="Y116">
            <v>6.9149534375102018E-2</v>
          </cell>
        </row>
        <row r="117">
          <cell r="Y117">
            <v>6.9168081419565014E-2</v>
          </cell>
        </row>
        <row r="118">
          <cell r="Y118">
            <v>6.9187246698963006E-2</v>
          </cell>
        </row>
        <row r="119">
          <cell r="Y119">
            <v>6.9206411978483012E-2</v>
          </cell>
        </row>
        <row r="120">
          <cell r="Y120">
            <v>6.9223722553637013E-2</v>
          </cell>
        </row>
        <row r="121">
          <cell r="Y121">
            <v>6.9242887833388014E-2</v>
          </cell>
        </row>
        <row r="122">
          <cell r="Y122">
            <v>6.9261434878423012E-2</v>
          </cell>
        </row>
        <row r="123">
          <cell r="Y123">
            <v>6.9280600158413017E-2</v>
          </cell>
        </row>
        <row r="124">
          <cell r="Y124">
            <v>6.9299147203680009E-2</v>
          </cell>
        </row>
        <row r="125">
          <cell r="Y125">
            <v>6.9318312483909017E-2</v>
          </cell>
        </row>
        <row r="126">
          <cell r="Y126">
            <v>6.9337477764260011E-2</v>
          </cell>
        </row>
        <row r="127">
          <cell r="Y127">
            <v>6.9356024809876016E-2</v>
          </cell>
        </row>
        <row r="128">
          <cell r="Y128">
            <v>6.9375190090465014E-2</v>
          </cell>
        </row>
        <row r="129">
          <cell r="Y129">
            <v>6.9386515300653012E-2</v>
          </cell>
        </row>
        <row r="130">
          <cell r="Y130">
            <v>6.9395946802905006E-2</v>
          </cell>
        </row>
        <row r="131">
          <cell r="Y131">
            <v>6.9405378305185006E-2</v>
          </cell>
        </row>
        <row r="132">
          <cell r="Y132">
            <v>6.9413897081463005E-2</v>
          </cell>
        </row>
      </sheetData>
      <sheetData sheetId="13">
        <row r="8">
          <cell r="X8">
            <v>36831</v>
          </cell>
          <cell r="Y8">
            <v>1</v>
          </cell>
          <cell r="AA8">
            <v>2000</v>
          </cell>
          <cell r="AB8">
            <v>11</v>
          </cell>
          <cell r="AC8">
            <v>0.9919881233318707</v>
          </cell>
          <cell r="AF8">
            <v>1</v>
          </cell>
        </row>
        <row r="9">
          <cell r="X9">
            <v>36861</v>
          </cell>
          <cell r="Y9">
            <v>6.7902791703966014E-2</v>
          </cell>
          <cell r="AA9">
            <v>2000</v>
          </cell>
          <cell r="AB9">
            <v>12</v>
          </cell>
          <cell r="AC9">
            <v>0.98610048726445254</v>
          </cell>
          <cell r="AF9">
            <v>0.99489407889184411</v>
          </cell>
        </row>
        <row r="10">
          <cell r="X10">
            <v>36892</v>
          </cell>
          <cell r="Y10">
            <v>6.9340408637395018E-2</v>
          </cell>
          <cell r="AA10">
            <v>2001</v>
          </cell>
          <cell r="AB10">
            <v>1</v>
          </cell>
          <cell r="AC10">
            <v>0.98048673070893211</v>
          </cell>
          <cell r="AF10">
            <v>0.98904941347836417</v>
          </cell>
        </row>
        <row r="11">
          <cell r="X11">
            <v>36923</v>
          </cell>
          <cell r="Y11">
            <v>6.9068464546209005E-2</v>
          </cell>
          <cell r="AA11">
            <v>2001</v>
          </cell>
          <cell r="AB11">
            <v>2</v>
          </cell>
          <cell r="AC11">
            <v>0.97548003660345461</v>
          </cell>
          <cell r="AF11">
            <v>0.98340754575137201</v>
          </cell>
        </row>
        <row r="12">
          <cell r="X12">
            <v>36951</v>
          </cell>
          <cell r="Y12">
            <v>6.8826010942498017E-2</v>
          </cell>
          <cell r="AA12">
            <v>2001</v>
          </cell>
          <cell r="AB12">
            <v>3</v>
          </cell>
          <cell r="AC12">
            <v>0.97000975414989798</v>
          </cell>
          <cell r="AF12">
            <v>0.97837589205371134</v>
          </cell>
        </row>
        <row r="13">
          <cell r="X13">
            <v>36982</v>
          </cell>
          <cell r="Y13">
            <v>6.8552020067552011E-2</v>
          </cell>
          <cell r="AA13">
            <v>2001</v>
          </cell>
          <cell r="AB13">
            <v>4</v>
          </cell>
          <cell r="AC13">
            <v>0.96481880070480597</v>
          </cell>
          <cell r="AF13">
            <v>0.97287808110615059</v>
          </cell>
        </row>
        <row r="14">
          <cell r="X14">
            <v>37012</v>
          </cell>
          <cell r="Y14">
            <v>6.8221944706616008E-2</v>
          </cell>
          <cell r="AA14">
            <v>2001</v>
          </cell>
          <cell r="AB14">
            <v>5</v>
          </cell>
          <cell r="AC14">
            <v>0.95953687850050806</v>
          </cell>
          <cell r="AF14">
            <v>0.9676582489555936</v>
          </cell>
        </row>
        <row r="15">
          <cell r="X15">
            <v>37043</v>
          </cell>
          <cell r="Y15">
            <v>6.7880866871528014E-2</v>
          </cell>
          <cell r="AA15">
            <v>2001</v>
          </cell>
          <cell r="AB15">
            <v>6</v>
          </cell>
          <cell r="AC15">
            <v>0.95448641358830777</v>
          </cell>
          <cell r="AF15">
            <v>0.96234687662509943</v>
          </cell>
        </row>
        <row r="16">
          <cell r="X16">
            <v>37073</v>
          </cell>
          <cell r="Y16">
            <v>6.7577648696956011E-2</v>
          </cell>
          <cell r="AA16">
            <v>2001</v>
          </cell>
          <cell r="AB16">
            <v>7</v>
          </cell>
          <cell r="AC16">
            <v>0.94930749792570435</v>
          </cell>
          <cell r="AF16">
            <v>0.9572693227833684</v>
          </cell>
        </row>
        <row r="17">
          <cell r="X17">
            <v>37104</v>
          </cell>
          <cell r="Y17">
            <v>6.7314359891139014E-2</v>
          </cell>
          <cell r="AA17">
            <v>2001</v>
          </cell>
          <cell r="AB17">
            <v>8</v>
          </cell>
          <cell r="AC17">
            <v>0.94419752996925099</v>
          </cell>
          <cell r="AF17">
            <v>0.95206468492480922</v>
          </cell>
        </row>
        <row r="18">
          <cell r="X18">
            <v>37135</v>
          </cell>
          <cell r="Y18">
            <v>6.7051071108272006E-2</v>
          </cell>
          <cell r="AA18">
            <v>2001</v>
          </cell>
          <cell r="AB18">
            <v>9</v>
          </cell>
          <cell r="AC18">
            <v>0.93929373489443591</v>
          </cell>
          <cell r="AF18">
            <v>0.94692930892852534</v>
          </cell>
        </row>
        <row r="19">
          <cell r="X19">
            <v>37165</v>
          </cell>
          <cell r="Y19">
            <v>6.6823474251894013E-2</v>
          </cell>
          <cell r="AA19">
            <v>2001</v>
          </cell>
          <cell r="AB19">
            <v>10</v>
          </cell>
          <cell r="AC19">
            <v>0.93424718008847529</v>
          </cell>
          <cell r="AF19">
            <v>0.94200223838116759</v>
          </cell>
        </row>
        <row r="20">
          <cell r="X20">
            <v>37196</v>
          </cell>
          <cell r="Y20">
            <v>6.6632617220378013E-2</v>
          </cell>
          <cell r="AA20">
            <v>2001</v>
          </cell>
          <cell r="AB20">
            <v>11</v>
          </cell>
          <cell r="AC20">
            <v>0.92941699489833451</v>
          </cell>
          <cell r="AF20">
            <v>0.93693355111322318</v>
          </cell>
        </row>
        <row r="21">
          <cell r="X21">
            <v>37226</v>
          </cell>
          <cell r="Y21">
            <v>6.6447916878785013E-2</v>
          </cell>
          <cell r="AA21">
            <v>2001</v>
          </cell>
          <cell r="AB21">
            <v>12</v>
          </cell>
          <cell r="AC21">
            <v>0.92442720380694898</v>
          </cell>
          <cell r="AF21">
            <v>0.93208217842023322</v>
          </cell>
        </row>
        <row r="22">
          <cell r="X22">
            <v>37257</v>
          </cell>
          <cell r="Y22">
            <v>6.6306572184665014E-2</v>
          </cell>
          <cell r="AA22">
            <v>2002</v>
          </cell>
          <cell r="AB22">
            <v>1</v>
          </cell>
          <cell r="AC22">
            <v>0.91940688609809995</v>
          </cell>
          <cell r="AF22">
            <v>0.92707252289664954</v>
          </cell>
        </row>
        <row r="23">
          <cell r="X23">
            <v>37288</v>
          </cell>
          <cell r="Y23">
            <v>6.6233783006512018E-2</v>
          </cell>
          <cell r="AA23">
            <v>2002</v>
          </cell>
          <cell r="AB23">
            <v>2</v>
          </cell>
          <cell r="AC23">
            <v>0.91490525098877074</v>
          </cell>
          <cell r="AF23">
            <v>0.922034993475355</v>
          </cell>
        </row>
        <row r="24">
          <cell r="X24">
            <v>37316</v>
          </cell>
          <cell r="Y24">
            <v>6.6168037943881014E-2</v>
          </cell>
          <cell r="AA24">
            <v>2002</v>
          </cell>
          <cell r="AB24">
            <v>3</v>
          </cell>
          <cell r="AC24">
            <v>0.90996206806619828</v>
          </cell>
          <cell r="AF24">
            <v>0.91751793273260307</v>
          </cell>
        </row>
        <row r="25">
          <cell r="X25">
            <v>37347</v>
          </cell>
          <cell r="Y25">
            <v>6.609156739522401E-2</v>
          </cell>
          <cell r="AA25">
            <v>2002</v>
          </cell>
          <cell r="AB25">
            <v>4</v>
          </cell>
          <cell r="AC25">
            <v>0.90522290284869944</v>
          </cell>
          <cell r="AF25">
            <v>0.91255767454916392</v>
          </cell>
        </row>
        <row r="26">
          <cell r="X26">
            <v>37377</v>
          </cell>
          <cell r="Y26">
            <v>6.6011388792795014E-2</v>
          </cell>
          <cell r="AA26">
            <v>2002</v>
          </cell>
          <cell r="AB26">
            <v>5</v>
          </cell>
          <cell r="AC26">
            <v>0.90036375824384007</v>
          </cell>
          <cell r="AF26">
            <v>0.90780190465822364</v>
          </cell>
        </row>
        <row r="27">
          <cell r="X27">
            <v>37408</v>
          </cell>
          <cell r="Y27">
            <v>6.5928537572523011E-2</v>
          </cell>
          <cell r="AA27">
            <v>2002</v>
          </cell>
          <cell r="AB27">
            <v>6</v>
          </cell>
          <cell r="AC27">
            <v>0.89567503674554594</v>
          </cell>
          <cell r="AF27">
            <v>0.902925743837109</v>
          </cell>
        </row>
        <row r="28">
          <cell r="X28">
            <v>37438</v>
          </cell>
          <cell r="Y28">
            <v>6.5863807117462009E-2</v>
          </cell>
          <cell r="AA28">
            <v>2002</v>
          </cell>
          <cell r="AB28">
            <v>7</v>
          </cell>
          <cell r="AC28">
            <v>0.89082621419246832</v>
          </cell>
          <cell r="AF28">
            <v>0.89822121485869311</v>
          </cell>
        </row>
        <row r="29">
          <cell r="X29">
            <v>37469</v>
          </cell>
          <cell r="Y29">
            <v>6.5822314216653008E-2</v>
          </cell>
          <cell r="AA29">
            <v>2002</v>
          </cell>
          <cell r="AB29">
            <v>8</v>
          </cell>
          <cell r="AC29">
            <v>0.88600968404227187</v>
          </cell>
          <cell r="AF29">
            <v>0.89335703629361507</v>
          </cell>
        </row>
        <row r="30">
          <cell r="X30">
            <v>37500</v>
          </cell>
          <cell r="Y30">
            <v>6.5780821316414009E-2</v>
          </cell>
          <cell r="AA30">
            <v>2002</v>
          </cell>
          <cell r="AB30">
            <v>9</v>
          </cell>
          <cell r="AC30">
            <v>0.88136254836422323</v>
          </cell>
          <cell r="AF30">
            <v>0.8885252589013144</v>
          </cell>
        </row>
        <row r="31">
          <cell r="X31">
            <v>37530</v>
          </cell>
          <cell r="Y31">
            <v>6.5750571188866014E-2</v>
          </cell>
          <cell r="AA31">
            <v>2002</v>
          </cell>
          <cell r="AB31">
            <v>10</v>
          </cell>
          <cell r="AC31">
            <v>0.8765659978416025</v>
          </cell>
          <cell r="AF31">
            <v>0.88386379504708057</v>
          </cell>
        </row>
        <row r="32">
          <cell r="X32">
            <v>37561</v>
          </cell>
          <cell r="Y32">
            <v>6.5733511870194009E-2</v>
          </cell>
          <cell r="AA32">
            <v>2002</v>
          </cell>
          <cell r="AB32">
            <v>11</v>
          </cell>
          <cell r="AC32">
            <v>0.87195135831976311</v>
          </cell>
          <cell r="AF32">
            <v>0.87905299623680844</v>
          </cell>
        </row>
        <row r="33">
          <cell r="X33">
            <v>37591</v>
          </cell>
          <cell r="Y33">
            <v>6.5717002852217016E-2</v>
          </cell>
          <cell r="AA33">
            <v>2002</v>
          </cell>
          <cell r="AB33">
            <v>12</v>
          </cell>
          <cell r="AC33">
            <v>0.86717873180415561</v>
          </cell>
          <cell r="AF33">
            <v>0.87442465177849227</v>
          </cell>
        </row>
        <row r="34">
          <cell r="X34">
            <v>37622</v>
          </cell>
          <cell r="Y34">
            <v>6.5717278692096009E-2</v>
          </cell>
          <cell r="AA34">
            <v>2003</v>
          </cell>
          <cell r="AB34">
            <v>1</v>
          </cell>
          <cell r="AC34">
            <v>0.86239196042746646</v>
          </cell>
          <cell r="AF34">
            <v>0.86963849786282987</v>
          </cell>
        </row>
        <row r="35">
          <cell r="X35">
            <v>37653</v>
          </cell>
          <cell r="Y35">
            <v>6.5738604367263018E-2</v>
          </cell>
          <cell r="AA35">
            <v>2003</v>
          </cell>
          <cell r="AB35">
            <v>2</v>
          </cell>
          <cell r="AC35">
            <v>0.8580885553229084</v>
          </cell>
          <cell r="AF35">
            <v>0.86483893094610165</v>
          </cell>
        </row>
        <row r="36">
          <cell r="X36">
            <v>37681</v>
          </cell>
          <cell r="Y36">
            <v>6.5757866267544013E-2</v>
          </cell>
          <cell r="AA36">
            <v>2003</v>
          </cell>
          <cell r="AB36">
            <v>3</v>
          </cell>
          <cell r="AC36">
            <v>0.85335977767030713</v>
          </cell>
          <cell r="AF36">
            <v>0.86052401824441771</v>
          </cell>
        </row>
        <row r="37">
          <cell r="X37">
            <v>37712</v>
          </cell>
          <cell r="Y37">
            <v>6.5772519611202007E-2</v>
          </cell>
          <cell r="AA37">
            <v>2003</v>
          </cell>
          <cell r="AB37">
            <v>4</v>
          </cell>
          <cell r="AC37">
            <v>0.84882557725376728</v>
          </cell>
          <cell r="AF37">
            <v>0.8557823510139978</v>
          </cell>
        </row>
        <row r="38">
          <cell r="X38">
            <v>37742</v>
          </cell>
          <cell r="Y38">
            <v>6.5777489894942018E-2</v>
          </cell>
          <cell r="AA38">
            <v>2003</v>
          </cell>
          <cell r="AB38">
            <v>5</v>
          </cell>
          <cell r="AC38">
            <v>0.84416484410033155</v>
          </cell>
          <cell r="AF38">
            <v>0.85123545804902967</v>
          </cell>
        </row>
        <row r="39">
          <cell r="X39">
            <v>37773</v>
          </cell>
          <cell r="Y39">
            <v>6.5782625854814009E-2</v>
          </cell>
          <cell r="AA39">
            <v>2003</v>
          </cell>
          <cell r="AB39">
            <v>6</v>
          </cell>
          <cell r="AC39">
            <v>0.83967159628373544</v>
          </cell>
          <cell r="AF39">
            <v>0.84656167711522101</v>
          </cell>
        </row>
        <row r="40">
          <cell r="X40">
            <v>37803</v>
          </cell>
          <cell r="Y40">
            <v>6.5790582538575004E-2</v>
          </cell>
          <cell r="AA40">
            <v>2003</v>
          </cell>
          <cell r="AB40">
            <v>7</v>
          </cell>
          <cell r="AC40">
            <v>0.83504292827336124</v>
          </cell>
          <cell r="AF40">
            <v>0.84205595579234449</v>
          </cell>
        </row>
        <row r="41">
          <cell r="X41">
            <v>37834</v>
          </cell>
          <cell r="Y41">
            <v>6.5803095392156008E-2</v>
          </cell>
          <cell r="AA41">
            <v>2003</v>
          </cell>
          <cell r="AB41">
            <v>8</v>
          </cell>
          <cell r="AC41">
            <v>0.83043806816511745</v>
          </cell>
          <cell r="AF41">
            <v>0.83741458845644257</v>
          </cell>
        </row>
        <row r="42">
          <cell r="X42">
            <v>37865</v>
          </cell>
          <cell r="Y42">
            <v>6.5815608245788013E-2</v>
          </cell>
          <cell r="AA42">
            <v>2003</v>
          </cell>
          <cell r="AB42">
            <v>9</v>
          </cell>
          <cell r="AC42">
            <v>0.82599952713217584</v>
          </cell>
          <cell r="AF42">
            <v>0.83279709172469807</v>
          </cell>
        </row>
        <row r="43">
          <cell r="X43">
            <v>37895</v>
          </cell>
          <cell r="Y43">
            <v>6.5829745791121011E-2</v>
          </cell>
          <cell r="AA43">
            <v>2003</v>
          </cell>
          <cell r="AB43">
            <v>10</v>
          </cell>
          <cell r="AC43">
            <v>0.8214298660346413</v>
          </cell>
          <cell r="AF43">
            <v>0.82834643879066294</v>
          </cell>
        </row>
        <row r="44">
          <cell r="X44">
            <v>37926</v>
          </cell>
          <cell r="Y44">
            <v>6.5846901472897013E-2</v>
          </cell>
          <cell r="AA44">
            <v>2003</v>
          </cell>
          <cell r="AB44">
            <v>11</v>
          </cell>
          <cell r="AC44">
            <v>0.81702949246664791</v>
          </cell>
          <cell r="AF44">
            <v>0.82376439326084661</v>
          </cell>
        </row>
        <row r="45">
          <cell r="X45">
            <v>37956</v>
          </cell>
          <cell r="Y45">
            <v>6.5863503745676011E-2</v>
          </cell>
          <cell r="AA45">
            <v>2003</v>
          </cell>
          <cell r="AB45">
            <v>12</v>
          </cell>
          <cell r="AC45">
            <v>0.81248052648057312</v>
          </cell>
          <cell r="AF45">
            <v>0.81935209060143954</v>
          </cell>
        </row>
        <row r="46">
          <cell r="X46">
            <v>37987</v>
          </cell>
          <cell r="Y46">
            <v>6.5890352400415006E-2</v>
          </cell>
          <cell r="AA46">
            <v>2004</v>
          </cell>
          <cell r="AB46">
            <v>1</v>
          </cell>
          <cell r="AC46">
            <v>0.80792673286914685</v>
          </cell>
          <cell r="AF46">
            <v>0.81479112084651961</v>
          </cell>
        </row>
        <row r="47">
          <cell r="X47">
            <v>38018</v>
          </cell>
          <cell r="Y47">
            <v>6.5927540226476011E-2</v>
          </cell>
          <cell r="AA47">
            <v>2004</v>
          </cell>
          <cell r="AB47">
            <v>2</v>
          </cell>
          <cell r="AC47">
            <v>0.80368539667061523</v>
          </cell>
          <cell r="AF47">
            <v>0.81022565458480345</v>
          </cell>
        </row>
        <row r="48">
          <cell r="X48">
            <v>38047</v>
          </cell>
          <cell r="Y48">
            <v>6.5962328838366016E-2</v>
          </cell>
          <cell r="AA48">
            <v>2004</v>
          </cell>
          <cell r="AB48">
            <v>3</v>
          </cell>
          <cell r="AC48">
            <v>0.79919173690542467</v>
          </cell>
          <cell r="AF48">
            <v>0.80597343888720285</v>
          </cell>
        </row>
        <row r="49">
          <cell r="X49">
            <v>38078</v>
          </cell>
          <cell r="Y49">
            <v>6.5991920950332017E-2</v>
          </cell>
          <cell r="AA49">
            <v>2004</v>
          </cell>
          <cell r="AB49">
            <v>4</v>
          </cell>
          <cell r="AC49">
            <v>0.7948846039496259</v>
          </cell>
          <cell r="AF49">
            <v>0.80146799171689898</v>
          </cell>
        </row>
        <row r="50">
          <cell r="X50">
            <v>38108</v>
          </cell>
          <cell r="Y50">
            <v>6.6012717740217011E-2</v>
          </cell>
          <cell r="AA50">
            <v>2004</v>
          </cell>
          <cell r="AB50">
            <v>5</v>
          </cell>
          <cell r="AC50">
            <v>0.79045553893135168</v>
          </cell>
          <cell r="AF50">
            <v>0.79714929421690794</v>
          </cell>
        </row>
        <row r="51">
          <cell r="X51">
            <v>38139</v>
          </cell>
          <cell r="Y51">
            <v>6.6034207756583016E-2</v>
          </cell>
          <cell r="AA51">
            <v>2004</v>
          </cell>
          <cell r="AB51">
            <v>6</v>
          </cell>
          <cell r="AC51">
            <v>0.78618456004982029</v>
          </cell>
          <cell r="AF51">
            <v>0.79270833283019626</v>
          </cell>
        </row>
        <row r="52">
          <cell r="X52">
            <v>38169</v>
          </cell>
          <cell r="Y52">
            <v>6.6057007625159009E-2</v>
          </cell>
          <cell r="AA52">
            <v>2004</v>
          </cell>
          <cell r="AB52">
            <v>7</v>
          </cell>
          <cell r="AC52">
            <v>0.78178617065585199</v>
          </cell>
          <cell r="AF52">
            <v>0.78842594395968635</v>
          </cell>
        </row>
        <row r="53">
          <cell r="X53">
            <v>38200</v>
          </cell>
          <cell r="Y53">
            <v>6.6082769395287011E-2</v>
          </cell>
          <cell r="AA53">
            <v>2004</v>
          </cell>
          <cell r="AB53">
            <v>8</v>
          </cell>
          <cell r="AC53">
            <v>0.77740909854850615</v>
          </cell>
          <cell r="AF53">
            <v>0.78401587139145501</v>
          </cell>
        </row>
        <row r="54">
          <cell r="X54">
            <v>38231</v>
          </cell>
          <cell r="Y54">
            <v>6.6108531165634005E-2</v>
          </cell>
          <cell r="AA54">
            <v>2004</v>
          </cell>
          <cell r="AB54">
            <v>9</v>
          </cell>
          <cell r="AC54">
            <v>0.77318996399612339</v>
          </cell>
          <cell r="AF54">
            <v>0.77962716728449244</v>
          </cell>
        </row>
        <row r="55">
          <cell r="X55">
            <v>38261</v>
          </cell>
          <cell r="Y55">
            <v>6.6134637215974013E-2</v>
          </cell>
          <cell r="AA55">
            <v>2004</v>
          </cell>
          <cell r="AB55">
            <v>10</v>
          </cell>
          <cell r="AC55">
            <v>0.76884749375193662</v>
          </cell>
          <cell r="AF55">
            <v>0.77539685324559549</v>
          </cell>
        </row>
        <row r="56">
          <cell r="X56">
            <v>38292</v>
          </cell>
          <cell r="Y56">
            <v>6.6162744756253014E-2</v>
          </cell>
          <cell r="AA56">
            <v>2004</v>
          </cell>
          <cell r="AB56">
            <v>11</v>
          </cell>
          <cell r="AC56">
            <v>0.76466496443372933</v>
          </cell>
          <cell r="AF56">
            <v>0.77104290740519021</v>
          </cell>
        </row>
        <row r="57">
          <cell r="X57">
            <v>38322</v>
          </cell>
          <cell r="Y57">
            <v>6.6189945601935016E-2</v>
          </cell>
          <cell r="AA57">
            <v>2004</v>
          </cell>
          <cell r="AB57">
            <v>12</v>
          </cell>
          <cell r="AC57">
            <v>0.76027425261691817</v>
          </cell>
          <cell r="AF57">
            <v>0.76684931951266333</v>
          </cell>
        </row>
        <row r="58">
          <cell r="X58">
            <v>38353</v>
          </cell>
          <cell r="Y58">
            <v>6.6246878831779016E-2</v>
          </cell>
          <cell r="AA58">
            <v>2005</v>
          </cell>
          <cell r="AB58">
            <v>1</v>
          </cell>
          <cell r="AC58">
            <v>0.75582717605178384</v>
          </cell>
          <cell r="AF58">
            <v>0.76244790571124843</v>
          </cell>
        </row>
        <row r="59">
          <cell r="X59">
            <v>38384</v>
          </cell>
          <cell r="Y59">
            <v>6.6327550866098012E-2</v>
          </cell>
          <cell r="AA59">
            <v>2005</v>
          </cell>
          <cell r="AB59">
            <v>2</v>
          </cell>
          <cell r="AC59">
            <v>0.75182426745842212</v>
          </cell>
          <cell r="AF59">
            <v>0.75799070750213071</v>
          </cell>
        </row>
        <row r="60">
          <cell r="X60">
            <v>38412</v>
          </cell>
          <cell r="Y60">
            <v>6.6400415931207005E-2</v>
          </cell>
          <cell r="AA60">
            <v>2005</v>
          </cell>
          <cell r="AB60">
            <v>3</v>
          </cell>
          <cell r="AC60">
            <v>0.74740778230292204</v>
          </cell>
          <cell r="AF60">
            <v>0.7539786700373422</v>
          </cell>
        </row>
        <row r="61">
          <cell r="X61">
            <v>38443</v>
          </cell>
          <cell r="Y61">
            <v>6.6481087969630009E-2</v>
          </cell>
          <cell r="AA61">
            <v>2005</v>
          </cell>
          <cell r="AB61">
            <v>4</v>
          </cell>
          <cell r="AC61">
            <v>0.74314909995349787</v>
          </cell>
          <cell r="AF61">
            <v>0.74955209281190616</v>
          </cell>
        </row>
        <row r="62">
          <cell r="X62">
            <v>38473</v>
          </cell>
          <cell r="Y62">
            <v>6.6559157686285009E-2</v>
          </cell>
          <cell r="AA62">
            <v>2005</v>
          </cell>
          <cell r="AB62">
            <v>5</v>
          </cell>
          <cell r="AC62">
            <v>0.73876432959926708</v>
          </cell>
          <cell r="AF62">
            <v>0.74528365905786487</v>
          </cell>
        </row>
        <row r="63">
          <cell r="X63">
            <v>38504</v>
          </cell>
          <cell r="Y63">
            <v>6.6639829728948011E-2</v>
          </cell>
          <cell r="AA63">
            <v>2005</v>
          </cell>
          <cell r="AB63">
            <v>6</v>
          </cell>
          <cell r="AC63">
            <v>0.73453637936948224</v>
          </cell>
          <cell r="AF63">
            <v>0.7408888280949617</v>
          </cell>
        </row>
        <row r="64">
          <cell r="X64">
            <v>38534</v>
          </cell>
          <cell r="Y64">
            <v>6.6717899449707005E-2</v>
          </cell>
          <cell r="AA64">
            <v>2005</v>
          </cell>
          <cell r="AB64">
            <v>7</v>
          </cell>
          <cell r="AC64">
            <v>0.73018340577418039</v>
          </cell>
          <cell r="AF64">
            <v>0.73665115733686171</v>
          </cell>
        </row>
        <row r="65">
          <cell r="X65">
            <v>38565</v>
          </cell>
          <cell r="Y65">
            <v>6.6798571496613016E-2</v>
          </cell>
          <cell r="AA65">
            <v>2005</v>
          </cell>
          <cell r="AB65">
            <v>8</v>
          </cell>
          <cell r="AC65">
            <v>0.72584662070717276</v>
          </cell>
          <cell r="AF65">
            <v>0.73228815547890758</v>
          </cell>
        </row>
        <row r="66">
          <cell r="X66">
            <v>38596</v>
          </cell>
          <cell r="Y66">
            <v>6.6879243545673012E-2</v>
          </cell>
          <cell r="AA66">
            <v>2005</v>
          </cell>
          <cell r="AB66">
            <v>9</v>
          </cell>
          <cell r="AC66">
            <v>0.72166516335406095</v>
          </cell>
          <cell r="AF66">
            <v>0.72794135892168099</v>
          </cell>
        </row>
        <row r="67">
          <cell r="X67">
            <v>38626</v>
          </cell>
          <cell r="Y67">
            <v>6.6957313272622013E-2</v>
          </cell>
          <cell r="AA67">
            <v>2005</v>
          </cell>
          <cell r="AB67">
            <v>10</v>
          </cell>
          <cell r="AC67">
            <v>0.71736028753282577</v>
          </cell>
          <cell r="AF67">
            <v>0.72375022920900489</v>
          </cell>
        </row>
        <row r="68">
          <cell r="X68">
            <v>38657</v>
          </cell>
          <cell r="Y68">
            <v>6.7037985325924004E-2</v>
          </cell>
          <cell r="AA68">
            <v>2005</v>
          </cell>
          <cell r="AB68">
            <v>11</v>
          </cell>
          <cell r="AC68">
            <v>0.71333517099378407</v>
          </cell>
          <cell r="AF68">
            <v>0.71943537554975412</v>
          </cell>
        </row>
        <row r="69">
          <cell r="X69">
            <v>38687</v>
          </cell>
          <cell r="Y69">
            <v>6.7080555940931014E-2</v>
          </cell>
          <cell r="AA69">
            <v>2005</v>
          </cell>
          <cell r="AB69">
            <v>12</v>
          </cell>
          <cell r="AC69">
            <v>0.70922732265991095</v>
          </cell>
          <cell r="AF69">
            <v>0.71539990648746943</v>
          </cell>
        </row>
        <row r="70">
          <cell r="X70">
            <v>38718</v>
          </cell>
          <cell r="Y70">
            <v>6.7115374972025008E-2</v>
          </cell>
          <cell r="AA70">
            <v>2006</v>
          </cell>
          <cell r="AB70">
            <v>1</v>
          </cell>
          <cell r="AC70">
            <v>0.70513909971076794</v>
          </cell>
          <cell r="AF70">
            <v>0.71128121774109898</v>
          </cell>
        </row>
        <row r="71">
          <cell r="X71">
            <v>38749</v>
          </cell>
          <cell r="Y71">
            <v>6.7150194003521013E-2</v>
          </cell>
          <cell r="AA71">
            <v>2006</v>
          </cell>
          <cell r="AB71">
            <v>2</v>
          </cell>
          <cell r="AC71">
            <v>0.70146332442206083</v>
          </cell>
          <cell r="AF71">
            <v>0.70718219906734903</v>
          </cell>
        </row>
        <row r="72">
          <cell r="X72">
            <v>38777</v>
          </cell>
          <cell r="Y72">
            <v>6.7181643451668008E-2</v>
          </cell>
          <cell r="AA72">
            <v>2006</v>
          </cell>
          <cell r="AB72">
            <v>3</v>
          </cell>
          <cell r="AC72">
            <v>0.69741226952706858</v>
          </cell>
          <cell r="AF72">
            <v>0.70349671112431222</v>
          </cell>
        </row>
        <row r="73">
          <cell r="X73">
            <v>38808</v>
          </cell>
          <cell r="Y73">
            <v>6.7216462483928013E-2</v>
          </cell>
          <cell r="AA73">
            <v>2006</v>
          </cell>
          <cell r="AB73">
            <v>4</v>
          </cell>
          <cell r="AC73">
            <v>0.69351039698187533</v>
          </cell>
          <cell r="AF73">
            <v>0.69943494526513239</v>
          </cell>
        </row>
        <row r="74">
          <cell r="X74">
            <v>38838</v>
          </cell>
          <cell r="Y74">
            <v>6.7250158321980016E-2</v>
          </cell>
          <cell r="AA74">
            <v>2006</v>
          </cell>
          <cell r="AB74">
            <v>5</v>
          </cell>
          <cell r="AC74">
            <v>0.68949751743161525</v>
          </cell>
          <cell r="AF74">
            <v>0.6955227495292825</v>
          </cell>
        </row>
        <row r="75">
          <cell r="X75">
            <v>38869</v>
          </cell>
          <cell r="Y75">
            <v>6.7284977355029016E-2</v>
          </cell>
          <cell r="AA75">
            <v>2006</v>
          </cell>
          <cell r="AB75">
            <v>6</v>
          </cell>
          <cell r="AC75">
            <v>0.68563246461886229</v>
          </cell>
          <cell r="AF75">
            <v>0.69149924624612313</v>
          </cell>
        </row>
        <row r="76">
          <cell r="X76">
            <v>38899</v>
          </cell>
          <cell r="Y76">
            <v>6.7318673193847017E-2</v>
          </cell>
          <cell r="AA76">
            <v>2006</v>
          </cell>
          <cell r="AB76">
            <v>7</v>
          </cell>
          <cell r="AC76">
            <v>0.68165750393556757</v>
          </cell>
          <cell r="AF76">
            <v>0.68762395446146796</v>
          </cell>
        </row>
        <row r="77">
          <cell r="X77">
            <v>38930</v>
          </cell>
          <cell r="Y77">
            <v>6.7353492227685011E-2</v>
          </cell>
          <cell r="AA77">
            <v>2006</v>
          </cell>
          <cell r="AB77">
            <v>8</v>
          </cell>
          <cell r="AC77">
            <v>0.67770171533317713</v>
          </cell>
          <cell r="AF77">
            <v>0.68363845686560598</v>
          </cell>
        </row>
        <row r="78">
          <cell r="X78">
            <v>38961</v>
          </cell>
          <cell r="Y78">
            <v>6.7388311261926015E-2</v>
          </cell>
          <cell r="AA78">
            <v>2006</v>
          </cell>
          <cell r="AB78">
            <v>9</v>
          </cell>
          <cell r="AC78">
            <v>0.67389172494660143</v>
          </cell>
          <cell r="AF78">
            <v>0.67967217531437119</v>
          </cell>
        </row>
        <row r="79">
          <cell r="X79">
            <v>38991</v>
          </cell>
          <cell r="Y79">
            <v>6.7422007101896012E-2</v>
          </cell>
          <cell r="AA79">
            <v>2006</v>
          </cell>
          <cell r="AB79">
            <v>10</v>
          </cell>
          <cell r="AC79">
            <v>0.66997346915265299</v>
          </cell>
          <cell r="AF79">
            <v>0.67585207221985244</v>
          </cell>
        </row>
        <row r="80">
          <cell r="X80">
            <v>39022</v>
          </cell>
          <cell r="Y80">
            <v>6.7456826136927009E-2</v>
          </cell>
          <cell r="AA80">
            <v>2006</v>
          </cell>
          <cell r="AB80">
            <v>11</v>
          </cell>
          <cell r="AC80">
            <v>0.66619967718449247</v>
          </cell>
          <cell r="AF80">
            <v>0.67192340967411424</v>
          </cell>
        </row>
        <row r="81">
          <cell r="X81">
            <v>39052</v>
          </cell>
          <cell r="Y81">
            <v>6.7490521977661005E-2</v>
          </cell>
          <cell r="AA81">
            <v>2006</v>
          </cell>
          <cell r="AB81">
            <v>12</v>
          </cell>
          <cell r="AC81">
            <v>0.66231869875625127</v>
          </cell>
          <cell r="AF81">
            <v>0.66813958821368802</v>
          </cell>
        </row>
        <row r="82">
          <cell r="X82">
            <v>39083</v>
          </cell>
          <cell r="Y82">
            <v>6.7525341013481011E-2</v>
          </cell>
          <cell r="AA82">
            <v>2007</v>
          </cell>
          <cell r="AB82">
            <v>1</v>
          </cell>
          <cell r="AC82">
            <v>0.65845656681126719</v>
          </cell>
          <cell r="AF82">
            <v>0.66424828881523457</v>
          </cell>
        </row>
        <row r="83">
          <cell r="X83">
            <v>39114</v>
          </cell>
          <cell r="Y83">
            <v>6.7560160049703014E-2</v>
          </cell>
          <cell r="AA83">
            <v>2007</v>
          </cell>
          <cell r="AB83">
            <v>2</v>
          </cell>
          <cell r="AC83">
            <v>0.65498433379408083</v>
          </cell>
          <cell r="AF83">
            <v>0.66037587933418473</v>
          </cell>
        </row>
        <row r="84">
          <cell r="X84">
            <v>39142</v>
          </cell>
          <cell r="Y84">
            <v>6.759160950211901E-2</v>
          </cell>
          <cell r="AA84">
            <v>2007</v>
          </cell>
          <cell r="AB84">
            <v>3</v>
          </cell>
          <cell r="AC84">
            <v>0.65115788923242535</v>
          </cell>
          <cell r="AF84">
            <v>0.6568944006239763</v>
          </cell>
        </row>
        <row r="85">
          <cell r="X85">
            <v>39173</v>
          </cell>
          <cell r="Y85">
            <v>6.7626428539104014E-2</v>
          </cell>
          <cell r="AA85">
            <v>2007</v>
          </cell>
          <cell r="AB85">
            <v>4</v>
          </cell>
          <cell r="AC85">
            <v>0.64747264168224916</v>
          </cell>
          <cell r="AF85">
            <v>0.6530577608928001</v>
          </cell>
        </row>
        <row r="86">
          <cell r="X86">
            <v>39203</v>
          </cell>
          <cell r="Y86">
            <v>6.7660124381730011E-2</v>
          </cell>
          <cell r="AA86">
            <v>2007</v>
          </cell>
          <cell r="AB86">
            <v>5</v>
          </cell>
          <cell r="AC86">
            <v>0.64368284410879628</v>
          </cell>
          <cell r="AF86">
            <v>0.64936268810675624</v>
          </cell>
        </row>
        <row r="87">
          <cell r="X87">
            <v>39234</v>
          </cell>
          <cell r="Y87">
            <v>6.7694943419506007E-2</v>
          </cell>
          <cell r="AA87">
            <v>2007</v>
          </cell>
          <cell r="AB87">
            <v>6</v>
          </cell>
          <cell r="AC87">
            <v>0.64003293850767373</v>
          </cell>
          <cell r="AF87">
            <v>0.64556278010969792</v>
          </cell>
        </row>
        <row r="88">
          <cell r="X88">
            <v>39264</v>
          </cell>
          <cell r="Y88">
            <v>6.7728639262896018E-2</v>
          </cell>
          <cell r="AA88">
            <v>2007</v>
          </cell>
          <cell r="AB88">
            <v>7</v>
          </cell>
          <cell r="AC88">
            <v>0.63627953409870619</v>
          </cell>
          <cell r="AF88">
            <v>0.64190313108129538</v>
          </cell>
        </row>
        <row r="89">
          <cell r="X89">
            <v>39295</v>
          </cell>
          <cell r="Y89">
            <v>6.7763458301460008E-2</v>
          </cell>
          <cell r="AA89">
            <v>2007</v>
          </cell>
          <cell r="AB89">
            <v>8</v>
          </cell>
          <cell r="AC89">
            <v>0.63254452746456835</v>
          </cell>
          <cell r="AF89">
            <v>0.63813970057350433</v>
          </cell>
        </row>
        <row r="90">
          <cell r="X90">
            <v>39326</v>
          </cell>
          <cell r="Y90">
            <v>6.779827734042701E-2</v>
          </cell>
          <cell r="AA90">
            <v>2007</v>
          </cell>
          <cell r="AB90">
            <v>9</v>
          </cell>
          <cell r="AC90">
            <v>0.62894746048880545</v>
          </cell>
          <cell r="AF90">
            <v>0.63439471053224716</v>
          </cell>
        </row>
        <row r="91">
          <cell r="X91">
            <v>39356</v>
          </cell>
          <cell r="Y91">
            <v>6.7831973184970015E-2</v>
          </cell>
          <cell r="AA91">
            <v>2007</v>
          </cell>
          <cell r="AB91">
            <v>10</v>
          </cell>
          <cell r="AC91">
            <v>0.62524846516224064</v>
          </cell>
          <cell r="AF91">
            <v>0.63078802273995616</v>
          </cell>
        </row>
        <row r="92">
          <cell r="X92">
            <v>39387</v>
          </cell>
          <cell r="Y92">
            <v>6.7866792224726011E-2</v>
          </cell>
          <cell r="AA92">
            <v>2007</v>
          </cell>
          <cell r="AB92">
            <v>11</v>
          </cell>
          <cell r="AC92">
            <v>0.62172611212074269</v>
          </cell>
          <cell r="AF92">
            <v>0.62707912769308416</v>
          </cell>
        </row>
        <row r="93">
          <cell r="X93">
            <v>39417</v>
          </cell>
          <cell r="Y93">
            <v>6.789114597680701E-2</v>
          </cell>
          <cell r="AA93">
            <v>2007</v>
          </cell>
          <cell r="AB93">
            <v>12</v>
          </cell>
          <cell r="AC93">
            <v>0.61811299515994311</v>
          </cell>
          <cell r="AF93">
            <v>0.62354710495088994</v>
          </cell>
        </row>
        <row r="94">
          <cell r="X94">
            <v>39448</v>
          </cell>
          <cell r="Y94">
            <v>6.7914380821551018E-2</v>
          </cell>
          <cell r="AA94">
            <v>2008</v>
          </cell>
          <cell r="AB94">
            <v>1</v>
          </cell>
          <cell r="AC94">
            <v>0.61451853259642197</v>
          </cell>
          <cell r="AF94">
            <v>0.61992401566994948</v>
          </cell>
        </row>
        <row r="95">
          <cell r="X95">
            <v>39479</v>
          </cell>
          <cell r="Y95">
            <v>6.7937615666475007E-2</v>
          </cell>
          <cell r="AA95">
            <v>2008</v>
          </cell>
          <cell r="AB95">
            <v>2</v>
          </cell>
          <cell r="AC95">
            <v>0.61117278694465227</v>
          </cell>
          <cell r="AF95">
            <v>0.61631962832004039</v>
          </cell>
        </row>
        <row r="96">
          <cell r="X96">
            <v>39508</v>
          </cell>
          <cell r="Y96">
            <v>6.7959351489307013E-2</v>
          </cell>
          <cell r="AA96">
            <v>2008</v>
          </cell>
          <cell r="AB96">
            <v>3</v>
          </cell>
          <cell r="AC96">
            <v>0.60761419947716377</v>
          </cell>
          <cell r="AF96">
            <v>0.61296464106169413</v>
          </cell>
        </row>
        <row r="97">
          <cell r="X97">
            <v>39539</v>
          </cell>
          <cell r="Y97">
            <v>6.7982586334576017E-2</v>
          </cell>
          <cell r="AA97">
            <v>2008</v>
          </cell>
          <cell r="AB97">
            <v>4</v>
          </cell>
          <cell r="AC97">
            <v>0.60418794144684229</v>
          </cell>
          <cell r="AF97">
            <v>0.60939622029072182</v>
          </cell>
        </row>
        <row r="98">
          <cell r="X98">
            <v>39569</v>
          </cell>
          <cell r="Y98">
            <v>6.800507166887701E-2</v>
          </cell>
          <cell r="AA98">
            <v>2008</v>
          </cell>
          <cell r="AB98">
            <v>5</v>
          </cell>
          <cell r="AC98">
            <v>0.60066551744329466</v>
          </cell>
          <cell r="AF98">
            <v>0.60596049091182547</v>
          </cell>
        </row>
        <row r="99">
          <cell r="X99">
            <v>39600</v>
          </cell>
          <cell r="Y99">
            <v>6.802830651449801E-2</v>
          </cell>
          <cell r="AA99">
            <v>2008</v>
          </cell>
          <cell r="AB99">
            <v>6</v>
          </cell>
          <cell r="AC99">
            <v>0.59727410600217556</v>
          </cell>
          <cell r="AF99">
            <v>0.6024283259150468</v>
          </cell>
        </row>
        <row r="100">
          <cell r="X100">
            <v>39630</v>
          </cell>
          <cell r="Y100">
            <v>6.8050791849139008E-2</v>
          </cell>
          <cell r="AA100">
            <v>2008</v>
          </cell>
          <cell r="AB100">
            <v>7</v>
          </cell>
          <cell r="AC100">
            <v>0.59378753531387873</v>
          </cell>
          <cell r="AF100">
            <v>0.59902753211883708</v>
          </cell>
        </row>
        <row r="101">
          <cell r="X101">
            <v>39661</v>
          </cell>
          <cell r="Y101">
            <v>6.8074026695112005E-2</v>
          </cell>
          <cell r="AA101">
            <v>2008</v>
          </cell>
          <cell r="AB101">
            <v>8</v>
          </cell>
          <cell r="AC101">
            <v>0.59031906693470526</v>
          </cell>
          <cell r="AF101">
            <v>0.59553131204776866</v>
          </cell>
        </row>
        <row r="102">
          <cell r="X102">
            <v>39692</v>
          </cell>
          <cell r="Y102">
            <v>6.8097261541263013E-2</v>
          </cell>
          <cell r="AA102">
            <v>2008</v>
          </cell>
          <cell r="AB102">
            <v>9</v>
          </cell>
          <cell r="AC102">
            <v>0.58697964571486017</v>
          </cell>
          <cell r="AF102">
            <v>0.59205324057485331</v>
          </cell>
        </row>
        <row r="103">
          <cell r="X103">
            <v>39722</v>
          </cell>
          <cell r="Y103">
            <v>6.8119746876418016E-2</v>
          </cell>
          <cell r="AA103">
            <v>2008</v>
          </cell>
          <cell r="AB103">
            <v>10</v>
          </cell>
          <cell r="AC103">
            <v>0.58354656660377702</v>
          </cell>
          <cell r="AF103">
            <v>0.58870456994280573</v>
          </cell>
        </row>
        <row r="104">
          <cell r="X104">
            <v>39753</v>
          </cell>
          <cell r="Y104">
            <v>6.8142981722921006E-2</v>
          </cell>
          <cell r="AA104">
            <v>2008</v>
          </cell>
          <cell r="AB104">
            <v>11</v>
          </cell>
          <cell r="AC104">
            <v>0.58024124513530817</v>
          </cell>
          <cell r="AF104">
            <v>0.58526197829937365</v>
          </cell>
        </row>
        <row r="105">
          <cell r="X105">
            <v>39783</v>
          </cell>
          <cell r="Y105">
            <v>6.8165467058416016E-2</v>
          </cell>
          <cell r="AA105">
            <v>2008</v>
          </cell>
          <cell r="AB105">
            <v>12</v>
          </cell>
          <cell r="AC105">
            <v>0.57684325006774606</v>
          </cell>
          <cell r="AF105">
            <v>0.58194749472382523</v>
          </cell>
        </row>
        <row r="106">
          <cell r="X106">
            <v>39814</v>
          </cell>
          <cell r="Y106">
            <v>6.8188701905270016E-2</v>
          </cell>
          <cell r="AA106">
            <v>2009</v>
          </cell>
          <cell r="AB106">
            <v>1</v>
          </cell>
          <cell r="AC106">
            <v>0.57346296825147491</v>
          </cell>
          <cell r="AF106">
            <v>0.5785400769939566</v>
          </cell>
        </row>
        <row r="107">
          <cell r="X107">
            <v>39845</v>
          </cell>
          <cell r="Y107">
            <v>6.8211936752303012E-2</v>
          </cell>
          <cell r="AA107">
            <v>2009</v>
          </cell>
          <cell r="AB107">
            <v>2</v>
          </cell>
          <cell r="AC107">
            <v>0.57042497045824558</v>
          </cell>
          <cell r="AF107">
            <v>0.57515041792317512</v>
          </cell>
        </row>
        <row r="108">
          <cell r="X108">
            <v>39873</v>
          </cell>
          <cell r="Y108">
            <v>6.8232923065905005E-2</v>
          </cell>
          <cell r="AA108">
            <v>2009</v>
          </cell>
          <cell r="AB108">
            <v>3</v>
          </cell>
          <cell r="AC108">
            <v>0.56707818549188715</v>
          </cell>
          <cell r="AF108">
            <v>0.57210398923321593</v>
          </cell>
        </row>
        <row r="109">
          <cell r="X109">
            <v>39904</v>
          </cell>
          <cell r="Y109">
            <v>6.8256157913278007E-2</v>
          </cell>
          <cell r="AA109">
            <v>2009</v>
          </cell>
          <cell r="AB109">
            <v>4</v>
          </cell>
          <cell r="AC109">
            <v>0.56385601237279759</v>
          </cell>
          <cell r="AF109">
            <v>0.56874791294435101</v>
          </cell>
        </row>
        <row r="110">
          <cell r="X110">
            <v>39934</v>
          </cell>
          <cell r="Y110">
            <v>6.8278643249616008E-2</v>
          </cell>
          <cell r="AA110">
            <v>2009</v>
          </cell>
          <cell r="AB110">
            <v>5</v>
          </cell>
          <cell r="AC110">
            <v>0.56054356429579111</v>
          </cell>
          <cell r="AF110">
            <v>0.5655167909701535</v>
          </cell>
        </row>
        <row r="111">
          <cell r="X111">
            <v>39965</v>
          </cell>
          <cell r="Y111">
            <v>6.8301878097340007E-2</v>
          </cell>
          <cell r="AA111">
            <v>2009</v>
          </cell>
          <cell r="AB111">
            <v>6</v>
          </cell>
          <cell r="AC111">
            <v>0.55735447577778641</v>
          </cell>
          <cell r="AF111">
            <v>0.56219513974384516</v>
          </cell>
        </row>
        <row r="112">
          <cell r="X112">
            <v>39995</v>
          </cell>
          <cell r="Y112">
            <v>6.8324363434017016E-2</v>
          </cell>
          <cell r="AA112">
            <v>2009</v>
          </cell>
          <cell r="AB112">
            <v>7</v>
          </cell>
          <cell r="AC112">
            <v>0.55407606614171057</v>
          </cell>
          <cell r="AF112">
            <v>0.55899718737039383</v>
          </cell>
        </row>
        <row r="113">
          <cell r="X113">
            <v>40026</v>
          </cell>
          <cell r="Y113">
            <v>6.8347598282093011E-2</v>
          </cell>
          <cell r="AA113">
            <v>2009</v>
          </cell>
          <cell r="AB113">
            <v>8</v>
          </cell>
          <cell r="AC113">
            <v>0.55081484097674827</v>
          </cell>
          <cell r="AF113">
            <v>0.5557096620786306</v>
          </cell>
        </row>
        <row r="114">
          <cell r="X114">
            <v>40057</v>
          </cell>
          <cell r="Y114">
            <v>6.8370833130348016E-2</v>
          </cell>
          <cell r="AA114">
            <v>2009</v>
          </cell>
          <cell r="AB114">
            <v>9</v>
          </cell>
          <cell r="AC114">
            <v>0.54767510663826302</v>
          </cell>
          <cell r="AF114">
            <v>0.55243936546259698</v>
          </cell>
        </row>
        <row r="115">
          <cell r="X115">
            <v>40087</v>
          </cell>
          <cell r="Y115">
            <v>6.8393318467538017E-2</v>
          </cell>
          <cell r="AA115">
            <v>2009</v>
          </cell>
          <cell r="AB115">
            <v>10</v>
          </cell>
          <cell r="AC115">
            <v>0.54444747346158406</v>
          </cell>
          <cell r="AF115">
            <v>0.54929089422510391</v>
          </cell>
        </row>
        <row r="116">
          <cell r="X116">
            <v>40118</v>
          </cell>
          <cell r="Y116">
            <v>6.8416553316144005E-2</v>
          </cell>
          <cell r="AA116">
            <v>2009</v>
          </cell>
          <cell r="AB116">
            <v>11</v>
          </cell>
          <cell r="AC116">
            <v>0.54134010520267062</v>
          </cell>
          <cell r="AF116">
            <v>0.54605427607243562</v>
          </cell>
        </row>
        <row r="117">
          <cell r="X117">
            <v>40148</v>
          </cell>
          <cell r="Y117">
            <v>6.8439038653675011E-2</v>
          </cell>
          <cell r="AA117">
            <v>2009</v>
          </cell>
          <cell r="AB117">
            <v>12</v>
          </cell>
          <cell r="AC117">
            <v>0.53814577042046141</v>
          </cell>
          <cell r="AF117">
            <v>0.54293825427495401</v>
          </cell>
        </row>
        <row r="118">
          <cell r="X118">
            <v>40179</v>
          </cell>
          <cell r="Y118">
            <v>6.8462273502633009E-2</v>
          </cell>
          <cell r="AA118">
            <v>2010</v>
          </cell>
          <cell r="AB118">
            <v>1</v>
          </cell>
          <cell r="AC118">
            <v>0.53496824587665925</v>
          </cell>
          <cell r="AF118">
            <v>0.53973502032077136</v>
          </cell>
        </row>
        <row r="119">
          <cell r="X119">
            <v>40210</v>
          </cell>
          <cell r="Y119">
            <v>6.8485508351769017E-2</v>
          </cell>
          <cell r="AA119">
            <v>2010</v>
          </cell>
          <cell r="AB119">
            <v>2</v>
          </cell>
          <cell r="AC119">
            <v>0.53211261001482435</v>
          </cell>
          <cell r="AF119">
            <v>0.53654863995423374</v>
          </cell>
        </row>
        <row r="120">
          <cell r="X120">
            <v>40238</v>
          </cell>
          <cell r="Y120">
            <v>6.8506494667272017E-2</v>
          </cell>
          <cell r="AA120">
            <v>2010</v>
          </cell>
          <cell r="AB120">
            <v>3</v>
          </cell>
          <cell r="AC120">
            <v>0.52896687194808967</v>
          </cell>
          <cell r="AF120">
            <v>0.53368504240129622</v>
          </cell>
        </row>
        <row r="121">
          <cell r="X121">
            <v>40269</v>
          </cell>
          <cell r="Y121">
            <v>6.8529729516748017E-2</v>
          </cell>
          <cell r="AA121">
            <v>2010</v>
          </cell>
          <cell r="AB121">
            <v>4</v>
          </cell>
          <cell r="AC121">
            <v>0.5259384087878467</v>
          </cell>
          <cell r="AF121">
            <v>0.53053053054043542</v>
          </cell>
        </row>
        <row r="122">
          <cell r="X122">
            <v>40299</v>
          </cell>
          <cell r="Y122">
            <v>6.8552214855121016E-2</v>
          </cell>
          <cell r="AA122">
            <v>2010</v>
          </cell>
          <cell r="AB122">
            <v>5</v>
          </cell>
          <cell r="AC122">
            <v>0.52282525062792651</v>
          </cell>
          <cell r="AF122">
            <v>0.52749361741344725</v>
          </cell>
        </row>
        <row r="123">
          <cell r="X123">
            <v>40330</v>
          </cell>
          <cell r="Y123">
            <v>6.8575449704948013E-2</v>
          </cell>
          <cell r="AA123">
            <v>2010</v>
          </cell>
          <cell r="AB123">
            <v>6</v>
          </cell>
          <cell r="AC123">
            <v>0.51982817734524678</v>
          </cell>
          <cell r="AF123">
            <v>0.5243717696169129</v>
          </cell>
        </row>
        <row r="124">
          <cell r="X124">
            <v>40360</v>
          </cell>
          <cell r="Y124">
            <v>6.8597935043662017E-2</v>
          </cell>
          <cell r="AA124">
            <v>2010</v>
          </cell>
          <cell r="AB124">
            <v>7</v>
          </cell>
          <cell r="AC124">
            <v>0.51674731217261005</v>
          </cell>
          <cell r="AF124">
            <v>0.52136632749085177</v>
          </cell>
        </row>
        <row r="125">
          <cell r="X125">
            <v>40391</v>
          </cell>
          <cell r="Y125">
            <v>6.8621169893841011E-2</v>
          </cell>
          <cell r="AA125">
            <v>2010</v>
          </cell>
          <cell r="AB125">
            <v>8</v>
          </cell>
          <cell r="AC125">
            <v>0.51368274884575427</v>
          </cell>
          <cell r="AF125">
            <v>0.51827685617990005</v>
          </cell>
        </row>
        <row r="126">
          <cell r="X126">
            <v>40422</v>
          </cell>
          <cell r="Y126">
            <v>6.8644404744198015E-2</v>
          </cell>
          <cell r="AA126">
            <v>2010</v>
          </cell>
          <cell r="AB126">
            <v>9</v>
          </cell>
          <cell r="AC126">
            <v>0.51073249483152161</v>
          </cell>
          <cell r="AF126">
            <v>0.51520372889675548</v>
          </cell>
        </row>
        <row r="127">
          <cell r="X127">
            <v>40452</v>
          </cell>
          <cell r="Y127">
            <v>6.8666890083425011E-2</v>
          </cell>
          <cell r="AA127">
            <v>2010</v>
          </cell>
          <cell r="AB127">
            <v>10</v>
          </cell>
          <cell r="AC127">
            <v>0.50769979536935905</v>
          </cell>
          <cell r="AF127">
            <v>0.5122452271866883</v>
          </cell>
        </row>
        <row r="128">
          <cell r="X128">
            <v>40483</v>
          </cell>
          <cell r="Y128">
            <v>6.8690124934134011E-2</v>
          </cell>
          <cell r="AA128">
            <v>2010</v>
          </cell>
          <cell r="AB128">
            <v>11</v>
          </cell>
          <cell r="AC128">
            <v>0.50482858998866353</v>
          </cell>
          <cell r="AF128">
            <v>0.50920404627877869</v>
          </cell>
        </row>
        <row r="129">
          <cell r="X129">
            <v>40513</v>
          </cell>
          <cell r="Y129">
            <v>6.8702819991151007E-2</v>
          </cell>
          <cell r="AA129">
            <v>2010</v>
          </cell>
          <cell r="AB129">
            <v>12</v>
          </cell>
          <cell r="AC129">
            <v>0.50189291690244009</v>
          </cell>
          <cell r="AF129">
            <v>0.50632460610021812</v>
          </cell>
        </row>
        <row r="130">
          <cell r="X130">
            <v>40544</v>
          </cell>
          <cell r="Y130">
            <v>6.8712859243866012E-2</v>
          </cell>
          <cell r="AA130">
            <v>2011</v>
          </cell>
          <cell r="AB130">
            <v>1</v>
          </cell>
          <cell r="AC130">
            <v>0.49897349347319081</v>
          </cell>
          <cell r="AF130">
            <v>0.50338044742117671</v>
          </cell>
        </row>
        <row r="131">
          <cell r="X131">
            <v>40575</v>
          </cell>
          <cell r="Y131">
            <v>6.8722898496615017E-2</v>
          </cell>
          <cell r="AA131">
            <v>2011</v>
          </cell>
          <cell r="AB131">
            <v>2</v>
          </cell>
          <cell r="AC131">
            <v>0.49635049116890023</v>
          </cell>
          <cell r="AF131">
            <v>0.50045258406277304</v>
          </cell>
        </row>
        <row r="132">
          <cell r="X132">
            <v>40603</v>
          </cell>
          <cell r="Y132">
            <v>6.8731966208803008E-2</v>
          </cell>
          <cell r="AA132">
            <v>2011</v>
          </cell>
          <cell r="AB132">
            <v>3</v>
          </cell>
          <cell r="AC132">
            <v>0.49346176022012578</v>
          </cell>
          <cell r="AF132">
            <v>0.49782199765341106</v>
          </cell>
        </row>
        <row r="133">
          <cell r="X133">
            <v>40634</v>
          </cell>
          <cell r="Y133">
            <v>6.8742005461615005E-2</v>
          </cell>
          <cell r="AA133">
            <v>2011</v>
          </cell>
          <cell r="AB133">
            <v>4</v>
          </cell>
          <cell r="AC133">
            <v>0.49068145316620798</v>
          </cell>
          <cell r="AF133">
            <v>0.49492491304651565</v>
          </cell>
        </row>
        <row r="134">
          <cell r="X134">
            <v>40664</v>
          </cell>
          <cell r="Y134">
            <v>6.8751720867594013E-2</v>
          </cell>
          <cell r="AA134">
            <v>2011</v>
          </cell>
          <cell r="AB134">
            <v>5</v>
          </cell>
          <cell r="AC134">
            <v>0.48782413470455727</v>
          </cell>
          <cell r="AF134">
            <v>0.49213656465191158</v>
          </cell>
        </row>
        <row r="135">
          <cell r="X135">
            <v>40695</v>
          </cell>
          <cell r="Y135">
            <v>6.8761760120471013E-2</v>
          </cell>
          <cell r="AA135">
            <v>2011</v>
          </cell>
          <cell r="AB135">
            <v>6</v>
          </cell>
          <cell r="AC135">
            <v>0.48507407032392064</v>
          </cell>
          <cell r="AF135">
            <v>0.4892709808558548</v>
          </cell>
        </row>
        <row r="136">
          <cell r="X136">
            <v>40725</v>
          </cell>
          <cell r="Y136">
            <v>6.8771475526514012E-2</v>
          </cell>
          <cell r="AA136">
            <v>2011</v>
          </cell>
          <cell r="AB136">
            <v>7</v>
          </cell>
          <cell r="AC136">
            <v>0.48224784168154333</v>
          </cell>
          <cell r="AF136">
            <v>0.48651296018316592</v>
          </cell>
        </row>
        <row r="137">
          <cell r="X137">
            <v>40756</v>
          </cell>
          <cell r="Y137">
            <v>6.8781514779457015E-2</v>
          </cell>
          <cell r="AA137">
            <v>2011</v>
          </cell>
          <cell r="AB137">
            <v>8</v>
          </cell>
          <cell r="AC137">
            <v>0.47943729012024411</v>
          </cell>
          <cell r="AF137">
            <v>0.48367855365188989</v>
          </cell>
        </row>
        <row r="138">
          <cell r="X138">
            <v>40787</v>
          </cell>
          <cell r="Y138">
            <v>6.8791554032434005E-2</v>
          </cell>
          <cell r="AA138">
            <v>2011</v>
          </cell>
          <cell r="AB138">
            <v>9</v>
          </cell>
          <cell r="AC138">
            <v>0.4767322508210215</v>
          </cell>
          <cell r="AF138">
            <v>0.48085986830725497</v>
          </cell>
        </row>
        <row r="139">
          <cell r="X139">
            <v>40817</v>
          </cell>
          <cell r="Y139">
            <v>6.8801269438571011E-2</v>
          </cell>
          <cell r="AA139">
            <v>2011</v>
          </cell>
          <cell r="AB139">
            <v>10</v>
          </cell>
          <cell r="AC139">
            <v>0.47395230827899193</v>
          </cell>
          <cell r="AF139">
            <v>0.47814699938850397</v>
          </cell>
        </row>
        <row r="140">
          <cell r="X140">
            <v>40848</v>
          </cell>
          <cell r="Y140">
            <v>6.8811308691614018E-2</v>
          </cell>
          <cell r="AA140">
            <v>2011</v>
          </cell>
          <cell r="AB140">
            <v>11</v>
          </cell>
          <cell r="AC140">
            <v>0.47127673784399571</v>
          </cell>
          <cell r="AF140">
            <v>0.47535900919944052</v>
          </cell>
        </row>
        <row r="141">
          <cell r="X141">
            <v>40878</v>
          </cell>
          <cell r="Y141">
            <v>6.8821024097816014E-2</v>
          </cell>
          <cell r="AA141">
            <v>2011</v>
          </cell>
          <cell r="AB141">
            <v>12</v>
          </cell>
          <cell r="AC141">
            <v>0.46852708936656456</v>
          </cell>
          <cell r="AF141">
            <v>0.47267569208649129</v>
          </cell>
        </row>
        <row r="142">
          <cell r="X142">
            <v>40909</v>
          </cell>
          <cell r="Y142">
            <v>6.8831063350923011E-2</v>
          </cell>
          <cell r="AA142">
            <v>2012</v>
          </cell>
          <cell r="AB142">
            <v>1</v>
          </cell>
          <cell r="AC142">
            <v>0.46579271650439957</v>
          </cell>
          <cell r="AF142">
            <v>0.46991808124031614</v>
          </cell>
        </row>
        <row r="143">
          <cell r="X143">
            <v>40940</v>
          </cell>
          <cell r="Y143">
            <v>6.8841102604065008E-2</v>
          </cell>
          <cell r="AA143">
            <v>2012</v>
          </cell>
          <cell r="AB143">
            <v>2</v>
          </cell>
          <cell r="AC143">
            <v>0.46324851289743313</v>
          </cell>
          <cell r="AF143">
            <v>0.46717578902128309</v>
          </cell>
        </row>
        <row r="144">
          <cell r="X144">
            <v>40969</v>
          </cell>
          <cell r="Y144">
            <v>6.8850494163485015E-2</v>
          </cell>
          <cell r="AA144">
            <v>2012</v>
          </cell>
          <cell r="AB144">
            <v>3</v>
          </cell>
          <cell r="AC144">
            <v>0.46054347836033277</v>
          </cell>
          <cell r="AF144">
            <v>0.46462421572907092</v>
          </cell>
        </row>
        <row r="145">
          <cell r="X145">
            <v>41000</v>
          </cell>
          <cell r="Y145">
            <v>6.8860533416691017E-2</v>
          </cell>
          <cell r="AA145">
            <v>2012</v>
          </cell>
          <cell r="AB145">
            <v>4</v>
          </cell>
          <cell r="AC145">
            <v>0.45794002523662208</v>
          </cell>
          <cell r="AF145">
            <v>0.46191134446406917</v>
          </cell>
        </row>
        <row r="146">
          <cell r="X146">
            <v>41030</v>
          </cell>
          <cell r="Y146">
            <v>6.8870248823050012E-2</v>
          </cell>
          <cell r="AA146">
            <v>2012</v>
          </cell>
          <cell r="AB146">
            <v>5</v>
          </cell>
          <cell r="AC146">
            <v>0.45526451307317922</v>
          </cell>
          <cell r="AF146">
            <v>0.459300347757432</v>
          </cell>
        </row>
        <row r="147">
          <cell r="X147">
            <v>41061</v>
          </cell>
          <cell r="Y147">
            <v>6.8880288076322016E-2</v>
          </cell>
          <cell r="AA147">
            <v>2012</v>
          </cell>
          <cell r="AB147">
            <v>6</v>
          </cell>
          <cell r="AC147">
            <v>0.45268948229199474</v>
          </cell>
          <cell r="AF147">
            <v>0.4566170820407518</v>
          </cell>
        </row>
        <row r="148">
          <cell r="X148">
            <v>41091</v>
          </cell>
          <cell r="Y148">
            <v>6.8890003482745016E-2</v>
          </cell>
          <cell r="AA148">
            <v>2012</v>
          </cell>
          <cell r="AB148">
            <v>7</v>
          </cell>
          <cell r="AC148">
            <v>0.45004318800390847</v>
          </cell>
          <cell r="AF148">
            <v>0.45403458776540784</v>
          </cell>
        </row>
        <row r="149">
          <cell r="X149">
            <v>41122</v>
          </cell>
          <cell r="Y149">
            <v>6.890004273608101E-2</v>
          </cell>
          <cell r="AA149">
            <v>2012</v>
          </cell>
          <cell r="AB149">
            <v>8</v>
          </cell>
          <cell r="AC149">
            <v>0.44741162639279963</v>
          </cell>
          <cell r="AF149">
            <v>0.45138062226814996</v>
          </cell>
        </row>
        <row r="150">
          <cell r="X150">
            <v>41153</v>
          </cell>
          <cell r="Y150">
            <v>6.8910081989452018E-2</v>
          </cell>
          <cell r="AA150">
            <v>2012</v>
          </cell>
          <cell r="AB150">
            <v>9</v>
          </cell>
          <cell r="AC150">
            <v>0.44487890833718025</v>
          </cell>
          <cell r="AF150">
            <v>0.44874143097901381</v>
          </cell>
        </row>
        <row r="151">
          <cell r="X151">
            <v>41183</v>
          </cell>
          <cell r="Y151">
            <v>6.8919797395971011E-2</v>
          </cell>
          <cell r="AA151">
            <v>2012</v>
          </cell>
          <cell r="AB151">
            <v>10</v>
          </cell>
          <cell r="AC151">
            <v>0.44227611090161728</v>
          </cell>
          <cell r="AF151">
            <v>0.44620136870795846</v>
          </cell>
        </row>
        <row r="152">
          <cell r="X152">
            <v>41214</v>
          </cell>
          <cell r="Y152">
            <v>6.8929836649407009E-2</v>
          </cell>
          <cell r="AA152">
            <v>2012</v>
          </cell>
          <cell r="AB152">
            <v>11</v>
          </cell>
          <cell r="AC152">
            <v>0.43977108499490247</v>
          </cell>
          <cell r="AF152">
            <v>0.44359102270027712</v>
          </cell>
        </row>
        <row r="153">
          <cell r="X153">
            <v>41244</v>
          </cell>
          <cell r="Y153">
            <v>6.8939552056000011E-2</v>
          </cell>
          <cell r="AA153">
            <v>2012</v>
          </cell>
          <cell r="AB153">
            <v>12</v>
          </cell>
          <cell r="AC153">
            <v>0.43719675454978202</v>
          </cell>
          <cell r="AF153">
            <v>0.44107873067418163</v>
          </cell>
        </row>
        <row r="154">
          <cell r="X154">
            <v>41275</v>
          </cell>
          <cell r="Y154">
            <v>6.8949591309491007E-2</v>
          </cell>
          <cell r="AA154">
            <v>2013</v>
          </cell>
          <cell r="AB154">
            <v>1</v>
          </cell>
          <cell r="AC154">
            <v>0.43463677796614464</v>
          </cell>
          <cell r="AF154">
            <v>0.43849693195145112</v>
          </cell>
        </row>
        <row r="155">
          <cell r="X155">
            <v>41306</v>
          </cell>
          <cell r="Y155">
            <v>6.8959630563026009E-2</v>
          </cell>
          <cell r="AA155">
            <v>2013</v>
          </cell>
          <cell r="AB155">
            <v>2</v>
          </cell>
          <cell r="AC155">
            <v>0.43233681558074066</v>
          </cell>
          <cell r="AF155">
            <v>0.43592952758707515</v>
          </cell>
        </row>
        <row r="156">
          <cell r="X156">
            <v>41334</v>
          </cell>
          <cell r="Y156">
            <v>6.8968698275925014E-2</v>
          </cell>
          <cell r="AA156">
            <v>2013</v>
          </cell>
          <cell r="AB156">
            <v>3</v>
          </cell>
          <cell r="AC156">
            <v>0.42980394898288932</v>
          </cell>
          <cell r="AF156">
            <v>0.43362289087445999</v>
          </cell>
        </row>
        <row r="157">
          <cell r="X157">
            <v>41365</v>
          </cell>
          <cell r="Y157">
            <v>6.8978737529523007E-2</v>
          </cell>
          <cell r="AA157">
            <v>2013</v>
          </cell>
          <cell r="AB157">
            <v>4</v>
          </cell>
          <cell r="AC157">
            <v>0.42736624721203353</v>
          </cell>
          <cell r="AF157">
            <v>0.43108267300052627</v>
          </cell>
        </row>
        <row r="158">
          <cell r="X158">
            <v>41395</v>
          </cell>
          <cell r="Y158">
            <v>6.8988452936263017E-2</v>
          </cell>
          <cell r="AA158">
            <v>2013</v>
          </cell>
          <cell r="AB158">
            <v>5</v>
          </cell>
          <cell r="AC158">
            <v>0.42486112424298533</v>
          </cell>
          <cell r="AF158">
            <v>0.4286378950834423</v>
          </cell>
        </row>
        <row r="159">
          <cell r="X159">
            <v>41426</v>
          </cell>
          <cell r="Y159">
            <v>6.8998492189926014E-2</v>
          </cell>
          <cell r="AA159">
            <v>2013</v>
          </cell>
          <cell r="AB159">
            <v>6</v>
          </cell>
          <cell r="AC159">
            <v>0.42245013178015334</v>
          </cell>
          <cell r="AF159">
            <v>0.42612549915657338</v>
          </cell>
        </row>
        <row r="160">
          <cell r="X160">
            <v>41456</v>
          </cell>
          <cell r="Y160">
            <v>6.9008207596730015E-2</v>
          </cell>
          <cell r="AA160">
            <v>2013</v>
          </cell>
          <cell r="AB160">
            <v>7</v>
          </cell>
          <cell r="AC160">
            <v>0.41997246512151187</v>
          </cell>
          <cell r="AF160">
            <v>0.4237075059584206</v>
          </cell>
        </row>
        <row r="161">
          <cell r="X161">
            <v>41487</v>
          </cell>
          <cell r="Y161">
            <v>6.9018246850459014E-2</v>
          </cell>
          <cell r="AA161">
            <v>2013</v>
          </cell>
          <cell r="AB161">
            <v>8</v>
          </cell>
          <cell r="AC161">
            <v>0.41750864245325886</v>
          </cell>
          <cell r="AF161">
            <v>0.42122264387475339</v>
          </cell>
        </row>
        <row r="162">
          <cell r="X162">
            <v>41518</v>
          </cell>
          <cell r="Y162">
            <v>6.9028286104222014E-2</v>
          </cell>
          <cell r="AA162">
            <v>2013</v>
          </cell>
          <cell r="AB162">
            <v>9</v>
          </cell>
          <cell r="AC162">
            <v>0.41513741038226898</v>
          </cell>
          <cell r="AF162">
            <v>0.4187516648847206</v>
          </cell>
        </row>
        <row r="163">
          <cell r="X163">
            <v>41548</v>
          </cell>
          <cell r="Y163">
            <v>6.9038001511121008E-2</v>
          </cell>
          <cell r="AA163">
            <v>2013</v>
          </cell>
          <cell r="AB163">
            <v>10</v>
          </cell>
          <cell r="AC163">
            <v>0.41270061594714014</v>
          </cell>
          <cell r="AF163">
            <v>0.41637354438414209</v>
          </cell>
        </row>
        <row r="164">
          <cell r="X164">
            <v>41579</v>
          </cell>
          <cell r="Y164">
            <v>6.9048040764950011E-2</v>
          </cell>
          <cell r="AA164">
            <v>2013</v>
          </cell>
          <cell r="AB164">
            <v>11</v>
          </cell>
          <cell r="AC164">
            <v>0.41035540422791361</v>
          </cell>
          <cell r="AF164">
            <v>0.41392966998921765</v>
          </cell>
        </row>
        <row r="165">
          <cell r="X165">
            <v>41609</v>
          </cell>
          <cell r="Y165">
            <v>6.905775617191201E-2</v>
          </cell>
          <cell r="AA165">
            <v>2013</v>
          </cell>
          <cell r="AB165">
            <v>12</v>
          </cell>
          <cell r="AC165">
            <v>0.40794535764031514</v>
          </cell>
          <cell r="AF165">
            <v>0.41157764336698549</v>
          </cell>
        </row>
        <row r="166">
          <cell r="X166">
            <v>41640</v>
          </cell>
          <cell r="Y166">
            <v>6.9067795425806017E-2</v>
          </cell>
          <cell r="AA166">
            <v>2014</v>
          </cell>
          <cell r="AB166">
            <v>1</v>
          </cell>
          <cell r="AC166">
            <v>0.40554879764162688</v>
          </cell>
          <cell r="AF166">
            <v>0.40916059241435443</v>
          </cell>
        </row>
        <row r="167">
          <cell r="X167">
            <v>41671</v>
          </cell>
          <cell r="Y167">
            <v>6.9077834679733011E-2</v>
          </cell>
          <cell r="AA167">
            <v>2014</v>
          </cell>
          <cell r="AB167">
            <v>2</v>
          </cell>
          <cell r="AC167">
            <v>0.40339569545456361</v>
          </cell>
          <cell r="AF167">
            <v>0.40675706617592045</v>
          </cell>
        </row>
        <row r="168">
          <cell r="X168">
            <v>41699</v>
          </cell>
          <cell r="Y168">
            <v>6.908690239298701E-2</v>
          </cell>
          <cell r="AA168">
            <v>2014</v>
          </cell>
          <cell r="AB168">
            <v>3</v>
          </cell>
          <cell r="AC168">
            <v>0.40102460663596995</v>
          </cell>
          <cell r="AF168">
            <v>0.40459770450832444</v>
          </cell>
        </row>
        <row r="169">
          <cell r="X169">
            <v>41730</v>
          </cell>
          <cell r="Y169">
            <v>6.9096941646978008E-2</v>
          </cell>
          <cell r="AA169">
            <v>2014</v>
          </cell>
          <cell r="AB169">
            <v>4</v>
          </cell>
          <cell r="AC169">
            <v>0.39874264998552805</v>
          </cell>
          <cell r="AF169">
            <v>0.4022197214720602</v>
          </cell>
        </row>
        <row r="170">
          <cell r="X170">
            <v>41760</v>
          </cell>
          <cell r="Y170">
            <v>6.9106657054097007E-2</v>
          </cell>
          <cell r="AA170">
            <v>2014</v>
          </cell>
          <cell r="AB170">
            <v>5</v>
          </cell>
          <cell r="AC170">
            <v>0.39639762659790773</v>
          </cell>
          <cell r="AF170">
            <v>0.39993112876281295</v>
          </cell>
        </row>
        <row r="171">
          <cell r="X171">
            <v>41791</v>
          </cell>
          <cell r="Y171">
            <v>6.9116696308154008E-2</v>
          </cell>
          <cell r="AA171">
            <v>2014</v>
          </cell>
          <cell r="AB171">
            <v>6</v>
          </cell>
          <cell r="AC171">
            <v>0.3941407630906526</v>
          </cell>
          <cell r="AF171">
            <v>0.39757928488379435</v>
          </cell>
        </row>
        <row r="172">
          <cell r="X172">
            <v>41821</v>
          </cell>
          <cell r="Y172">
            <v>6.9126411715337011E-2</v>
          </cell>
          <cell r="AA172">
            <v>2014</v>
          </cell>
          <cell r="AB172">
            <v>7</v>
          </cell>
          <cell r="AC172">
            <v>0.39182153410056825</v>
          </cell>
          <cell r="AF172">
            <v>0.39531585630557786</v>
          </cell>
        </row>
        <row r="173">
          <cell r="X173">
            <v>41852</v>
          </cell>
          <cell r="Y173">
            <v>6.9136450969459015E-2</v>
          </cell>
          <cell r="AA173">
            <v>2014</v>
          </cell>
          <cell r="AB173">
            <v>8</v>
          </cell>
          <cell r="AC173">
            <v>0.38951531071643763</v>
          </cell>
          <cell r="AF173">
            <v>0.39298987980778982</v>
          </cell>
        </row>
        <row r="174">
          <cell r="X174">
            <v>41883</v>
          </cell>
          <cell r="Y174">
            <v>6.9146490223615006E-2</v>
          </cell>
          <cell r="AA174">
            <v>2014</v>
          </cell>
          <cell r="AB174">
            <v>9</v>
          </cell>
          <cell r="AC174">
            <v>0.38729579973635947</v>
          </cell>
          <cell r="AF174">
            <v>0.39067694572368294</v>
          </cell>
        </row>
        <row r="175">
          <cell r="X175">
            <v>41913</v>
          </cell>
          <cell r="Y175">
            <v>6.9156205630894016E-2</v>
          </cell>
          <cell r="AA175">
            <v>2014</v>
          </cell>
          <cell r="AB175">
            <v>10</v>
          </cell>
          <cell r="AC175">
            <v>0.38501496695868215</v>
          </cell>
          <cell r="AF175">
            <v>0.38845097538558304</v>
          </cell>
        </row>
        <row r="176">
          <cell r="X176">
            <v>41944</v>
          </cell>
          <cell r="Y176">
            <v>6.9166244885114012E-2</v>
          </cell>
          <cell r="AA176">
            <v>2014</v>
          </cell>
          <cell r="AB176">
            <v>11</v>
          </cell>
          <cell r="AC176">
            <v>0.38281989925212312</v>
          </cell>
          <cell r="AF176">
            <v>0.38616350378480879</v>
          </cell>
        </row>
        <row r="177">
          <cell r="X177">
            <v>41974</v>
          </cell>
          <cell r="Y177">
            <v>6.9175960292457012E-2</v>
          </cell>
          <cell r="AA177">
            <v>2014</v>
          </cell>
          <cell r="AB177">
            <v>12</v>
          </cell>
          <cell r="AC177">
            <v>0.38056419261765129</v>
          </cell>
          <cell r="AF177">
            <v>0.38396204592674299</v>
          </cell>
        </row>
        <row r="178">
          <cell r="X178">
            <v>42005</v>
          </cell>
          <cell r="Y178">
            <v>6.918599954674301E-2</v>
          </cell>
          <cell r="AA178">
            <v>2015</v>
          </cell>
          <cell r="AB178">
            <v>1</v>
          </cell>
          <cell r="AC178">
            <v>0.37832115448348741</v>
          </cell>
          <cell r="AF178">
            <v>0.38169977162081103</v>
          </cell>
        </row>
        <row r="179">
          <cell r="X179">
            <v>42036</v>
          </cell>
          <cell r="Y179">
            <v>6.9196038801063009E-2</v>
          </cell>
          <cell r="AA179">
            <v>2015</v>
          </cell>
          <cell r="AB179">
            <v>2</v>
          </cell>
          <cell r="AC179">
            <v>0.37630601741647762</v>
          </cell>
          <cell r="AF179">
            <v>0.379450201698464</v>
          </cell>
        </row>
        <row r="180">
          <cell r="X180">
            <v>42064</v>
          </cell>
          <cell r="Y180">
            <v>6.9205106514671016E-2</v>
          </cell>
          <cell r="AA180">
            <v>2015</v>
          </cell>
          <cell r="AB180">
            <v>3</v>
          </cell>
          <cell r="AC180">
            <v>0.37408690464745226</v>
          </cell>
          <cell r="AF180">
            <v>0.37742919564063243</v>
          </cell>
        </row>
        <row r="181">
          <cell r="X181">
            <v>42095</v>
          </cell>
          <cell r="Y181">
            <v>6.9215145769054007E-2</v>
          </cell>
          <cell r="AA181">
            <v>2015</v>
          </cell>
          <cell r="AB181">
            <v>4</v>
          </cell>
          <cell r="AC181">
            <v>0.37195125378826238</v>
          </cell>
          <cell r="AF181">
            <v>0.37520361886797732</v>
          </cell>
        </row>
        <row r="182">
          <cell r="X182">
            <v>42125</v>
          </cell>
          <cell r="Y182">
            <v>6.9224861176554006E-2</v>
          </cell>
          <cell r="AA182">
            <v>2015</v>
          </cell>
          <cell r="AB182">
            <v>5</v>
          </cell>
          <cell r="AC182">
            <v>0.3697566235495805</v>
          </cell>
          <cell r="AF182">
            <v>0.37306174618081195</v>
          </cell>
        </row>
        <row r="183">
          <cell r="X183">
            <v>42156</v>
          </cell>
          <cell r="Y183">
            <v>6.9234900431003013E-2</v>
          </cell>
          <cell r="AA183">
            <v>2015</v>
          </cell>
          <cell r="AB183">
            <v>6</v>
          </cell>
          <cell r="AC183">
            <v>0.36764454147824371</v>
          </cell>
          <cell r="AF183">
            <v>0.37086072132402492</v>
          </cell>
        </row>
        <row r="184">
          <cell r="X184">
            <v>42186</v>
          </cell>
          <cell r="Y184">
            <v>6.9244615838566018E-2</v>
          </cell>
          <cell r="AA184">
            <v>2015</v>
          </cell>
          <cell r="AB184">
            <v>7</v>
          </cell>
          <cell r="AC184">
            <v>0.36547413816837643</v>
          </cell>
          <cell r="AF184">
            <v>0.36874248423159112</v>
          </cell>
        </row>
        <row r="185">
          <cell r="X185">
            <v>42217</v>
          </cell>
          <cell r="Y185">
            <v>6.9254655093081013E-2</v>
          </cell>
          <cell r="AA185">
            <v>2015</v>
          </cell>
          <cell r="AB185">
            <v>8</v>
          </cell>
          <cell r="AC185">
            <v>0.36331594975153214</v>
          </cell>
          <cell r="AF185">
            <v>0.36656575498731103</v>
          </cell>
        </row>
        <row r="186">
          <cell r="X186">
            <v>42248</v>
          </cell>
          <cell r="Y186">
            <v>6.9264694347629011E-2</v>
          </cell>
          <cell r="AA186">
            <v>2015</v>
          </cell>
          <cell r="AB186">
            <v>9</v>
          </cell>
          <cell r="AC186">
            <v>0.36123894925649175</v>
          </cell>
          <cell r="AF186">
            <v>0.36440127527403676</v>
          </cell>
        </row>
        <row r="187">
          <cell r="X187">
            <v>42278</v>
          </cell>
          <cell r="Y187">
            <v>6.9274409755287009E-2</v>
          </cell>
          <cell r="AA187">
            <v>2015</v>
          </cell>
          <cell r="AB187">
            <v>10</v>
          </cell>
          <cell r="AC187">
            <v>0.35910460698995639</v>
          </cell>
          <cell r="AF187">
            <v>0.36231821923927282</v>
          </cell>
        </row>
        <row r="188">
          <cell r="X188">
            <v>42309</v>
          </cell>
          <cell r="Y188">
            <v>6.9284449009901009E-2</v>
          </cell>
          <cell r="AA188">
            <v>2015</v>
          </cell>
          <cell r="AB188">
            <v>11</v>
          </cell>
          <cell r="AC188">
            <v>0.3570505624499255</v>
          </cell>
          <cell r="AF188">
            <v>0.36017765331397689</v>
          </cell>
        </row>
        <row r="189">
          <cell r="X189">
            <v>42339</v>
          </cell>
          <cell r="Y189">
            <v>6.9294164417623011E-2</v>
          </cell>
          <cell r="AA189">
            <v>2015</v>
          </cell>
          <cell r="AB189">
            <v>12</v>
          </cell>
          <cell r="AC189">
            <v>0.35493981695687343</v>
          </cell>
          <cell r="AF189">
            <v>0.35811761835761191</v>
          </cell>
        </row>
        <row r="190">
          <cell r="X190">
            <v>42370</v>
          </cell>
          <cell r="Y190">
            <v>6.9304203672302014E-2</v>
          </cell>
          <cell r="AA190">
            <v>2016</v>
          </cell>
          <cell r="AB190">
            <v>1</v>
          </cell>
          <cell r="AC190">
            <v>0.3528409684814614</v>
          </cell>
          <cell r="AF190">
            <v>0.35600071615810053</v>
          </cell>
        </row>
        <row r="191">
          <cell r="X191">
            <v>42401</v>
          </cell>
          <cell r="Y191">
            <v>6.9314242927015018E-2</v>
          </cell>
          <cell r="AA191">
            <v>2016</v>
          </cell>
          <cell r="AB191">
            <v>2</v>
          </cell>
          <cell r="AC191">
            <v>0.35088824382233891</v>
          </cell>
          <cell r="AF191">
            <v>0.35389574474058921</v>
          </cell>
        </row>
        <row r="192">
          <cell r="X192">
            <v>42430</v>
          </cell>
          <cell r="Y192">
            <v>6.9323634487905017E-2</v>
          </cell>
          <cell r="AA192">
            <v>2016</v>
          </cell>
          <cell r="AB192">
            <v>3</v>
          </cell>
          <cell r="AC192">
            <v>0.34881224184978188</v>
          </cell>
          <cell r="AF192">
            <v>0.35193732258041671</v>
          </cell>
        </row>
        <row r="193">
          <cell r="X193">
            <v>42461</v>
          </cell>
          <cell r="Y193">
            <v>6.9333673742682012E-2</v>
          </cell>
          <cell r="AA193">
            <v>2016</v>
          </cell>
          <cell r="AB193">
            <v>4</v>
          </cell>
          <cell r="AC193">
            <v>0.34681435936901434</v>
          </cell>
          <cell r="AF193">
            <v>0.34985526252118282</v>
          </cell>
        </row>
        <row r="194">
          <cell r="X194">
            <v>42491</v>
          </cell>
          <cell r="Y194">
            <v>6.9343389150563012E-2</v>
          </cell>
          <cell r="AA194">
            <v>2016</v>
          </cell>
          <cell r="AB194">
            <v>5</v>
          </cell>
          <cell r="AC194">
            <v>0.34476134335054659</v>
          </cell>
          <cell r="AF194">
            <v>0.34785154904038768</v>
          </cell>
        </row>
        <row r="195">
          <cell r="X195">
            <v>42522</v>
          </cell>
          <cell r="Y195">
            <v>6.935342840540501E-2</v>
          </cell>
          <cell r="AA195">
            <v>2016</v>
          </cell>
          <cell r="AB195">
            <v>6</v>
          </cell>
          <cell r="AC195">
            <v>0.34278558846682866</v>
          </cell>
          <cell r="AF195">
            <v>0.34579254020774952</v>
          </cell>
        </row>
        <row r="196">
          <cell r="X196">
            <v>42552</v>
          </cell>
          <cell r="Y196">
            <v>6.9363143813349015E-2</v>
          </cell>
          <cell r="AA196">
            <v>2016</v>
          </cell>
          <cell r="AB196">
            <v>7</v>
          </cell>
          <cell r="AC196">
            <v>0.34075531745902321</v>
          </cell>
          <cell r="AF196">
            <v>0.34381101716935686</v>
          </cell>
        </row>
        <row r="197">
          <cell r="X197">
            <v>42583</v>
          </cell>
          <cell r="Y197">
            <v>6.9373183068257016E-2</v>
          </cell>
          <cell r="AA197">
            <v>2016</v>
          </cell>
          <cell r="AB197">
            <v>8</v>
          </cell>
          <cell r="AC197">
            <v>0.33873651381326836</v>
          </cell>
          <cell r="AF197">
            <v>0.34177481795685416</v>
          </cell>
        </row>
        <row r="198">
          <cell r="X198">
            <v>42614</v>
          </cell>
          <cell r="Y198">
            <v>6.9383222323199018E-2</v>
          </cell>
          <cell r="AA198">
            <v>2016</v>
          </cell>
          <cell r="AB198">
            <v>9</v>
          </cell>
          <cell r="AC198">
            <v>0.33679369357466904</v>
          </cell>
          <cell r="AF198">
            <v>0.33975011868864208</v>
          </cell>
        </row>
        <row r="199">
          <cell r="X199">
            <v>42644</v>
          </cell>
          <cell r="Y199">
            <v>6.9392937731239016E-2</v>
          </cell>
          <cell r="AA199">
            <v>2016</v>
          </cell>
          <cell r="AB199">
            <v>10</v>
          </cell>
          <cell r="AC199">
            <v>0.33479727601835907</v>
          </cell>
          <cell r="AF199">
            <v>0.33780162387259055</v>
          </cell>
        </row>
        <row r="200">
          <cell r="X200">
            <v>42675</v>
          </cell>
          <cell r="Y200">
            <v>6.9402976986245007E-2</v>
          </cell>
          <cell r="AA200">
            <v>2016</v>
          </cell>
          <cell r="AB200">
            <v>11</v>
          </cell>
          <cell r="AC200">
            <v>0.33287600572143572</v>
          </cell>
          <cell r="AF200">
            <v>0.3357993743151591</v>
          </cell>
        </row>
        <row r="201">
          <cell r="X201">
            <v>42705</v>
          </cell>
          <cell r="Y201">
            <v>6.9412692394348011E-2</v>
          </cell>
          <cell r="AA201">
            <v>2016</v>
          </cell>
          <cell r="AB201">
            <v>12</v>
          </cell>
          <cell r="AC201">
            <v>0.33090173920583987</v>
          </cell>
          <cell r="AF201">
            <v>0.33387249069580893</v>
          </cell>
        </row>
        <row r="202">
          <cell r="X202">
            <v>42736</v>
          </cell>
          <cell r="Y202">
            <v>6.9422731649421018E-2</v>
          </cell>
          <cell r="AA202">
            <v>2017</v>
          </cell>
          <cell r="AB202">
            <v>1</v>
          </cell>
          <cell r="AC202">
            <v>0.32893864044060417</v>
          </cell>
          <cell r="AF202">
            <v>0.33189245515302507</v>
          </cell>
        </row>
        <row r="203">
          <cell r="X203">
            <v>42767</v>
          </cell>
          <cell r="Y203">
            <v>6.9432770904528013E-2</v>
          </cell>
          <cell r="AA203">
            <v>2017</v>
          </cell>
          <cell r="AB203">
            <v>2</v>
          </cell>
          <cell r="AC203">
            <v>0.32717506814299896</v>
          </cell>
          <cell r="AF203">
            <v>0.32992361911761192</v>
          </cell>
        </row>
        <row r="204">
          <cell r="X204">
            <v>42795</v>
          </cell>
          <cell r="Y204">
            <v>6.9441838618845009E-2</v>
          </cell>
          <cell r="AA204">
            <v>2017</v>
          </cell>
          <cell r="AB204">
            <v>3</v>
          </cell>
          <cell r="AC204">
            <v>0.32523305915075545</v>
          </cell>
          <cell r="AF204">
            <v>0.32815489192824443</v>
          </cell>
        </row>
        <row r="205">
          <cell r="X205">
            <v>42826</v>
          </cell>
          <cell r="Y205">
            <v>6.9451877874015008E-2</v>
          </cell>
          <cell r="AA205">
            <v>2017</v>
          </cell>
          <cell r="AB205">
            <v>4</v>
          </cell>
          <cell r="AC205">
            <v>0.3233641648704989</v>
          </cell>
          <cell r="AF205">
            <v>0.32620720565190814</v>
          </cell>
        </row>
        <row r="206">
          <cell r="X206">
            <v>42856</v>
          </cell>
          <cell r="Y206">
            <v>6.9461593282275011E-2</v>
          </cell>
          <cell r="AA206">
            <v>2017</v>
          </cell>
          <cell r="AB206">
            <v>5</v>
          </cell>
          <cell r="AC206">
            <v>0.32144373498161027</v>
          </cell>
          <cell r="AF206">
            <v>0.32433284701082887</v>
          </cell>
        </row>
        <row r="207">
          <cell r="X207">
            <v>42887</v>
          </cell>
          <cell r="Y207">
            <v>6.9471632537510014E-2</v>
          </cell>
          <cell r="AA207">
            <v>2017</v>
          </cell>
          <cell r="AB207">
            <v>6</v>
          </cell>
          <cell r="AC207">
            <v>0.31959561354348215</v>
          </cell>
          <cell r="AF207">
            <v>0.32240680123548282</v>
          </cell>
        </row>
        <row r="208">
          <cell r="X208">
            <v>42917</v>
          </cell>
          <cell r="Y208">
            <v>6.9481347945834007E-2</v>
          </cell>
          <cell r="AA208">
            <v>2017</v>
          </cell>
          <cell r="AB208">
            <v>7</v>
          </cell>
          <cell r="AC208">
            <v>0.31769653565744377</v>
          </cell>
          <cell r="AF208">
            <v>0.32055327454982235</v>
          </cell>
        </row>
        <row r="209">
          <cell r="X209">
            <v>42948</v>
          </cell>
          <cell r="Y209">
            <v>6.9491387201135013E-2</v>
          </cell>
          <cell r="AA209">
            <v>2017</v>
          </cell>
          <cell r="AB209">
            <v>8</v>
          </cell>
          <cell r="AC209">
            <v>0.31580822247616458</v>
          </cell>
          <cell r="AF209">
            <v>0.3186486415486619</v>
          </cell>
        </row>
        <row r="210">
          <cell r="X210">
            <v>42979</v>
          </cell>
          <cell r="Y210">
            <v>6.9501426456469007E-2</v>
          </cell>
          <cell r="AA210">
            <v>2017</v>
          </cell>
          <cell r="AB210">
            <v>9</v>
          </cell>
          <cell r="AC210">
            <v>0.31399101763036757</v>
          </cell>
          <cell r="AF210">
            <v>0.31675480389794641</v>
          </cell>
        </row>
        <row r="211">
          <cell r="X211">
            <v>43009</v>
          </cell>
          <cell r="Y211">
            <v>6.9511141864888007E-2</v>
          </cell>
          <cell r="AA211">
            <v>2017</v>
          </cell>
          <cell r="AB211">
            <v>10</v>
          </cell>
          <cell r="AC211">
            <v>0.31212371817112688</v>
          </cell>
          <cell r="AF211">
            <v>0.31493228182000188</v>
          </cell>
        </row>
        <row r="212">
          <cell r="X212">
            <v>43040</v>
          </cell>
          <cell r="Y212">
            <v>6.9521181120288017E-2</v>
          </cell>
          <cell r="AA212">
            <v>2017</v>
          </cell>
          <cell r="AB212">
            <v>11</v>
          </cell>
          <cell r="AC212">
            <v>0.31032674173112518</v>
          </cell>
          <cell r="AF212">
            <v>0.313059517729322</v>
          </cell>
        </row>
        <row r="213">
          <cell r="X213">
            <v>43070</v>
          </cell>
          <cell r="Y213">
            <v>6.9530896528771008E-2</v>
          </cell>
          <cell r="AA213">
            <v>2017</v>
          </cell>
          <cell r="AB213">
            <v>12</v>
          </cell>
          <cell r="AC213">
            <v>0.3084802344747824</v>
          </cell>
          <cell r="AF213">
            <v>0.311257281668331</v>
          </cell>
        </row>
        <row r="214">
          <cell r="X214">
            <v>43101</v>
          </cell>
          <cell r="Y214">
            <v>6.9540935784236008E-2</v>
          </cell>
          <cell r="AA214">
            <v>2018</v>
          </cell>
          <cell r="AB214">
            <v>1</v>
          </cell>
          <cell r="AC214">
            <v>0.30664420955732113</v>
          </cell>
          <cell r="AF214">
            <v>0.30940536900708293</v>
          </cell>
        </row>
        <row r="215">
          <cell r="X215">
            <v>43132</v>
          </cell>
          <cell r="Y215">
            <v>6.9550975039734009E-2</v>
          </cell>
          <cell r="AA215">
            <v>2018</v>
          </cell>
          <cell r="AB215">
            <v>2</v>
          </cell>
          <cell r="AC215">
            <v>0.30499482737949318</v>
          </cell>
          <cell r="AF215">
            <v>0.30756396855098372</v>
          </cell>
        </row>
        <row r="216">
          <cell r="X216">
            <v>43160</v>
          </cell>
          <cell r="Y216">
            <v>6.9560042754407012E-2</v>
          </cell>
          <cell r="AA216">
            <v>2018</v>
          </cell>
          <cell r="AB216">
            <v>3</v>
          </cell>
          <cell r="AC216">
            <v>0.30317859725019586</v>
          </cell>
          <cell r="AF216">
            <v>0.30590975658914082</v>
          </cell>
        </row>
        <row r="217">
          <cell r="X217">
            <v>43191</v>
          </cell>
          <cell r="Y217">
            <v>6.9570082009969017E-2</v>
          </cell>
          <cell r="AA217">
            <v>2018</v>
          </cell>
          <cell r="AB217">
            <v>4</v>
          </cell>
          <cell r="AC217">
            <v>0.30143078129681605</v>
          </cell>
          <cell r="AF217">
            <v>0.30408820733405262</v>
          </cell>
        </row>
        <row r="218">
          <cell r="X218">
            <v>43221</v>
          </cell>
          <cell r="Y218">
            <v>6.9579797418609007E-2</v>
          </cell>
          <cell r="AA218">
            <v>2018</v>
          </cell>
          <cell r="AB218">
            <v>5</v>
          </cell>
          <cell r="AC218">
            <v>0.2996348043967012</v>
          </cell>
          <cell r="AF218">
            <v>0.3023352718495409</v>
          </cell>
        </row>
        <row r="219">
          <cell r="X219">
            <v>43252</v>
          </cell>
          <cell r="Y219">
            <v>6.9589836674237016E-2</v>
          </cell>
          <cell r="AA219">
            <v>2018</v>
          </cell>
          <cell r="AB219">
            <v>6</v>
          </cell>
          <cell r="AC219">
            <v>0.2979064845376172</v>
          </cell>
          <cell r="AF219">
            <v>0.30053403356149649</v>
          </cell>
        </row>
        <row r="220">
          <cell r="X220">
            <v>43282</v>
          </cell>
          <cell r="Y220">
            <v>6.9599552082940011E-2</v>
          </cell>
          <cell r="AA220">
            <v>2018</v>
          </cell>
          <cell r="AB220">
            <v>7</v>
          </cell>
          <cell r="AC220">
            <v>0.29613054687211765</v>
          </cell>
          <cell r="AF220">
            <v>0.29880064975976117</v>
          </cell>
        </row>
        <row r="221">
          <cell r="X221">
            <v>43313</v>
          </cell>
          <cell r="Y221">
            <v>6.9609591338633009E-2</v>
          </cell>
          <cell r="AA221">
            <v>2018</v>
          </cell>
          <cell r="AB221">
            <v>8</v>
          </cell>
          <cell r="AC221">
            <v>0.29436471175106549</v>
          </cell>
          <cell r="AF221">
            <v>0.29701950785275749</v>
          </cell>
        </row>
        <row r="222">
          <cell r="X222">
            <v>43344</v>
          </cell>
          <cell r="Y222">
            <v>6.9619630594360007E-2</v>
          </cell>
          <cell r="AA222">
            <v>2018</v>
          </cell>
          <cell r="AB222">
            <v>9</v>
          </cell>
          <cell r="AC222">
            <v>0.29266540673992947</v>
          </cell>
          <cell r="AF222">
            <v>0.29524849730698316</v>
          </cell>
        </row>
        <row r="223">
          <cell r="X223">
            <v>43374</v>
          </cell>
          <cell r="Y223">
            <v>6.9629346003159009E-2</v>
          </cell>
          <cell r="AA223">
            <v>2018</v>
          </cell>
          <cell r="AB223">
            <v>10</v>
          </cell>
          <cell r="AC223">
            <v>0.29091929211297385</v>
          </cell>
          <cell r="AF223">
            <v>0.29354421111591655</v>
          </cell>
        </row>
        <row r="224">
          <cell r="X224">
            <v>43405</v>
          </cell>
          <cell r="Y224">
            <v>6.9639385258951012E-2</v>
          </cell>
          <cell r="AA224">
            <v>2018</v>
          </cell>
          <cell r="AB224">
            <v>11</v>
          </cell>
          <cell r="AC224">
            <v>0.28923897020827671</v>
          </cell>
          <cell r="AF224">
            <v>0.29179297732933346</v>
          </cell>
        </row>
        <row r="225">
          <cell r="X225">
            <v>43435</v>
          </cell>
          <cell r="Y225">
            <v>6.9649100667814018E-2</v>
          </cell>
          <cell r="AA225">
            <v>2018</v>
          </cell>
          <cell r="AB225">
            <v>12</v>
          </cell>
          <cell r="AC225">
            <v>0.287512367363916</v>
          </cell>
          <cell r="AF225">
            <v>0.29010772841475563</v>
          </cell>
        </row>
        <row r="226">
          <cell r="X226">
            <v>43466</v>
          </cell>
          <cell r="Y226">
            <v>6.965913992367101E-2</v>
          </cell>
          <cell r="AA226">
            <v>2019</v>
          </cell>
          <cell r="AB226">
            <v>1</v>
          </cell>
          <cell r="AC226">
            <v>0.28579560102371271</v>
          </cell>
          <cell r="AF226">
            <v>0.28837606209850442</v>
          </cell>
        </row>
        <row r="227">
          <cell r="X227">
            <v>43497</v>
          </cell>
          <cell r="Y227">
            <v>6.9669179179563015E-2</v>
          </cell>
          <cell r="AA227">
            <v>2019</v>
          </cell>
          <cell r="AB227">
            <v>2</v>
          </cell>
          <cell r="AC227">
            <v>0.28425338387557186</v>
          </cell>
          <cell r="AF227">
            <v>0.28665426036724811</v>
          </cell>
        </row>
        <row r="228">
          <cell r="X228">
            <v>43525</v>
          </cell>
          <cell r="Y228">
            <v>6.9678246894590012E-2</v>
          </cell>
          <cell r="AA228">
            <v>2019</v>
          </cell>
          <cell r="AB228">
            <v>3</v>
          </cell>
          <cell r="AC228">
            <v>0.28255519215415548</v>
          </cell>
          <cell r="AF228">
            <v>0.28510751913778482</v>
          </cell>
        </row>
        <row r="229">
          <cell r="X229">
            <v>43556</v>
          </cell>
          <cell r="Y229">
            <v>6.968828615054401E-2</v>
          </cell>
          <cell r="AA229">
            <v>2019</v>
          </cell>
          <cell r="AB229">
            <v>4</v>
          </cell>
          <cell r="AC229">
            <v>0.28092100094192651</v>
          </cell>
          <cell r="AF229">
            <v>0.28340434506406825</v>
          </cell>
        </row>
        <row r="230">
          <cell r="X230">
            <v>43586</v>
          </cell>
          <cell r="Y230">
            <v>6.9698001559564016E-2</v>
          </cell>
          <cell r="AA230">
            <v>2019</v>
          </cell>
          <cell r="AB230">
            <v>5</v>
          </cell>
          <cell r="AC230">
            <v>0.27924181323142655</v>
          </cell>
          <cell r="AF230">
            <v>0.28176535855440799</v>
          </cell>
        </row>
        <row r="231">
          <cell r="X231">
            <v>43617</v>
          </cell>
          <cell r="Y231">
            <v>6.9708040815584016E-2</v>
          </cell>
          <cell r="AA231">
            <v>2019</v>
          </cell>
          <cell r="AB231">
            <v>6</v>
          </cell>
          <cell r="AC231">
            <v>0.2776259152086491</v>
          </cell>
          <cell r="AF231">
            <v>0.28008124277382085</v>
          </cell>
        </row>
        <row r="232">
          <cell r="X232">
            <v>43647</v>
          </cell>
          <cell r="Y232">
            <v>6.9717756224667013E-2</v>
          </cell>
          <cell r="AA232">
            <v>2019</v>
          </cell>
          <cell r="AB232">
            <v>7</v>
          </cell>
          <cell r="AC232">
            <v>0.27596552991893769</v>
          </cell>
          <cell r="AF232">
            <v>0.27846060171395859</v>
          </cell>
        </row>
        <row r="233">
          <cell r="X233">
            <v>43678</v>
          </cell>
          <cell r="Y233">
            <v>6.9727795480753016E-2</v>
          </cell>
          <cell r="AA233">
            <v>2019</v>
          </cell>
          <cell r="AB233">
            <v>8</v>
          </cell>
          <cell r="AC233">
            <v>0.2743146233461865</v>
          </cell>
          <cell r="AF233">
            <v>0.27679534207801643</v>
          </cell>
        </row>
        <row r="234">
          <cell r="X234">
            <v>43709</v>
          </cell>
          <cell r="Y234">
            <v>6.9737834736872006E-2</v>
          </cell>
          <cell r="AA234">
            <v>2019</v>
          </cell>
          <cell r="AB234">
            <v>9</v>
          </cell>
          <cell r="AC234">
            <v>0.27272594851983761</v>
          </cell>
          <cell r="AF234">
            <v>0.27513958824906226</v>
          </cell>
        </row>
        <row r="235">
          <cell r="X235">
            <v>43739</v>
          </cell>
          <cell r="Y235">
            <v>6.974755014605101E-2</v>
          </cell>
          <cell r="AA235">
            <v>2019</v>
          </cell>
          <cell r="AB235">
            <v>10</v>
          </cell>
          <cell r="AC235">
            <v>0.2710935441206157</v>
          </cell>
          <cell r="AF235">
            <v>0.27354624818906159</v>
          </cell>
        </row>
        <row r="236">
          <cell r="X236">
            <v>43770</v>
          </cell>
          <cell r="Y236">
            <v>6.9757589402235018E-2</v>
          </cell>
          <cell r="AA236">
            <v>2019</v>
          </cell>
          <cell r="AB236">
            <v>11</v>
          </cell>
          <cell r="AC236">
            <v>0.26952267925923573</v>
          </cell>
          <cell r="AF236">
            <v>0.27190904942550453</v>
          </cell>
        </row>
        <row r="237">
          <cell r="X237">
            <v>43800</v>
          </cell>
          <cell r="Y237">
            <v>6.9767304811478012E-2</v>
          </cell>
          <cell r="AA237">
            <v>2019</v>
          </cell>
          <cell r="AB237">
            <v>12</v>
          </cell>
          <cell r="AC237">
            <v>0.26790858044264343</v>
          </cell>
          <cell r="AF237">
            <v>0.27033357025180049</v>
          </cell>
        </row>
        <row r="238">
          <cell r="X238">
            <v>43831</v>
          </cell>
          <cell r="Y238">
            <v>6.9777344067728009E-2</v>
          </cell>
          <cell r="AA238">
            <v>2020</v>
          </cell>
          <cell r="AB238">
            <v>1</v>
          </cell>
          <cell r="AC238">
            <v>0.26630370975256684</v>
          </cell>
          <cell r="AF238">
            <v>0.26871472941773977</v>
          </cell>
        </row>
        <row r="239">
          <cell r="X239">
            <v>43862</v>
          </cell>
          <cell r="Y239">
            <v>6.9787383324011007E-2</v>
          </cell>
          <cell r="AA239">
            <v>2020</v>
          </cell>
          <cell r="AB239">
            <v>2</v>
          </cell>
          <cell r="AC239">
            <v>0.26481068908988342</v>
          </cell>
          <cell r="AF239">
            <v>0.26710514310552091</v>
          </cell>
        </row>
        <row r="240">
          <cell r="X240">
            <v>43891</v>
          </cell>
          <cell r="Y240">
            <v>6.979677488637101E-2</v>
          </cell>
          <cell r="AA240">
            <v>2020</v>
          </cell>
          <cell r="AB240">
            <v>3</v>
          </cell>
          <cell r="AC240">
            <v>0.26322353744723687</v>
          </cell>
          <cell r="AF240">
            <v>0.26560773482736516</v>
          </cell>
        </row>
        <row r="241">
          <cell r="X241">
            <v>43922</v>
          </cell>
          <cell r="Y241">
            <v>6.9806814142719012E-2</v>
          </cell>
          <cell r="AA241">
            <v>2020</v>
          </cell>
          <cell r="AB241">
            <v>4</v>
          </cell>
          <cell r="AC241">
            <v>0.26169623206581849</v>
          </cell>
          <cell r="AF241">
            <v>0.26401591825684428</v>
          </cell>
        </row>
        <row r="242">
          <cell r="X242">
            <v>43952</v>
          </cell>
          <cell r="Y242">
            <v>6.9816529552120005E-2</v>
          </cell>
          <cell r="AA242">
            <v>2020</v>
          </cell>
          <cell r="AB242">
            <v>5</v>
          </cell>
          <cell r="AC242">
            <v>0.26012690463209204</v>
          </cell>
          <cell r="AF242">
            <v>0.26248412317649433</v>
          </cell>
        </row>
        <row r="243">
          <cell r="X243">
            <v>43983</v>
          </cell>
          <cell r="Y243">
            <v>6.982656880853301E-2</v>
          </cell>
          <cell r="AA243">
            <v>2020</v>
          </cell>
          <cell r="AB243">
            <v>6</v>
          </cell>
          <cell r="AC243">
            <v>0.25861675640382803</v>
          </cell>
          <cell r="AF243">
            <v>0.26091018182643072</v>
          </cell>
        </row>
        <row r="244">
          <cell r="X244">
            <v>44013</v>
          </cell>
          <cell r="Y244">
            <v>6.9836284218000005E-2</v>
          </cell>
          <cell r="AA244">
            <v>2020</v>
          </cell>
          <cell r="AB244">
            <v>7</v>
          </cell>
          <cell r="AC244">
            <v>0.257065063357162</v>
          </cell>
          <cell r="AF244">
            <v>0.25939559300966797</v>
          </cell>
        </row>
        <row r="245">
          <cell r="X245">
            <v>44044</v>
          </cell>
          <cell r="Y245">
            <v>6.9846323474477015E-2</v>
          </cell>
          <cell r="AA245">
            <v>2020</v>
          </cell>
          <cell r="AB245">
            <v>8</v>
          </cell>
          <cell r="AC245">
            <v>0.25552225991164945</v>
          </cell>
          <cell r="AF245">
            <v>0.25783933653130553</v>
          </cell>
        </row>
        <row r="246">
          <cell r="X246">
            <v>44075</v>
          </cell>
          <cell r="Y246">
            <v>6.9856362730989011E-2</v>
          </cell>
          <cell r="AA246">
            <v>2020</v>
          </cell>
          <cell r="AB246">
            <v>9</v>
          </cell>
          <cell r="AC246">
            <v>0.25403764292122327</v>
          </cell>
          <cell r="AF246">
            <v>0.25629199510993311</v>
          </cell>
        </row>
        <row r="247">
          <cell r="X247">
            <v>44105</v>
          </cell>
          <cell r="Y247">
            <v>6.9866078140549015E-2</v>
          </cell>
          <cell r="AA247">
            <v>2020</v>
          </cell>
          <cell r="AB247">
            <v>10</v>
          </cell>
          <cell r="AC247">
            <v>0.25251219115920182</v>
          </cell>
          <cell r="AF247">
            <v>0.25480301064099681</v>
          </cell>
        </row>
        <row r="248">
          <cell r="X248">
            <v>44136</v>
          </cell>
          <cell r="Y248">
            <v>6.9876117397127013E-2</v>
          </cell>
          <cell r="AA248">
            <v>2020</v>
          </cell>
          <cell r="AB248">
            <v>11</v>
          </cell>
          <cell r="AC248">
            <v>0.25112041592600104</v>
          </cell>
          <cell r="AF248">
            <v>0.25327307060269177</v>
          </cell>
        </row>
        <row r="249">
          <cell r="X249">
            <v>44166</v>
          </cell>
          <cell r="Y249">
            <v>6.9870234727746006E-2</v>
          </cell>
          <cell r="AA249">
            <v>2020</v>
          </cell>
          <cell r="AB249">
            <v>12</v>
          </cell>
          <cell r="AC249">
            <v>0.24970626650222286</v>
          </cell>
          <cell r="AF249">
            <v>0.25187703890273766</v>
          </cell>
        </row>
        <row r="250">
          <cell r="X250">
            <v>44197</v>
          </cell>
          <cell r="Y250">
            <v>6.9860932366421005E-2</v>
          </cell>
          <cell r="AA250">
            <v>2021</v>
          </cell>
          <cell r="AB250">
            <v>1</v>
          </cell>
          <cell r="AC250">
            <v>0.24830045970947603</v>
          </cell>
          <cell r="AF250">
            <v>0.25045853004686752</v>
          </cell>
        </row>
        <row r="251">
          <cell r="X251">
            <v>44228</v>
          </cell>
          <cell r="Y251">
            <v>6.9851630005125009E-2</v>
          </cell>
          <cell r="AA251">
            <v>2021</v>
          </cell>
          <cell r="AB251">
            <v>2</v>
          </cell>
          <cell r="AC251">
            <v>0.24703782677265643</v>
          </cell>
          <cell r="AF251">
            <v>0.24904839006826335</v>
          </cell>
        </row>
        <row r="252">
          <cell r="X252">
            <v>44256</v>
          </cell>
          <cell r="Y252">
            <v>6.9843227872366007E-2</v>
          </cell>
          <cell r="AA252">
            <v>2021</v>
          </cell>
          <cell r="AB252">
            <v>3</v>
          </cell>
          <cell r="AC252">
            <v>0.24564775658453331</v>
          </cell>
          <cell r="AF252">
            <v>0.24778186570873462</v>
          </cell>
        </row>
        <row r="253">
          <cell r="X253">
            <v>44287</v>
          </cell>
          <cell r="Y253">
            <v>6.983392551112301E-2</v>
          </cell>
          <cell r="AA253">
            <v>2021</v>
          </cell>
          <cell r="AB253">
            <v>4</v>
          </cell>
          <cell r="AC253">
            <v>0.24431033038369857</v>
          </cell>
          <cell r="AF253">
            <v>0.24638751183445728</v>
          </cell>
        </row>
        <row r="254">
          <cell r="X254">
            <v>44317</v>
          </cell>
          <cell r="Y254">
            <v>6.9824923226077015E-2</v>
          </cell>
          <cell r="AA254">
            <v>2021</v>
          </cell>
          <cell r="AB254">
            <v>5</v>
          </cell>
          <cell r="AC254">
            <v>0.24293633745809889</v>
          </cell>
          <cell r="AF254">
            <v>0.24504596467130765</v>
          </cell>
        </row>
        <row r="255">
          <cell r="X255">
            <v>44348</v>
          </cell>
          <cell r="Y255">
            <v>6.9815620864892014E-2</v>
          </cell>
          <cell r="AA255">
            <v>2021</v>
          </cell>
          <cell r="AB255">
            <v>6</v>
          </cell>
          <cell r="AC255">
            <v>0.24161437593534327</v>
          </cell>
          <cell r="AF255">
            <v>0.24366773861954918</v>
          </cell>
        </row>
        <row r="256">
          <cell r="X256">
            <v>44378</v>
          </cell>
          <cell r="Y256">
            <v>6.9806618579900004E-2</v>
          </cell>
          <cell r="AA256">
            <v>2021</v>
          </cell>
          <cell r="AB256">
            <v>7</v>
          </cell>
          <cell r="AC256">
            <v>0.24025626669305997</v>
          </cell>
          <cell r="AF256">
            <v>0.24234170476250796</v>
          </cell>
        </row>
        <row r="257">
          <cell r="X257">
            <v>44409</v>
          </cell>
          <cell r="Y257">
            <v>6.9797316218771013E-2</v>
          </cell>
          <cell r="AA257">
            <v>2021</v>
          </cell>
          <cell r="AB257">
            <v>8</v>
          </cell>
          <cell r="AC257">
            <v>0.23890615607635657</v>
          </cell>
          <cell r="AF257">
            <v>0.2409794123339889</v>
          </cell>
        </row>
        <row r="258">
          <cell r="X258">
            <v>44440</v>
          </cell>
          <cell r="Y258">
            <v>6.9788013857670014E-2</v>
          </cell>
          <cell r="AA258">
            <v>2021</v>
          </cell>
          <cell r="AB258">
            <v>9</v>
          </cell>
          <cell r="AC258">
            <v>0.237607166963787</v>
          </cell>
          <cell r="AF258">
            <v>0.23962514367525009</v>
          </cell>
        </row>
        <row r="259">
          <cell r="X259">
            <v>44470</v>
          </cell>
          <cell r="Y259">
            <v>6.9779011572761007E-2</v>
          </cell>
          <cell r="AA259">
            <v>2021</v>
          </cell>
          <cell r="AB259">
            <v>10</v>
          </cell>
          <cell r="AC259">
            <v>0.2362726526338883</v>
          </cell>
          <cell r="AF259">
            <v>0.23832215444369512</v>
          </cell>
        </row>
        <row r="260">
          <cell r="X260">
            <v>44501</v>
          </cell>
          <cell r="Y260">
            <v>6.9769709211716005E-2</v>
          </cell>
          <cell r="AA260">
            <v>2021</v>
          </cell>
          <cell r="AB260">
            <v>11</v>
          </cell>
          <cell r="AC260">
            <v>0.23498866565178433</v>
          </cell>
          <cell r="AF260">
            <v>0.23698353109134507</v>
          </cell>
        </row>
        <row r="261">
          <cell r="X261">
            <v>44531</v>
          </cell>
          <cell r="Y261">
            <v>6.976070692686101E-2</v>
          </cell>
          <cell r="AA261">
            <v>2021</v>
          </cell>
          <cell r="AB261">
            <v>12</v>
          </cell>
          <cell r="AC261">
            <v>0.23366956002963435</v>
          </cell>
          <cell r="AF261">
            <v>0.23569559113705274</v>
          </cell>
        </row>
        <row r="262">
          <cell r="X262">
            <v>44562</v>
          </cell>
          <cell r="Y262">
            <v>6.9751404565873018E-2</v>
          </cell>
          <cell r="AA262">
            <v>2022</v>
          </cell>
          <cell r="AB262">
            <v>1</v>
          </cell>
          <cell r="AC262">
            <v>0.23235821392666861</v>
          </cell>
          <cell r="AF262">
            <v>0.23437242491150739</v>
          </cell>
        </row>
        <row r="263">
          <cell r="X263">
            <v>44593</v>
          </cell>
          <cell r="Y263">
            <v>6.9742102204914017E-2</v>
          </cell>
          <cell r="AA263">
            <v>2022</v>
          </cell>
          <cell r="AB263">
            <v>2</v>
          </cell>
          <cell r="AC263">
            <v>0.23118040221077626</v>
          </cell>
          <cell r="AF263">
            <v>0.23305704258385482</v>
          </cell>
        </row>
        <row r="264">
          <cell r="X264">
            <v>44621</v>
          </cell>
          <cell r="Y264">
            <v>6.9733700072458008E-2</v>
          </cell>
          <cell r="AA264">
            <v>2022</v>
          </cell>
          <cell r="AB264">
            <v>3</v>
          </cell>
          <cell r="AC264">
            <v>0.2298836931445607</v>
          </cell>
          <cell r="AF264">
            <v>0.23187560607311786</v>
          </cell>
        </row>
        <row r="265">
          <cell r="X265">
            <v>44652</v>
          </cell>
          <cell r="Y265">
            <v>6.9724397711553018E-2</v>
          </cell>
          <cell r="AA265">
            <v>2022</v>
          </cell>
          <cell r="AB265">
            <v>4</v>
          </cell>
          <cell r="AC265">
            <v>0.22863607136663242</v>
          </cell>
          <cell r="AF265">
            <v>0.23057490676090331</v>
          </cell>
        </row>
        <row r="266">
          <cell r="X266">
            <v>44682</v>
          </cell>
          <cell r="Y266">
            <v>6.9715395426834012E-2</v>
          </cell>
          <cell r="AA266">
            <v>2022</v>
          </cell>
          <cell r="AB266">
            <v>5</v>
          </cell>
          <cell r="AC266">
            <v>0.2273543166679837</v>
          </cell>
          <cell r="AF266">
            <v>0.22932344624993095</v>
          </cell>
        </row>
        <row r="267">
          <cell r="X267">
            <v>44713</v>
          </cell>
          <cell r="Y267">
            <v>6.9706093065985006E-2</v>
          </cell>
          <cell r="AA267">
            <v>2022</v>
          </cell>
          <cell r="AB267">
            <v>6</v>
          </cell>
          <cell r="AC267">
            <v>0.22612107969097628</v>
          </cell>
          <cell r="AF267">
            <v>0.22803774827032738</v>
          </cell>
        </row>
        <row r="268">
          <cell r="X268">
            <v>44743</v>
          </cell>
          <cell r="Y268">
            <v>6.9697090781319013E-2</v>
          </cell>
          <cell r="AA268">
            <v>2022</v>
          </cell>
          <cell r="AB268">
            <v>7</v>
          </cell>
          <cell r="AC268">
            <v>0.22485409977885998</v>
          </cell>
          <cell r="AF268">
            <v>0.22680071773144789</v>
          </cell>
        </row>
        <row r="269">
          <cell r="X269">
            <v>44774</v>
          </cell>
          <cell r="Y269">
            <v>6.9687788420527016E-2</v>
          </cell>
          <cell r="AA269">
            <v>2022</v>
          </cell>
          <cell r="AB269">
            <v>8</v>
          </cell>
          <cell r="AC269">
            <v>0.22359456026130273</v>
          </cell>
          <cell r="AF269">
            <v>0.22552984092892853</v>
          </cell>
        </row>
        <row r="270">
          <cell r="X270">
            <v>44805</v>
          </cell>
          <cell r="Y270">
            <v>6.9678486059763012E-2</v>
          </cell>
          <cell r="AA270">
            <v>2022</v>
          </cell>
          <cell r="AB270">
            <v>9</v>
          </cell>
          <cell r="AC270">
            <v>0.22238269242863162</v>
          </cell>
          <cell r="AF270">
            <v>0.22426642787866591</v>
          </cell>
        </row>
        <row r="271">
          <cell r="X271">
            <v>44835</v>
          </cell>
          <cell r="Y271">
            <v>6.9669483775180008E-2</v>
          </cell>
          <cell r="AA271">
            <v>2022</v>
          </cell>
          <cell r="AB271">
            <v>10</v>
          </cell>
          <cell r="AC271">
            <v>0.22113766107297159</v>
          </cell>
          <cell r="AF271">
            <v>0.22305083356850103</v>
          </cell>
        </row>
        <row r="272">
          <cell r="X272">
            <v>44866</v>
          </cell>
          <cell r="Y272">
            <v>6.9660181414472014E-2</v>
          </cell>
          <cell r="AA272">
            <v>2022</v>
          </cell>
          <cell r="AB272">
            <v>11</v>
          </cell>
          <cell r="AC272">
            <v>0.21993974892475573</v>
          </cell>
          <cell r="AF272">
            <v>0.22180197421796688</v>
          </cell>
        </row>
        <row r="273">
          <cell r="X273">
            <v>44896</v>
          </cell>
          <cell r="Y273">
            <v>6.9651179129944008E-2</v>
          </cell>
          <cell r="AA273">
            <v>2022</v>
          </cell>
          <cell r="AB273">
            <v>12</v>
          </cell>
          <cell r="AC273">
            <v>0.21870905170256263</v>
          </cell>
          <cell r="AF273">
            <v>0.22060037939102517</v>
          </cell>
        </row>
        <row r="274">
          <cell r="X274">
            <v>44927</v>
          </cell>
          <cell r="Y274">
            <v>6.964187676929201E-2</v>
          </cell>
          <cell r="AA274">
            <v>2023</v>
          </cell>
          <cell r="AB274">
            <v>1</v>
          </cell>
          <cell r="AC274">
            <v>0.21748557304149507</v>
          </cell>
          <cell r="AF274">
            <v>0.21936589915536098</v>
          </cell>
        </row>
        <row r="275">
          <cell r="X275">
            <v>44958</v>
          </cell>
          <cell r="Y275">
            <v>6.9632574408669018E-2</v>
          </cell>
          <cell r="AA275">
            <v>2023</v>
          </cell>
          <cell r="AB275">
            <v>2</v>
          </cell>
          <cell r="AC275">
            <v>0.21638666335678469</v>
          </cell>
          <cell r="AF275">
            <v>0.21813866012924227</v>
          </cell>
        </row>
        <row r="276">
          <cell r="X276">
            <v>44986</v>
          </cell>
          <cell r="Y276">
            <v>6.9624172276519014E-2</v>
          </cell>
          <cell r="AA276">
            <v>2023</v>
          </cell>
          <cell r="AB276">
            <v>3</v>
          </cell>
          <cell r="AC276">
            <v>0.2151768016299711</v>
          </cell>
          <cell r="AF276">
            <v>0.2170363733352981</v>
          </cell>
        </row>
        <row r="277">
          <cell r="X277">
            <v>45017</v>
          </cell>
          <cell r="Y277">
            <v>6.9614869915951005E-2</v>
          </cell>
          <cell r="AA277">
            <v>2023</v>
          </cell>
          <cell r="AB277">
            <v>4</v>
          </cell>
          <cell r="AC277">
            <v>0.21401271999341248</v>
          </cell>
          <cell r="AF277">
            <v>0.21582279395977716</v>
          </cell>
        </row>
        <row r="278">
          <cell r="X278">
            <v>45047</v>
          </cell>
          <cell r="Y278">
            <v>6.9605867631557017E-2</v>
          </cell>
          <cell r="AA278">
            <v>2023</v>
          </cell>
          <cell r="AB278">
            <v>5</v>
          </cell>
          <cell r="AC278">
            <v>0.21281677085831366</v>
          </cell>
          <cell r="AF278">
            <v>0.21465513577709683</v>
          </cell>
        </row>
        <row r="279">
          <cell r="X279">
            <v>45078</v>
          </cell>
          <cell r="Y279">
            <v>6.9596565271045005E-2</v>
          </cell>
          <cell r="AA279">
            <v>2023</v>
          </cell>
          <cell r="AB279">
            <v>6</v>
          </cell>
          <cell r="AC279">
            <v>0.21166607214126432</v>
          </cell>
          <cell r="AF279">
            <v>0.2134555126273843</v>
          </cell>
        </row>
        <row r="280">
          <cell r="X280">
            <v>45108</v>
          </cell>
          <cell r="Y280">
            <v>6.9587562986706014E-2</v>
          </cell>
          <cell r="AA280">
            <v>2023</v>
          </cell>
          <cell r="AB280">
            <v>7</v>
          </cell>
          <cell r="AC280">
            <v>0.21048386897155089</v>
          </cell>
          <cell r="AF280">
            <v>0.21230127933233781</v>
          </cell>
        </row>
        <row r="281">
          <cell r="X281">
            <v>45139</v>
          </cell>
          <cell r="Y281">
            <v>6.9578260626250013E-2</v>
          </cell>
          <cell r="AA281">
            <v>2023</v>
          </cell>
          <cell r="AB281">
            <v>8</v>
          </cell>
          <cell r="AC281">
            <v>0.20930858826408003</v>
          </cell>
          <cell r="AF281">
            <v>0.21111544524974216</v>
          </cell>
        </row>
        <row r="282">
          <cell r="X282">
            <v>45170</v>
          </cell>
          <cell r="Y282">
            <v>6.9568958265823017E-2</v>
          </cell>
          <cell r="AA282">
            <v>2023</v>
          </cell>
          <cell r="AB282">
            <v>9</v>
          </cell>
          <cell r="AC282">
            <v>0.20817777116543706</v>
          </cell>
          <cell r="AF282">
            <v>0.2099365553316882</v>
          </cell>
        </row>
        <row r="283">
          <cell r="X283">
            <v>45200</v>
          </cell>
          <cell r="Y283">
            <v>6.9559955981566016E-2</v>
          </cell>
          <cell r="AA283">
            <v>2023</v>
          </cell>
          <cell r="AB283">
            <v>10</v>
          </cell>
          <cell r="AC283">
            <v>0.20701598902289781</v>
          </cell>
          <cell r="AF283">
            <v>0.20880226598504167</v>
          </cell>
        </row>
        <row r="284">
          <cell r="X284">
            <v>45231</v>
          </cell>
          <cell r="Y284">
            <v>6.9550653621196015E-2</v>
          </cell>
          <cell r="AA284">
            <v>2023</v>
          </cell>
          <cell r="AB284">
            <v>11</v>
          </cell>
          <cell r="AC284">
            <v>0.20589815666751443</v>
          </cell>
          <cell r="AF284">
            <v>0.20763691694343334</v>
          </cell>
        </row>
        <row r="285">
          <cell r="X285">
            <v>45261</v>
          </cell>
          <cell r="Y285">
            <v>6.9541651337000007E-2</v>
          </cell>
          <cell r="AA285">
            <v>2023</v>
          </cell>
          <cell r="AB285">
            <v>12</v>
          </cell>
          <cell r="AC285">
            <v>0.20474971160297087</v>
          </cell>
          <cell r="AF285">
            <v>0.20651565303636188</v>
          </cell>
        </row>
        <row r="286">
          <cell r="X286">
            <v>45292</v>
          </cell>
          <cell r="Y286">
            <v>6.9532348976679009E-2</v>
          </cell>
          <cell r="AA286">
            <v>2024</v>
          </cell>
          <cell r="AB286">
            <v>1</v>
          </cell>
          <cell r="AC286">
            <v>0.20360798315379938</v>
          </cell>
          <cell r="AF286">
            <v>0.20536368286860027</v>
          </cell>
        </row>
        <row r="287">
          <cell r="X287">
            <v>45323</v>
          </cell>
          <cell r="Y287">
            <v>6.9523046616393011E-2</v>
          </cell>
          <cell r="AA287">
            <v>2024</v>
          </cell>
          <cell r="AB287">
            <v>2</v>
          </cell>
          <cell r="AC287">
            <v>0.20254595894389901</v>
          </cell>
          <cell r="AF287">
            <v>0.20421845036119535</v>
          </cell>
        </row>
        <row r="288">
          <cell r="X288">
            <v>45352</v>
          </cell>
          <cell r="Y288">
            <v>6.9514344408410006E-2</v>
          </cell>
          <cell r="AA288">
            <v>2024</v>
          </cell>
          <cell r="AB288">
            <v>3</v>
          </cell>
          <cell r="AC288">
            <v>0.20141711435629178</v>
          </cell>
          <cell r="AF288">
            <v>0.20315316709775916</v>
          </cell>
        </row>
        <row r="289">
          <cell r="X289">
            <v>45383</v>
          </cell>
          <cell r="Y289">
            <v>6.9505042048180005E-2</v>
          </cell>
          <cell r="AA289">
            <v>2024</v>
          </cell>
          <cell r="AB289">
            <v>4</v>
          </cell>
          <cell r="AC289">
            <v>0.20033096593978811</v>
          </cell>
          <cell r="AF289">
            <v>0.20202085881374165</v>
          </cell>
        </row>
        <row r="290">
          <cell r="X290">
            <v>45413</v>
          </cell>
          <cell r="Y290">
            <v>6.9496039764113018E-2</v>
          </cell>
          <cell r="AA290">
            <v>2024</v>
          </cell>
          <cell r="AB290">
            <v>5</v>
          </cell>
          <cell r="AC290">
            <v>0.19921506469524192</v>
          </cell>
          <cell r="AF290">
            <v>0.20093137810901715</v>
          </cell>
        </row>
        <row r="291">
          <cell r="X291">
            <v>45444</v>
          </cell>
          <cell r="Y291">
            <v>6.9486737403939014E-2</v>
          </cell>
          <cell r="AA291">
            <v>2024</v>
          </cell>
          <cell r="AB291">
            <v>6</v>
          </cell>
          <cell r="AC291">
            <v>0.19814136705202701</v>
          </cell>
          <cell r="AF291">
            <v>0.19981205370710226</v>
          </cell>
        </row>
        <row r="292">
          <cell r="X292">
            <v>45474</v>
          </cell>
          <cell r="Y292">
            <v>6.9477735119927012E-2</v>
          </cell>
          <cell r="AA292">
            <v>2024</v>
          </cell>
          <cell r="AB292">
            <v>7</v>
          </cell>
          <cell r="AC292">
            <v>0.1970382545470088</v>
          </cell>
          <cell r="AF292">
            <v>0.1987350627675373</v>
          </cell>
        </row>
        <row r="293">
          <cell r="X293">
            <v>45505</v>
          </cell>
          <cell r="Y293">
            <v>6.9468432759809018E-2</v>
          </cell>
          <cell r="AA293">
            <v>2024</v>
          </cell>
          <cell r="AB293">
            <v>8</v>
          </cell>
          <cell r="AC293">
            <v>0.19594158260324007</v>
          </cell>
          <cell r="AF293">
            <v>0.19762856715088115</v>
          </cell>
        </row>
        <row r="294">
          <cell r="X294">
            <v>45536</v>
          </cell>
          <cell r="Y294">
            <v>6.9459130399720015E-2</v>
          </cell>
          <cell r="AA294">
            <v>2024</v>
          </cell>
          <cell r="AB294">
            <v>9</v>
          </cell>
          <cell r="AC294">
            <v>0.19488638253621163</v>
          </cell>
          <cell r="AF294">
            <v>0.19652853225952624</v>
          </cell>
        </row>
        <row r="295">
          <cell r="X295">
            <v>45566</v>
          </cell>
          <cell r="Y295">
            <v>6.9450128115790016E-2</v>
          </cell>
          <cell r="AA295">
            <v>2024</v>
          </cell>
          <cell r="AB295">
            <v>10</v>
          </cell>
          <cell r="AC295">
            <v>0.19380226977347889</v>
          </cell>
          <cell r="AF295">
            <v>0.19547009680822133</v>
          </cell>
        </row>
        <row r="296">
          <cell r="X296">
            <v>45597</v>
          </cell>
          <cell r="Y296">
            <v>6.944082575575701E-2</v>
          </cell>
          <cell r="AA296">
            <v>2024</v>
          </cell>
          <cell r="AB296">
            <v>11</v>
          </cell>
          <cell r="AC296">
            <v>0.19275915101913393</v>
          </cell>
          <cell r="AF296">
            <v>0.19438266041135299</v>
          </cell>
        </row>
        <row r="297">
          <cell r="X297">
            <v>45627</v>
          </cell>
          <cell r="Y297">
            <v>6.943182347188101E-2</v>
          </cell>
          <cell r="AA297">
            <v>2024</v>
          </cell>
          <cell r="AB297">
            <v>12</v>
          </cell>
          <cell r="AC297">
            <v>0.19168744759062473</v>
          </cell>
          <cell r="AF297">
            <v>0.19333634408604017</v>
          </cell>
        </row>
        <row r="298">
          <cell r="X298">
            <v>45658</v>
          </cell>
          <cell r="Y298">
            <v>6.9422521111905014E-2</v>
          </cell>
          <cell r="AA298">
            <v>2025</v>
          </cell>
          <cell r="AB298">
            <v>1</v>
          </cell>
          <cell r="AC298">
            <v>0.19062199371423619</v>
          </cell>
          <cell r="AF298">
            <v>0.19226135585897136</v>
          </cell>
        </row>
        <row r="299">
          <cell r="X299">
            <v>45689</v>
          </cell>
          <cell r="Y299">
            <v>6.9413218751957009E-2</v>
          </cell>
          <cell r="AA299">
            <v>2025</v>
          </cell>
          <cell r="AB299">
            <v>2</v>
          </cell>
          <cell r="AC299">
            <v>0.1896649883046137</v>
          </cell>
          <cell r="AF299">
            <v>0.19119263673893</v>
          </cell>
        </row>
        <row r="300">
          <cell r="X300">
            <v>45717</v>
          </cell>
          <cell r="Y300">
            <v>6.9404816620416018E-2</v>
          </cell>
          <cell r="AA300">
            <v>2025</v>
          </cell>
          <cell r="AB300">
            <v>3</v>
          </cell>
          <cell r="AC300">
            <v>0.18861132400763653</v>
          </cell>
          <cell r="AF300">
            <v>0.19023269878410487</v>
          </cell>
        </row>
        <row r="301">
          <cell r="X301">
            <v>45748</v>
          </cell>
          <cell r="Y301">
            <v>6.9395514260523011E-2</v>
          </cell>
          <cell r="AA301">
            <v>2025</v>
          </cell>
          <cell r="AB301">
            <v>4</v>
          </cell>
          <cell r="AC301">
            <v>0.18759749531249559</v>
          </cell>
          <cell r="AF301">
            <v>0.18917580612700649</v>
          </cell>
        </row>
        <row r="302">
          <cell r="X302">
            <v>45778</v>
          </cell>
          <cell r="Y302">
            <v>6.9386511976782014E-2</v>
          </cell>
          <cell r="AA302">
            <v>2025</v>
          </cell>
          <cell r="AB302">
            <v>5</v>
          </cell>
          <cell r="AC302">
            <v>0.18655587734270621</v>
          </cell>
          <cell r="AF302">
            <v>0.18815887149982624</v>
          </cell>
        </row>
        <row r="303">
          <cell r="X303">
            <v>45809</v>
          </cell>
          <cell r="Y303">
            <v>6.9377209616945018E-2</v>
          </cell>
          <cell r="AA303">
            <v>2025</v>
          </cell>
          <cell r="AB303">
            <v>6</v>
          </cell>
          <cell r="AC303">
            <v>0.18555363672884817</v>
          </cell>
          <cell r="AF303">
            <v>0.18711406284826401</v>
          </cell>
        </row>
        <row r="304">
          <cell r="X304">
            <v>45839</v>
          </cell>
          <cell r="Y304">
            <v>6.9368207333259005E-2</v>
          </cell>
          <cell r="AA304">
            <v>2025</v>
          </cell>
          <cell r="AB304">
            <v>7</v>
          </cell>
          <cell r="AC304">
            <v>0.18452392158173805</v>
          </cell>
          <cell r="AF304">
            <v>0.18610875254330411</v>
          </cell>
        </row>
        <row r="305">
          <cell r="X305">
            <v>45870</v>
          </cell>
          <cell r="Y305">
            <v>6.9358904973478006E-2</v>
          </cell>
          <cell r="AA305">
            <v>2025</v>
          </cell>
          <cell r="AB305">
            <v>8</v>
          </cell>
          <cell r="AC305">
            <v>0.18350020098378853</v>
          </cell>
          <cell r="AF305">
            <v>0.18507588393546459</v>
          </cell>
        </row>
        <row r="306">
          <cell r="X306">
            <v>45901</v>
          </cell>
          <cell r="Y306">
            <v>6.9349602613726011E-2</v>
          </cell>
          <cell r="AA306">
            <v>2025</v>
          </cell>
          <cell r="AB306">
            <v>9</v>
          </cell>
          <cell r="AC306">
            <v>0.18251517697858563</v>
          </cell>
          <cell r="AF306">
            <v>0.18404902861898925</v>
          </cell>
        </row>
        <row r="307">
          <cell r="X307">
            <v>45931</v>
          </cell>
          <cell r="Y307">
            <v>6.9340600330122015E-2</v>
          </cell>
          <cell r="AA307">
            <v>2025</v>
          </cell>
          <cell r="AB307">
            <v>10</v>
          </cell>
          <cell r="AC307">
            <v>0.18150314611653368</v>
          </cell>
          <cell r="AF307">
            <v>0.18306098875114149</v>
          </cell>
        </row>
        <row r="308">
          <cell r="X308">
            <v>45962</v>
          </cell>
          <cell r="Y308">
            <v>6.9331297970427017E-2</v>
          </cell>
          <cell r="AA308">
            <v>2025</v>
          </cell>
          <cell r="AB308">
            <v>11</v>
          </cell>
          <cell r="AC308">
            <v>0.18052936724228977</v>
          </cell>
          <cell r="AF308">
            <v>0.1820458597127485</v>
          </cell>
        </row>
        <row r="309">
          <cell r="X309">
            <v>45992</v>
          </cell>
          <cell r="Y309">
            <v>6.9322295686877006E-2</v>
          </cell>
          <cell r="AA309">
            <v>2025</v>
          </cell>
          <cell r="AB309">
            <v>12</v>
          </cell>
          <cell r="AC309">
            <v>0.17952888701596381</v>
          </cell>
          <cell r="AF309">
            <v>0.18106910012421423</v>
          </cell>
        </row>
        <row r="310">
          <cell r="X310">
            <v>46023</v>
          </cell>
          <cell r="Y310">
            <v>6.9312993327238018E-2</v>
          </cell>
          <cell r="AA310">
            <v>2026</v>
          </cell>
          <cell r="AB310">
            <v>1</v>
          </cell>
          <cell r="AC310">
            <v>0.17853422402837543</v>
          </cell>
          <cell r="AF310">
            <v>0.18006555782070238</v>
          </cell>
        </row>
        <row r="311">
          <cell r="X311">
            <v>46054</v>
          </cell>
          <cell r="Y311">
            <v>6.9303690967627007E-2</v>
          </cell>
          <cell r="AA311">
            <v>2026</v>
          </cell>
          <cell r="AB311">
            <v>2</v>
          </cell>
          <cell r="AC311">
            <v>0.17764078945843426</v>
          </cell>
          <cell r="AF311">
            <v>0.17906785093340322</v>
          </cell>
        </row>
        <row r="312">
          <cell r="X312">
            <v>46082</v>
          </cell>
          <cell r="Y312">
            <v>6.9295288836390009E-2</v>
          </cell>
          <cell r="AA312">
            <v>2026</v>
          </cell>
          <cell r="AB312">
            <v>3</v>
          </cell>
          <cell r="AC312">
            <v>0.17665710076614205</v>
          </cell>
          <cell r="AF312">
            <v>0.17817168256522847</v>
          </cell>
        </row>
        <row r="313">
          <cell r="X313">
            <v>46113</v>
          </cell>
          <cell r="Y313">
            <v>6.9285986476834011E-2</v>
          </cell>
          <cell r="AA313">
            <v>2026</v>
          </cell>
          <cell r="AB313">
            <v>4</v>
          </cell>
          <cell r="AC313">
            <v>0.17571058622900884</v>
          </cell>
          <cell r="AF313">
            <v>0.17718498425952214</v>
          </cell>
        </row>
        <row r="314">
          <cell r="X314">
            <v>46143</v>
          </cell>
          <cell r="Y314">
            <v>6.9276984193420016E-2</v>
          </cell>
          <cell r="AA314">
            <v>2026</v>
          </cell>
          <cell r="AB314">
            <v>5</v>
          </cell>
          <cell r="AC314">
            <v>0.17473811118106927</v>
          </cell>
          <cell r="AF314">
            <v>0.17623557419336133</v>
          </cell>
        </row>
        <row r="315">
          <cell r="X315">
            <v>46174</v>
          </cell>
          <cell r="Y315">
            <v>6.9267681833920014E-2</v>
          </cell>
          <cell r="AA315">
            <v>2026</v>
          </cell>
          <cell r="AB315">
            <v>6</v>
          </cell>
          <cell r="AC315">
            <v>0.17380238389206321</v>
          </cell>
          <cell r="AF315">
            <v>0.17526012455825782</v>
          </cell>
        </row>
        <row r="316">
          <cell r="X316">
            <v>46204</v>
          </cell>
          <cell r="Y316">
            <v>6.9258679550559005E-2</v>
          </cell>
          <cell r="AA316">
            <v>2026</v>
          </cell>
          <cell r="AB316">
            <v>7</v>
          </cell>
          <cell r="AC316">
            <v>0.17284098926125704</v>
          </cell>
          <cell r="AF316">
            <v>0.17432153543078024</v>
          </cell>
        </row>
        <row r="317">
          <cell r="X317">
            <v>46235</v>
          </cell>
          <cell r="Y317">
            <v>6.9249377191116013E-2</v>
          </cell>
          <cell r="AA317">
            <v>2026</v>
          </cell>
          <cell r="AB317">
            <v>8</v>
          </cell>
          <cell r="AC317">
            <v>0.17188517513231319</v>
          </cell>
          <cell r="AF317">
            <v>0.1733572008150544</v>
          </cell>
        </row>
        <row r="318">
          <cell r="X318">
            <v>46266</v>
          </cell>
          <cell r="Y318">
            <v>6.9240074831700013E-2</v>
          </cell>
          <cell r="AA318">
            <v>2026</v>
          </cell>
          <cell r="AB318">
            <v>9</v>
          </cell>
          <cell r="AC318">
            <v>0.17096547528887007</v>
          </cell>
          <cell r="AF318">
            <v>0.17239846412515203</v>
          </cell>
        </row>
        <row r="319">
          <cell r="X319">
            <v>46296</v>
          </cell>
          <cell r="Y319">
            <v>6.9231072548423006E-2</v>
          </cell>
          <cell r="AA319">
            <v>2026</v>
          </cell>
          <cell r="AB319">
            <v>10</v>
          </cell>
          <cell r="AC319">
            <v>0.17002054374306327</v>
          </cell>
          <cell r="AF319">
            <v>0.17147595248563921</v>
          </cell>
        </row>
        <row r="320">
          <cell r="X320">
            <v>46327</v>
          </cell>
          <cell r="Y320">
            <v>6.9221770189064016E-2</v>
          </cell>
          <cell r="AA320">
            <v>2026</v>
          </cell>
          <cell r="AB320">
            <v>11</v>
          </cell>
          <cell r="AC320">
            <v>0.16911131274588279</v>
          </cell>
          <cell r="AF320">
            <v>0.17052813235166667</v>
          </cell>
        </row>
        <row r="321">
          <cell r="X321">
            <v>46357</v>
          </cell>
          <cell r="Y321">
            <v>6.9212767905841008E-2</v>
          </cell>
          <cell r="AA321">
            <v>2026</v>
          </cell>
          <cell r="AB321">
            <v>12</v>
          </cell>
          <cell r="AC321">
            <v>0.16817713463477099</v>
          </cell>
          <cell r="AF321">
            <v>0.16961612223590761</v>
          </cell>
        </row>
        <row r="322">
          <cell r="X322">
            <v>46388</v>
          </cell>
          <cell r="Y322">
            <v>6.9203465546539014E-2</v>
          </cell>
          <cell r="AA322">
            <v>2027</v>
          </cell>
          <cell r="AB322">
            <v>1</v>
          </cell>
          <cell r="AC322">
            <v>0.16724837240056373</v>
          </cell>
          <cell r="AF322">
            <v>0.1686790890986207</v>
          </cell>
        </row>
        <row r="323">
          <cell r="X323">
            <v>46419</v>
          </cell>
          <cell r="Y323">
            <v>6.9194163187264013E-2</v>
          </cell>
          <cell r="AA323">
            <v>2027</v>
          </cell>
          <cell r="AB323">
            <v>2</v>
          </cell>
          <cell r="AC323">
            <v>0.1664141182098928</v>
          </cell>
          <cell r="AF323">
            <v>0.16774748873855136</v>
          </cell>
        </row>
        <row r="324">
          <cell r="X324">
            <v>46447</v>
          </cell>
          <cell r="Y324">
            <v>6.9185761056332007E-2</v>
          </cell>
          <cell r="AA324">
            <v>2027</v>
          </cell>
          <cell r="AB324">
            <v>3</v>
          </cell>
          <cell r="AC324">
            <v>0.16549557333981468</v>
          </cell>
          <cell r="AF324">
            <v>0.16691068551893873</v>
          </cell>
        </row>
        <row r="325">
          <cell r="X325">
            <v>46478</v>
          </cell>
          <cell r="Y325">
            <v>6.9176458697113016E-2</v>
          </cell>
          <cell r="AA325">
            <v>2027</v>
          </cell>
          <cell r="AB325">
            <v>4</v>
          </cell>
          <cell r="AC325">
            <v>0.16461172596148149</v>
          </cell>
          <cell r="AF325">
            <v>0.16598933440106992</v>
          </cell>
        </row>
        <row r="326">
          <cell r="X326">
            <v>46508</v>
          </cell>
          <cell r="Y326">
            <v>6.9167456414024012E-2</v>
          </cell>
          <cell r="AA326">
            <v>2027</v>
          </cell>
          <cell r="AB326">
            <v>5</v>
          </cell>
          <cell r="AC326">
            <v>0.16370362162738403</v>
          </cell>
          <cell r="AF326">
            <v>0.1651027871054587</v>
          </cell>
        </row>
        <row r="327">
          <cell r="X327">
            <v>46539</v>
          </cell>
          <cell r="Y327">
            <v>6.9158154054862017E-2</v>
          </cell>
          <cell r="AA327">
            <v>2027</v>
          </cell>
          <cell r="AB327">
            <v>6</v>
          </cell>
          <cell r="AC327">
            <v>0.16282981794815551</v>
          </cell>
          <cell r="AF327">
            <v>0.16419190909064932</v>
          </cell>
        </row>
        <row r="328">
          <cell r="X328">
            <v>46569</v>
          </cell>
          <cell r="Y328">
            <v>6.914915177182801E-2</v>
          </cell>
          <cell r="AA328">
            <v>2027</v>
          </cell>
          <cell r="AB328">
            <v>7</v>
          </cell>
          <cell r="AC328">
            <v>0.16193203044095622</v>
          </cell>
          <cell r="AF328">
            <v>0.16331543681980831</v>
          </cell>
        </row>
        <row r="329">
          <cell r="X329">
            <v>46600</v>
          </cell>
          <cell r="Y329">
            <v>6.9139849412721013E-2</v>
          </cell>
          <cell r="AA329">
            <v>2027</v>
          </cell>
          <cell r="AB329">
            <v>8</v>
          </cell>
          <cell r="AC329">
            <v>0.16103943899031692</v>
          </cell>
          <cell r="AF329">
            <v>0.1624149078057712</v>
          </cell>
        </row>
        <row r="330">
          <cell r="X330">
            <v>46631</v>
          </cell>
          <cell r="Y330">
            <v>6.9130547053643007E-2</v>
          </cell>
          <cell r="AA330">
            <v>2027</v>
          </cell>
          <cell r="AB330">
            <v>9</v>
          </cell>
          <cell r="AC330">
            <v>0.16018055861198291</v>
          </cell>
          <cell r="AF330">
            <v>0.16151959104984162</v>
          </cell>
        </row>
        <row r="331">
          <cell r="X331">
            <v>46661</v>
          </cell>
          <cell r="Y331">
            <v>6.9121544770692017E-2</v>
          </cell>
          <cell r="AA331">
            <v>2027</v>
          </cell>
          <cell r="AB331">
            <v>10</v>
          </cell>
          <cell r="AC331">
            <v>0.15929810028086333</v>
          </cell>
          <cell r="AF331">
            <v>0.16065808861146696</v>
          </cell>
        </row>
        <row r="332">
          <cell r="X332">
            <v>46692</v>
          </cell>
          <cell r="Y332">
            <v>6.9112242411670008E-2</v>
          </cell>
          <cell r="AA332">
            <v>2027</v>
          </cell>
          <cell r="AB332">
            <v>11</v>
          </cell>
          <cell r="AC332">
            <v>0.15844896793575905</v>
          </cell>
          <cell r="AF332">
            <v>0.15977293656518232</v>
          </cell>
        </row>
        <row r="333">
          <cell r="X333">
            <v>46722</v>
          </cell>
          <cell r="Y333">
            <v>6.9103240128773016E-2</v>
          </cell>
          <cell r="AA333">
            <v>2027</v>
          </cell>
          <cell r="AB333">
            <v>12</v>
          </cell>
          <cell r="AC333">
            <v>0.15757652279304207</v>
          </cell>
          <cell r="AF333">
            <v>0.15892121254619357</v>
          </cell>
        </row>
        <row r="334">
          <cell r="X334">
            <v>46753</v>
          </cell>
          <cell r="Y334">
            <v>6.9093937769807018E-2</v>
          </cell>
          <cell r="AA334">
            <v>2028</v>
          </cell>
          <cell r="AB334">
            <v>1</v>
          </cell>
          <cell r="AC334">
            <v>0.15670912083123084</v>
          </cell>
          <cell r="AF334">
            <v>0.15804610489744703</v>
          </cell>
        </row>
        <row r="335">
          <cell r="X335">
            <v>46784</v>
          </cell>
          <cell r="Y335">
            <v>6.9084635410871009E-2</v>
          </cell>
          <cell r="AA335">
            <v>2028</v>
          </cell>
          <cell r="AB335">
            <v>2</v>
          </cell>
          <cell r="AC335">
            <v>0.15590221897939807</v>
          </cell>
          <cell r="AF335">
            <v>0.1571760561455072</v>
          </cell>
        </row>
        <row r="336">
          <cell r="X336">
            <v>46813</v>
          </cell>
          <cell r="Y336">
            <v>6.9075933204149009E-2</v>
          </cell>
          <cell r="AA336">
            <v>2028</v>
          </cell>
          <cell r="AB336">
            <v>3</v>
          </cell>
          <cell r="AC336">
            <v>0.15504449181636121</v>
          </cell>
          <cell r="AF336">
            <v>0.1563666924063804</v>
          </cell>
        </row>
        <row r="337">
          <cell r="X337">
            <v>46844</v>
          </cell>
          <cell r="Y337">
            <v>6.9066630845268012E-2</v>
          </cell>
          <cell r="AA337">
            <v>2028</v>
          </cell>
          <cell r="AB337">
            <v>4</v>
          </cell>
          <cell r="AC337">
            <v>0.15421915089888019</v>
          </cell>
          <cell r="AF337">
            <v>0.15550634859736281</v>
          </cell>
        </row>
        <row r="338">
          <cell r="X338">
            <v>46874</v>
          </cell>
          <cell r="Y338">
            <v>6.9057628562507009E-2</v>
          </cell>
          <cell r="AA338">
            <v>2028</v>
          </cell>
          <cell r="AB338">
            <v>5</v>
          </cell>
          <cell r="AC338">
            <v>0.15337114444645139</v>
          </cell>
          <cell r="AF338">
            <v>0.15467849013825169</v>
          </cell>
        </row>
        <row r="339">
          <cell r="X339">
            <v>46905</v>
          </cell>
          <cell r="Y339">
            <v>6.904832620368101E-2</v>
          </cell>
          <cell r="AA339">
            <v>2028</v>
          </cell>
          <cell r="AB339">
            <v>6</v>
          </cell>
          <cell r="AC339">
            <v>0.1525551549139702</v>
          </cell>
          <cell r="AF339">
            <v>0.15382789732020186</v>
          </cell>
        </row>
        <row r="340">
          <cell r="X340">
            <v>46935</v>
          </cell>
          <cell r="Y340">
            <v>6.9039323920975018E-2</v>
          </cell>
          <cell r="AA340">
            <v>2028</v>
          </cell>
          <cell r="AB340">
            <v>7</v>
          </cell>
          <cell r="AC340">
            <v>0.15171675430293663</v>
          </cell>
          <cell r="AF340">
            <v>0.15300941937267182</v>
          </cell>
        </row>
        <row r="341">
          <cell r="X341">
            <v>46966</v>
          </cell>
          <cell r="Y341">
            <v>6.9030021562206015E-2</v>
          </cell>
          <cell r="AA341">
            <v>2028</v>
          </cell>
          <cell r="AB341">
            <v>8</v>
          </cell>
          <cell r="AC341">
            <v>0.15088319177966156</v>
          </cell>
          <cell r="AF341">
            <v>0.152168462311743</v>
          </cell>
        </row>
        <row r="342">
          <cell r="X342">
            <v>46997</v>
          </cell>
          <cell r="Y342">
            <v>6.9020719203466016E-2</v>
          </cell>
          <cell r="AA342">
            <v>2028</v>
          </cell>
          <cell r="AB342">
            <v>9</v>
          </cell>
          <cell r="AC342">
            <v>0.15008109744518747</v>
          </cell>
          <cell r="AF342">
            <v>0.15133235840336753</v>
          </cell>
        </row>
        <row r="343">
          <cell r="X343">
            <v>47027</v>
          </cell>
          <cell r="Y343">
            <v>6.9011716920842014E-2</v>
          </cell>
          <cell r="AA343">
            <v>2028</v>
          </cell>
          <cell r="AB343">
            <v>10</v>
          </cell>
          <cell r="AC343">
            <v>0.14925697017642492</v>
          </cell>
          <cell r="AF343">
            <v>0.15052781892060901</v>
          </cell>
        </row>
        <row r="344">
          <cell r="X344">
            <v>47058</v>
          </cell>
          <cell r="Y344">
            <v>6.9002414562158013E-2</v>
          </cell>
          <cell r="AA344">
            <v>2028</v>
          </cell>
          <cell r="AB344">
            <v>11</v>
          </cell>
          <cell r="AC344">
            <v>0.14846395267774587</v>
          </cell>
          <cell r="AF344">
            <v>0.14970117964111793</v>
          </cell>
        </row>
        <row r="345">
          <cell r="X345">
            <v>47088</v>
          </cell>
          <cell r="Y345">
            <v>6.8993412279588009E-2</v>
          </cell>
          <cell r="AA345">
            <v>2028</v>
          </cell>
          <cell r="AB345">
            <v>12</v>
          </cell>
          <cell r="AC345">
            <v>0.14764914929355688</v>
          </cell>
          <cell r="AF345">
            <v>0.1489057452494586</v>
          </cell>
        </row>
        <row r="346">
          <cell r="X346">
            <v>47119</v>
          </cell>
          <cell r="Y346">
            <v>6.8984109920960004E-2</v>
          </cell>
          <cell r="AA346">
            <v>2029</v>
          </cell>
          <cell r="AB346">
            <v>1</v>
          </cell>
          <cell r="AC346">
            <v>0.14683904203437764</v>
          </cell>
          <cell r="AF346">
            <v>0.14808845887557895</v>
          </cell>
        </row>
        <row r="347">
          <cell r="X347">
            <v>47150</v>
          </cell>
          <cell r="Y347">
            <v>6.8974807562362017E-2</v>
          </cell>
          <cell r="AA347">
            <v>2029</v>
          </cell>
          <cell r="AB347">
            <v>2</v>
          </cell>
          <cell r="AC347">
            <v>0.14611134518400187</v>
          </cell>
          <cell r="AF347">
            <v>0.14727588324110999</v>
          </cell>
        </row>
        <row r="348">
          <cell r="X348">
            <v>47178</v>
          </cell>
          <cell r="Y348">
            <v>6.896640543203901E-2</v>
          </cell>
          <cell r="AA348">
            <v>2029</v>
          </cell>
          <cell r="AB348">
            <v>3</v>
          </cell>
          <cell r="AC348">
            <v>0.14531009785737967</v>
          </cell>
          <cell r="AF348">
            <v>0.14654596937736936</v>
          </cell>
        </row>
        <row r="349">
          <cell r="X349">
            <v>47209</v>
          </cell>
          <cell r="Y349">
            <v>6.8957103073495007E-2</v>
          </cell>
          <cell r="AA349">
            <v>2029</v>
          </cell>
          <cell r="AB349">
            <v>4</v>
          </cell>
          <cell r="AC349">
            <v>0.14453909125910372</v>
          </cell>
          <cell r="AF349">
            <v>0.14574228124305147</v>
          </cell>
        </row>
        <row r="350">
          <cell r="X350">
            <v>47239</v>
          </cell>
          <cell r="Y350">
            <v>6.8948100791060007E-2</v>
          </cell>
          <cell r="AA350">
            <v>2029</v>
          </cell>
          <cell r="AB350">
            <v>5</v>
          </cell>
          <cell r="AC350">
            <v>0.14374689796254064</v>
          </cell>
          <cell r="AF350">
            <v>0.14496892624254296</v>
          </cell>
        </row>
        <row r="351">
          <cell r="X351">
            <v>47270</v>
          </cell>
          <cell r="Y351">
            <v>6.8938798432572015E-2</v>
          </cell>
          <cell r="AA351">
            <v>2029</v>
          </cell>
          <cell r="AB351">
            <v>6</v>
          </cell>
          <cell r="AC351">
            <v>0.14298460153881529</v>
          </cell>
          <cell r="AF351">
            <v>0.14417432030349808</v>
          </cell>
        </row>
        <row r="352">
          <cell r="X352">
            <v>47300</v>
          </cell>
          <cell r="Y352">
            <v>6.8929796150191014E-2</v>
          </cell>
          <cell r="AA352">
            <v>2029</v>
          </cell>
          <cell r="AB352">
            <v>7</v>
          </cell>
          <cell r="AC352">
            <v>0.14220135556974703</v>
          </cell>
          <cell r="AF352">
            <v>0.14340970257000349</v>
          </cell>
        </row>
        <row r="353">
          <cell r="X353">
            <v>47331</v>
          </cell>
          <cell r="Y353">
            <v>6.8920493791759005E-2</v>
          </cell>
          <cell r="AA353">
            <v>2029</v>
          </cell>
          <cell r="AB353">
            <v>8</v>
          </cell>
          <cell r="AC353">
            <v>0.14142261613034021</v>
          </cell>
          <cell r="AF353">
            <v>0.14262407178539566</v>
          </cell>
        </row>
        <row r="354">
          <cell r="X354">
            <v>47362</v>
          </cell>
          <cell r="Y354">
            <v>6.8911191433356014E-2</v>
          </cell>
          <cell r="AA354">
            <v>2029</v>
          </cell>
          <cell r="AB354">
            <v>9</v>
          </cell>
          <cell r="AC354">
            <v>0.14067326265454541</v>
          </cell>
          <cell r="AF354">
            <v>0.14184296154372505</v>
          </cell>
        </row>
        <row r="355">
          <cell r="X355">
            <v>47392</v>
          </cell>
          <cell r="Y355">
            <v>6.8902189151058016E-2</v>
          </cell>
          <cell r="AA355">
            <v>2029</v>
          </cell>
          <cell r="AB355">
            <v>10</v>
          </cell>
          <cell r="AC355">
            <v>0.13990331207744358</v>
          </cell>
          <cell r="AF355">
            <v>0.14109132700491295</v>
          </cell>
        </row>
        <row r="356">
          <cell r="X356">
            <v>47423</v>
          </cell>
          <cell r="Y356">
            <v>6.8892886792711008E-2</v>
          </cell>
          <cell r="AA356">
            <v>2029</v>
          </cell>
          <cell r="AB356">
            <v>11</v>
          </cell>
          <cell r="AC356">
            <v>0.1391624137361526</v>
          </cell>
          <cell r="AF356">
            <v>0.14031903295025466</v>
          </cell>
        </row>
        <row r="357">
          <cell r="X357">
            <v>47453</v>
          </cell>
          <cell r="Y357">
            <v>6.8883884510467008E-2</v>
          </cell>
          <cell r="AA357">
            <v>2029</v>
          </cell>
          <cell r="AB357">
            <v>12</v>
          </cell>
          <cell r="AC357">
            <v>0.13840114856116933</v>
          </cell>
          <cell r="AF357">
            <v>0.13957587983009273</v>
          </cell>
        </row>
        <row r="358">
          <cell r="X358">
            <v>47484</v>
          </cell>
          <cell r="Y358">
            <v>6.8874582152177011E-2</v>
          </cell>
          <cell r="AA358">
            <v>2030</v>
          </cell>
          <cell r="AB358">
            <v>1</v>
          </cell>
          <cell r="AC358">
            <v>0.13764425803566202</v>
          </cell>
          <cell r="AF358">
            <v>0.13881229817444596</v>
          </cell>
        </row>
        <row r="359">
          <cell r="X359">
            <v>47515</v>
          </cell>
          <cell r="Y359">
            <v>6.8865279793915005E-2</v>
          </cell>
          <cell r="AA359">
            <v>2030</v>
          </cell>
          <cell r="AB359">
            <v>2</v>
          </cell>
          <cell r="AC359">
            <v>0.1369643532644953</v>
          </cell>
          <cell r="AF359">
            <v>0.13805310476368698</v>
          </cell>
        </row>
        <row r="360">
          <cell r="X360">
            <v>47543</v>
          </cell>
          <cell r="Y360">
            <v>6.8856877663897018E-2</v>
          </cell>
          <cell r="AA360">
            <v>2030</v>
          </cell>
          <cell r="AB360">
            <v>3</v>
          </cell>
          <cell r="AC360">
            <v>0.13621571635658819</v>
          </cell>
          <cell r="AF360">
            <v>0.13737113158356257</v>
          </cell>
        </row>
        <row r="361">
          <cell r="X361">
            <v>47574</v>
          </cell>
          <cell r="Y361">
            <v>6.8847575305690009E-2</v>
          </cell>
          <cell r="AA361">
            <v>2030</v>
          </cell>
          <cell r="AB361">
            <v>4</v>
          </cell>
          <cell r="AC361">
            <v>0.13549532246451015</v>
          </cell>
          <cell r="AF361">
            <v>0.13662021743645278</v>
          </cell>
        </row>
        <row r="362">
          <cell r="X362">
            <v>47604</v>
          </cell>
          <cell r="Y362">
            <v>6.8838573023581012E-2</v>
          </cell>
          <cell r="AA362">
            <v>2030</v>
          </cell>
          <cell r="AB362">
            <v>5</v>
          </cell>
          <cell r="AC362">
            <v>0.13475512025636413</v>
          </cell>
          <cell r="AF362">
            <v>0.13589763248170897</v>
          </cell>
        </row>
        <row r="363">
          <cell r="X363">
            <v>47635</v>
          </cell>
          <cell r="Y363">
            <v>6.8829270665431014E-2</v>
          </cell>
          <cell r="AA363">
            <v>2030</v>
          </cell>
          <cell r="AB363">
            <v>6</v>
          </cell>
          <cell r="AC363">
            <v>0.13404284086034171</v>
          </cell>
          <cell r="AF363">
            <v>0.13515517923719872</v>
          </cell>
        </row>
        <row r="364">
          <cell r="X364">
            <v>47665</v>
          </cell>
          <cell r="Y364">
            <v>6.8820268383376015E-2</v>
          </cell>
          <cell r="AA364">
            <v>2030</v>
          </cell>
          <cell r="AB364">
            <v>7</v>
          </cell>
          <cell r="AC364">
            <v>0.13331097421691196</v>
          </cell>
          <cell r="AF364">
            <v>0.13444073398374473</v>
          </cell>
        </row>
        <row r="365">
          <cell r="X365">
            <v>47696</v>
          </cell>
          <cell r="Y365">
            <v>6.8810966025282014E-2</v>
          </cell>
          <cell r="AA365">
            <v>2030</v>
          </cell>
          <cell r="AB365">
            <v>8</v>
          </cell>
          <cell r="AC365">
            <v>0.132583306076727</v>
          </cell>
          <cell r="AF365">
            <v>0.13370664219291542</v>
          </cell>
        </row>
        <row r="366">
          <cell r="X366">
            <v>47727</v>
          </cell>
          <cell r="Y366">
            <v>6.8801663667216018E-2</v>
          </cell>
          <cell r="AA366">
            <v>2030</v>
          </cell>
          <cell r="AB366">
            <v>9</v>
          </cell>
          <cell r="AC366">
            <v>0.13188308496267245</v>
          </cell>
          <cell r="AF366">
            <v>0.13297676194298247</v>
          </cell>
        </row>
        <row r="367">
          <cell r="X367">
            <v>47757</v>
          </cell>
          <cell r="Y367">
            <v>6.8792661385244008E-2</v>
          </cell>
          <cell r="AA367">
            <v>2030</v>
          </cell>
          <cell r="AB367">
            <v>10</v>
          </cell>
          <cell r="AC367">
            <v>0.13116360515486514</v>
          </cell>
          <cell r="AF367">
            <v>0.13227441241620941</v>
          </cell>
        </row>
        <row r="368">
          <cell r="X368">
            <v>47788</v>
          </cell>
          <cell r="Y368">
            <v>6.8783359027234009E-2</v>
          </cell>
          <cell r="AA368">
            <v>2030</v>
          </cell>
          <cell r="AB368">
            <v>11</v>
          </cell>
          <cell r="AF368">
            <v>0.13155274592158958</v>
          </cell>
        </row>
      </sheetData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p"/>
      <sheetName val="Roll"/>
      <sheetName val="Cd"/>
      <sheetName val="Days"/>
      <sheetName val="IntRate"/>
      <sheetName val="IntCd"/>
    </sheetNames>
    <definedNames>
      <definedName name="RegionList" refersTo="='Top'!$A$11:$A$12"/>
      <definedName name="RegionTable" refersTo="='Top'!$A$11:$B$12"/>
    </definedNames>
    <sheetDataSet>
      <sheetData sheetId="0">
        <row r="11">
          <cell r="A11" t="str">
            <v>NOX</v>
          </cell>
          <cell r="B11" t="str">
            <v>NOX</v>
          </cell>
        </row>
        <row r="12">
          <cell r="A12" t="str">
            <v>SO2</v>
          </cell>
          <cell r="B12" t="str">
            <v>SO2</v>
          </cell>
        </row>
      </sheetData>
      <sheetData sheetId="1"/>
      <sheetData sheetId="2" refreshError="1"/>
      <sheetData sheetId="3">
        <row r="11">
          <cell r="A11">
            <v>35992</v>
          </cell>
          <cell r="B11">
            <v>35992</v>
          </cell>
        </row>
        <row r="12">
          <cell r="A12">
            <v>35993</v>
          </cell>
          <cell r="B12">
            <v>35993</v>
          </cell>
        </row>
      </sheetData>
      <sheetData sheetId="4">
        <row r="11">
          <cell r="A11">
            <v>36039</v>
          </cell>
          <cell r="B11">
            <v>5.8058582741272007E-2</v>
          </cell>
        </row>
        <row r="12">
          <cell r="A12">
            <v>36069</v>
          </cell>
          <cell r="B12">
            <v>5.8079972041967007E-2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66"/>
  <sheetViews>
    <sheetView tabSelected="1" workbookViewId="0">
      <selection activeCell="A11" sqref="A11"/>
    </sheetView>
  </sheetViews>
  <sheetFormatPr defaultRowHeight="12.75" x14ac:dyDescent="0.2"/>
  <cols>
    <col min="1" max="1" width="10.7109375" customWidth="1"/>
    <col min="2" max="2" width="14.7109375" style="152" customWidth="1"/>
    <col min="3" max="3" width="15.28515625" style="152" customWidth="1"/>
    <col min="4" max="4" width="14.28515625" style="152" customWidth="1"/>
    <col min="5" max="5" width="2.42578125" customWidth="1"/>
    <col min="6" max="6" width="3.42578125" customWidth="1"/>
    <col min="7" max="7" width="8.140625" customWidth="1"/>
    <col min="8" max="8" width="7.140625" customWidth="1"/>
    <col min="9" max="11" width="12" customWidth="1"/>
    <col min="13" max="13" width="5.7109375" customWidth="1"/>
    <col min="14" max="14" width="12" customWidth="1"/>
    <col min="15" max="15" width="10.42578125" customWidth="1"/>
    <col min="16" max="16" width="11.140625" customWidth="1"/>
    <col min="17" max="17" width="14.5703125" customWidth="1"/>
    <col min="18" max="18" width="13.28515625" customWidth="1"/>
    <col min="19" max="19" width="10.5703125" customWidth="1"/>
    <col min="20" max="20" width="15" customWidth="1"/>
    <col min="21" max="21" width="14.28515625" customWidth="1"/>
    <col min="22" max="22" width="12.7109375" customWidth="1"/>
    <col min="23" max="24" width="12" customWidth="1"/>
    <col min="25" max="25" width="14.140625" customWidth="1"/>
    <col min="26" max="29" width="11.5703125" customWidth="1"/>
    <col min="31" max="31" width="10.5703125" customWidth="1"/>
    <col min="32" max="32" width="8.5703125" customWidth="1"/>
    <col min="34" max="34" width="10.5703125" customWidth="1"/>
    <col min="35" max="35" width="9.28515625" customWidth="1"/>
    <col min="48" max="48" width="12.5703125" customWidth="1"/>
    <col min="50" max="50" width="10.28515625" customWidth="1"/>
  </cols>
  <sheetData>
    <row r="1" spans="1:52" ht="27" thickBot="1" x14ac:dyDescent="0.45">
      <c r="A1" s="1" t="s">
        <v>0</v>
      </c>
      <c r="B1"/>
      <c r="C1" s="2">
        <f ca="1">TODAY()</f>
        <v>36836</v>
      </c>
      <c r="D1"/>
      <c r="AN1" t="s">
        <v>1</v>
      </c>
      <c r="AX1" t="s">
        <v>2</v>
      </c>
    </row>
    <row r="2" spans="1:52" ht="16.5" thickBot="1" x14ac:dyDescent="0.3">
      <c r="B2" s="3" t="s">
        <v>3</v>
      </c>
      <c r="C2" s="4"/>
      <c r="D2" s="5"/>
      <c r="I2" s="3" t="s">
        <v>4</v>
      </c>
      <c r="J2" s="3"/>
      <c r="K2" s="6"/>
      <c r="R2" s="7" t="s">
        <v>5</v>
      </c>
      <c r="S2" s="8">
        <f ca="1">+'[1]SO2-CURVE'!N6</f>
        <v>-179586.0998035729</v>
      </c>
      <c r="U2" s="9">
        <v>41899</v>
      </c>
      <c r="V2" s="10">
        <f ca="1">+S2-U2</f>
        <v>-221485.0998035729</v>
      </c>
      <c r="AX2" s="11">
        <v>36811</v>
      </c>
    </row>
    <row r="3" spans="1:52" x14ac:dyDescent="0.2">
      <c r="B3"/>
      <c r="C3"/>
      <c r="D3"/>
      <c r="AN3" s="12">
        <v>2000</v>
      </c>
      <c r="AO3" s="13">
        <v>151</v>
      </c>
      <c r="AP3" s="14"/>
      <c r="AQ3" s="15">
        <f t="shared" ref="AQ3:AQ13" si="0">+R6</f>
        <v>153.5</v>
      </c>
      <c r="AS3" s="15">
        <f>+AQ3-AO3</f>
        <v>2.5</v>
      </c>
      <c r="AT3" s="16">
        <f ca="1">+D23</f>
        <v>148418.57768546397</v>
      </c>
      <c r="AV3" s="15">
        <f ca="1">+AT3*AS3</f>
        <v>371046.44421365991</v>
      </c>
      <c r="AX3" s="17">
        <v>151.25</v>
      </c>
      <c r="AZ3">
        <v>2000</v>
      </c>
    </row>
    <row r="4" spans="1:52" x14ac:dyDescent="0.2">
      <c r="A4" s="18"/>
      <c r="B4" s="19" t="s">
        <v>6</v>
      </c>
      <c r="C4" s="19" t="s">
        <v>7</v>
      </c>
      <c r="D4" s="19" t="s">
        <v>8</v>
      </c>
      <c r="I4" s="20"/>
      <c r="J4" s="20"/>
      <c r="K4" s="20"/>
      <c r="N4" s="21" t="s">
        <v>9</v>
      </c>
      <c r="O4" s="22"/>
      <c r="P4" s="21" t="s">
        <v>10</v>
      </c>
      <c r="Q4" s="21" t="s">
        <v>10</v>
      </c>
      <c r="R4" s="21" t="s">
        <v>11</v>
      </c>
      <c r="S4" s="21" t="s">
        <v>12</v>
      </c>
      <c r="T4" s="204" t="s">
        <v>13</v>
      </c>
      <c r="U4" s="205"/>
      <c r="V4" s="205"/>
      <c r="W4" s="205"/>
      <c r="X4" s="205"/>
      <c r="Y4" s="205"/>
      <c r="Z4" s="205"/>
      <c r="AA4" s="205"/>
      <c r="AB4" s="205"/>
      <c r="AC4" s="206"/>
      <c r="AI4" s="25">
        <v>36754</v>
      </c>
      <c r="AN4" s="26">
        <v>2001</v>
      </c>
      <c r="AO4" s="27">
        <f>+AO3*AP4</f>
        <v>150.75245901639346</v>
      </c>
      <c r="AP4" s="28">
        <v>0.99836065573770494</v>
      </c>
      <c r="AQ4" s="15">
        <f t="shared" si="0"/>
        <v>153.5</v>
      </c>
      <c r="AS4" s="15">
        <f t="shared" ref="AS4:AS13" si="1">+AQ4-AO4</f>
        <v>2.747540983606541</v>
      </c>
      <c r="AT4" s="16">
        <f t="shared" ref="AT4:AT13" ca="1" si="2">+D24</f>
        <v>-18032.862392412047</v>
      </c>
      <c r="AV4" s="15">
        <f ca="1">-AT4*AS4</f>
        <v>49546.028474889201</v>
      </c>
      <c r="AX4" s="29">
        <f>+AY4*AX3</f>
        <v>151</v>
      </c>
      <c r="AY4" s="30">
        <v>0.99834710743801658</v>
      </c>
      <c r="AZ4">
        <v>2001</v>
      </c>
    </row>
    <row r="5" spans="1:52" x14ac:dyDescent="0.2">
      <c r="A5" s="18" t="s">
        <v>8</v>
      </c>
      <c r="B5" s="31">
        <f ca="1">SUM(B6:B16)</f>
        <v>492077.4</v>
      </c>
      <c r="C5" s="31">
        <f ca="1">SUM(C6:C16)</f>
        <v>-537607.24921431649</v>
      </c>
      <c r="D5" s="31">
        <f ca="1">SUM(D6:D16)</f>
        <v>-45529.849214316535</v>
      </c>
      <c r="K5" s="7" t="s">
        <v>14</v>
      </c>
      <c r="N5" s="32" t="s">
        <v>15</v>
      </c>
      <c r="O5" s="32" t="s">
        <v>16</v>
      </c>
      <c r="P5" s="32" t="s">
        <v>17</v>
      </c>
      <c r="Q5" s="32" t="s">
        <v>18</v>
      </c>
      <c r="R5" s="32" t="s">
        <v>15</v>
      </c>
      <c r="S5" s="32" t="s">
        <v>19</v>
      </c>
      <c r="T5" s="23">
        <v>2000</v>
      </c>
      <c r="U5" s="24">
        <v>2001</v>
      </c>
      <c r="V5" s="24">
        <v>2002</v>
      </c>
      <c r="W5" s="33">
        <v>2003</v>
      </c>
      <c r="X5" s="33">
        <v>2004</v>
      </c>
      <c r="Y5" s="33">
        <v>2005</v>
      </c>
      <c r="Z5" s="33">
        <v>2006</v>
      </c>
      <c r="AA5" s="33">
        <v>2007</v>
      </c>
      <c r="AB5" s="33">
        <v>2008</v>
      </c>
      <c r="AC5" s="34">
        <v>2009</v>
      </c>
      <c r="AN5" s="26">
        <v>2002</v>
      </c>
      <c r="AO5" s="27">
        <f t="shared" ref="AO5:AO13" si="3">+AO4*AP5</f>
        <v>150.50491803278689</v>
      </c>
      <c r="AP5" s="28">
        <v>0.99835796387520526</v>
      </c>
      <c r="AQ5" s="15">
        <f t="shared" si="0"/>
        <v>152.99176025390625</v>
      </c>
      <c r="AS5" s="15">
        <f t="shared" si="1"/>
        <v>2.4868422211193604</v>
      </c>
      <c r="AT5" s="16">
        <f t="shared" ca="1" si="2"/>
        <v>-101524.35361384077</v>
      </c>
      <c r="AV5" s="15">
        <f ca="1">+AT5*AS5</f>
        <v>-252475.04903875114</v>
      </c>
      <c r="AX5" s="35">
        <f t="shared" ref="AX5:AX15" si="4">+AY5*AX4</f>
        <v>150.75</v>
      </c>
      <c r="AY5" s="36">
        <v>0.9983443708609272</v>
      </c>
      <c r="AZ5">
        <v>2002</v>
      </c>
    </row>
    <row r="6" spans="1:52" x14ac:dyDescent="0.2">
      <c r="A6" s="37">
        <f>+'[1]SO2-CURVE'!A9</f>
        <v>36526</v>
      </c>
      <c r="B6" s="38">
        <f ca="1">+SUMIF($G$9:$G$135,$A6,$I$9:$I$135)</f>
        <v>111452.4</v>
      </c>
      <c r="C6" s="38">
        <f t="shared" ref="C6:C16" ca="1" si="5">+SUMIF($G$9:$G$135,$A6,$J$9:$J$135)</f>
        <v>36760.323107990735</v>
      </c>
      <c r="D6" s="38">
        <f t="shared" ref="D6:D16" ca="1" si="6">+C6+B6</f>
        <v>148212.72310799072</v>
      </c>
      <c r="G6" s="39">
        <f ca="1">+I9/2500</f>
        <v>49.080959999999997</v>
      </c>
      <c r="I6" s="7" t="s">
        <v>20</v>
      </c>
      <c r="J6" s="7" t="s">
        <v>20</v>
      </c>
      <c r="K6" s="7" t="s">
        <v>21</v>
      </c>
      <c r="N6" s="40">
        <f>+'[1]SO2-CURVE'!C9</f>
        <v>153.5</v>
      </c>
      <c r="O6" s="21">
        <v>2000</v>
      </c>
      <c r="P6" s="22"/>
      <c r="Q6" s="22"/>
      <c r="R6" s="41">
        <v>153.5</v>
      </c>
      <c r="S6" s="42">
        <f>+R6-N6</f>
        <v>0</v>
      </c>
      <c r="T6" s="12"/>
      <c r="U6" s="43"/>
      <c r="V6" s="43"/>
      <c r="W6" s="43"/>
      <c r="X6" s="43"/>
      <c r="Y6" s="43"/>
      <c r="Z6" s="43"/>
      <c r="AA6" s="43"/>
      <c r="AB6" s="43"/>
      <c r="AC6" s="14"/>
      <c r="AI6" s="44">
        <v>150.5</v>
      </c>
      <c r="AN6" s="26">
        <v>2003</v>
      </c>
      <c r="AO6" s="27">
        <f t="shared" si="3"/>
        <v>148.52459016393442</v>
      </c>
      <c r="AP6" s="28">
        <v>0.98684210526315785</v>
      </c>
      <c r="AQ6" s="15">
        <f t="shared" si="0"/>
        <v>151.97514343261719</v>
      </c>
      <c r="AS6" s="15">
        <f t="shared" si="1"/>
        <v>3.4505532686827678</v>
      </c>
      <c r="AT6" s="16">
        <f t="shared" ca="1" si="2"/>
        <v>-83468.070712659362</v>
      </c>
      <c r="AV6" s="15">
        <f ca="1">-AS6*AT6</f>
        <v>288011.02422821114</v>
      </c>
      <c r="AX6" s="35">
        <f t="shared" si="4"/>
        <v>149.5</v>
      </c>
      <c r="AY6" s="36">
        <v>0.99170812603648428</v>
      </c>
      <c r="AZ6">
        <v>2003</v>
      </c>
    </row>
    <row r="7" spans="1:52" x14ac:dyDescent="0.2">
      <c r="A7" s="37">
        <f>+'[1]SO2-CURVE'!A10</f>
        <v>36892</v>
      </c>
      <c r="B7" s="45">
        <f t="shared" ref="B7:B16" ca="1" si="7">+SUMIF($G$9:$G$135,$A7,$I$9:$I$135)</f>
        <v>81003</v>
      </c>
      <c r="C7" s="45">
        <f t="shared" ca="1" si="5"/>
        <v>-95700.910896736634</v>
      </c>
      <c r="D7" s="45">
        <f t="shared" ca="1" si="6"/>
        <v>-14697.910896736634</v>
      </c>
      <c r="I7" s="7" t="s">
        <v>22</v>
      </c>
      <c r="J7" s="7" t="s">
        <v>23</v>
      </c>
      <c r="K7" s="7" t="s">
        <v>23</v>
      </c>
      <c r="N7" s="46">
        <f>+'[1]SO2-CURVE'!C10</f>
        <v>153.5</v>
      </c>
      <c r="O7" s="47">
        <f>+O6+1</f>
        <v>2001</v>
      </c>
      <c r="P7" s="48">
        <f t="shared" ref="P7:P16" si="8">+($N$6-N7)/$N$6</f>
        <v>0</v>
      </c>
      <c r="Q7" s="49">
        <f>+N7/N6</f>
        <v>1</v>
      </c>
      <c r="R7" s="50">
        <f>+R6*Q7</f>
        <v>153.5</v>
      </c>
      <c r="S7" s="35">
        <f>+R7-N7</f>
        <v>0</v>
      </c>
      <c r="T7" s="51">
        <f>+$R$6-R7</f>
        <v>0</v>
      </c>
      <c r="U7" s="52"/>
      <c r="V7" s="52"/>
      <c r="W7" s="52"/>
      <c r="X7" s="52"/>
      <c r="Y7" s="52"/>
      <c r="Z7" s="52"/>
      <c r="AA7" s="52"/>
      <c r="AB7" s="52"/>
      <c r="AC7" s="53"/>
      <c r="AI7" s="54">
        <v>150.11386108398438</v>
      </c>
      <c r="AN7" s="26">
        <v>2004</v>
      </c>
      <c r="AO7" s="27">
        <f t="shared" si="3"/>
        <v>147.03934426229506</v>
      </c>
      <c r="AP7" s="28">
        <v>0.99</v>
      </c>
      <c r="AQ7" s="15">
        <f t="shared" si="0"/>
        <v>148.92549133300781</v>
      </c>
      <c r="AS7" s="15">
        <f t="shared" si="1"/>
        <v>1.8861470707127523</v>
      </c>
      <c r="AT7" s="16">
        <f t="shared" ca="1" si="2"/>
        <v>-144454.09737516506</v>
      </c>
      <c r="AV7" s="15">
        <f ca="1">-AT7*AS7</f>
        <v>272461.67261662224</v>
      </c>
      <c r="AX7" s="35">
        <f t="shared" si="4"/>
        <v>147.25</v>
      </c>
      <c r="AY7" s="36">
        <v>0.98494983277591974</v>
      </c>
      <c r="AZ7">
        <v>2004</v>
      </c>
    </row>
    <row r="8" spans="1:52" x14ac:dyDescent="0.2">
      <c r="A8" s="37">
        <f>+'[1]SO2-CURVE'!A11</f>
        <v>37257</v>
      </c>
      <c r="B8" s="45">
        <f t="shared" ca="1" si="7"/>
        <v>20930</v>
      </c>
      <c r="C8" s="45">
        <f t="shared" ca="1" si="5"/>
        <v>-110847.35353602817</v>
      </c>
      <c r="D8" s="45">
        <f t="shared" ca="1" si="6"/>
        <v>-89917.353536028168</v>
      </c>
      <c r="I8" s="7" t="s">
        <v>24</v>
      </c>
      <c r="J8" s="7" t="s">
        <v>24</v>
      </c>
      <c r="K8" s="7" t="s">
        <v>24</v>
      </c>
      <c r="N8" s="46">
        <f>+'[1]SO2-CURVE'!C11</f>
        <v>152.99176025390625</v>
      </c>
      <c r="O8" s="47">
        <f t="shared" ref="O8:O16" si="9">+O7+1</f>
        <v>2002</v>
      </c>
      <c r="P8" s="48">
        <f t="shared" si="8"/>
        <v>3.3110081178745927E-3</v>
      </c>
      <c r="Q8" s="49">
        <f t="shared" ref="Q8:Q16" si="10">+N8/N7</f>
        <v>0.99668899188212545</v>
      </c>
      <c r="R8" s="50">
        <f>+R7*Q8</f>
        <v>152.99176025390625</v>
      </c>
      <c r="S8" s="50">
        <f t="shared" ref="S8:S16" si="11">+R8-N8</f>
        <v>0</v>
      </c>
      <c r="T8" s="51">
        <f t="shared" ref="T8:T16" si="12">+$R$6-R8</f>
        <v>0.50823974609375</v>
      </c>
      <c r="U8" s="27">
        <f>+$R$7-R8</f>
        <v>0.50823974609375</v>
      </c>
      <c r="V8" s="52"/>
      <c r="W8" s="52"/>
      <c r="X8" s="52"/>
      <c r="Y8" s="52"/>
      <c r="Z8" s="52"/>
      <c r="AA8" s="52"/>
      <c r="AB8" s="52"/>
      <c r="AC8" s="53"/>
      <c r="AI8" s="54">
        <v>149.30186462402344</v>
      </c>
      <c r="AN8" s="26">
        <v>2005</v>
      </c>
      <c r="AO8" s="27">
        <f t="shared" si="3"/>
        <v>137.63278688524588</v>
      </c>
      <c r="AP8" s="28">
        <v>0.93602693602693599</v>
      </c>
      <c r="AQ8" s="15">
        <f t="shared" si="0"/>
        <v>142.31787109375</v>
      </c>
      <c r="AS8" s="15">
        <f t="shared" si="1"/>
        <v>4.6850842085041222</v>
      </c>
      <c r="AT8" s="16">
        <f t="shared" ca="1" si="2"/>
        <v>-40909.475602141669</v>
      </c>
      <c r="AV8" s="15">
        <f ca="1">-AS8*AT8</f>
        <v>191664.33812177859</v>
      </c>
      <c r="AX8" s="35">
        <f t="shared" si="4"/>
        <v>139.5</v>
      </c>
      <c r="AY8" s="36">
        <v>0.94736842105263153</v>
      </c>
      <c r="AZ8">
        <v>2005</v>
      </c>
    </row>
    <row r="9" spans="1:52" x14ac:dyDescent="0.2">
      <c r="A9" s="37">
        <f>+'[1]SO2-CURVE'!A12</f>
        <v>37622</v>
      </c>
      <c r="B9" s="45">
        <f t="shared" ca="1" si="7"/>
        <v>42110</v>
      </c>
      <c r="C9" s="45">
        <f t="shared" ca="1" si="5"/>
        <v>-106822.17656754494</v>
      </c>
      <c r="D9" s="45">
        <f t="shared" ca="1" si="6"/>
        <v>-64712.176567544942</v>
      </c>
      <c r="F9">
        <v>1</v>
      </c>
      <c r="G9" s="37">
        <f t="shared" ref="G9:G72" ca="1" si="13">+DATE(YEAR(H9),1,1)</f>
        <v>36526</v>
      </c>
      <c r="H9" s="55">
        <f ca="1">+[1]SO2!DZ3</f>
        <v>36831</v>
      </c>
      <c r="I9" s="56">
        <f ca="1">+VLOOKUP($H9,[1]SO2!$DZ$3:$EP$143,16,0)</f>
        <v>122702.39999999999</v>
      </c>
      <c r="J9" s="57">
        <f ca="1">+VLOOKUP($H9,[1]SO2!$DZ$3:$EP$143,6,0)</f>
        <v>-3361.7549957269139</v>
      </c>
      <c r="K9" s="57">
        <f ca="1">+J9/'[1]SO2-CURVE'!U9</f>
        <v>-3361.7549957269139</v>
      </c>
      <c r="L9" s="16">
        <f ca="1">+I9+J9</f>
        <v>119340.64500427309</v>
      </c>
      <c r="N9" s="46">
        <f>+'[1]SO2-CURVE'!C12</f>
        <v>151.97514343261719</v>
      </c>
      <c r="O9" s="47">
        <f t="shared" si="9"/>
        <v>2003</v>
      </c>
      <c r="P9" s="48">
        <f t="shared" si="8"/>
        <v>9.9339190057512218E-3</v>
      </c>
      <c r="Q9" s="49">
        <f t="shared" si="10"/>
        <v>0.99335508775373338</v>
      </c>
      <c r="R9" s="50">
        <f t="shared" ref="R9:R16" si="14">+R8*Q9</f>
        <v>151.97514343261719</v>
      </c>
      <c r="S9" s="50">
        <f t="shared" si="11"/>
        <v>0</v>
      </c>
      <c r="T9" s="51">
        <f t="shared" si="12"/>
        <v>1.5248565673828125</v>
      </c>
      <c r="U9" s="27">
        <f t="shared" ref="U9:U16" si="15">+$R$7-R9</f>
        <v>1.5248565673828125</v>
      </c>
      <c r="V9" s="27">
        <f>+$R$8-R9</f>
        <v>1.0166168212890625</v>
      </c>
      <c r="W9" s="52"/>
      <c r="X9" s="52"/>
      <c r="Y9" s="52"/>
      <c r="Z9" s="52"/>
      <c r="AA9" s="52"/>
      <c r="AB9" s="52"/>
      <c r="AC9" s="53"/>
      <c r="AI9" s="54">
        <v>146.83650207519531</v>
      </c>
      <c r="AN9" s="26">
        <v>2006</v>
      </c>
      <c r="AO9" s="27">
        <f t="shared" si="3"/>
        <v>130.20655737704917</v>
      </c>
      <c r="AP9" s="28">
        <v>0.9460431654676259</v>
      </c>
      <c r="AQ9" s="15">
        <f t="shared" si="0"/>
        <v>133.34710693359375</v>
      </c>
      <c r="AS9" s="15">
        <f t="shared" si="1"/>
        <v>3.1405495565445847</v>
      </c>
      <c r="AT9" s="16">
        <f t="shared" ca="1" si="2"/>
        <v>-14487.640684462051</v>
      </c>
      <c r="AV9" s="15">
        <f ca="1">-AS9*AT9</f>
        <v>45499.153526964576</v>
      </c>
      <c r="AX9" s="35">
        <f t="shared" si="4"/>
        <v>130.25</v>
      </c>
      <c r="AY9" s="36">
        <v>0.93369175627240142</v>
      </c>
      <c r="AZ9">
        <v>2006</v>
      </c>
    </row>
    <row r="10" spans="1:52" x14ac:dyDescent="0.2">
      <c r="A10" s="37">
        <f>+'[1]SO2-CURVE'!A13</f>
        <v>37987</v>
      </c>
      <c r="B10" s="45">
        <f t="shared" ca="1" si="7"/>
        <v>45415</v>
      </c>
      <c r="C10" s="45">
        <f t="shared" ca="1" si="5"/>
        <v>-149921.54008436634</v>
      </c>
      <c r="D10" s="45">
        <f t="shared" ca="1" si="6"/>
        <v>-104506.54008436634</v>
      </c>
      <c r="F10">
        <v>1</v>
      </c>
      <c r="G10" s="37">
        <f t="shared" ca="1" si="13"/>
        <v>36526</v>
      </c>
      <c r="H10" s="55">
        <f ca="1">+[1]SO2!DZ4</f>
        <v>36861</v>
      </c>
      <c r="I10" s="57">
        <f ca="1">+VLOOKUP($H10,[1]SO2!$DZ$3:$EP$143,16,0)</f>
        <v>-11250</v>
      </c>
      <c r="J10" s="57">
        <f ca="1">+VLOOKUP($H10,[1]SO2!$DZ$3:$EP$143,6,0)</f>
        <v>40122.078103717649</v>
      </c>
      <c r="K10" s="57">
        <f ca="1">+J10/'[1]SO2-CURVE'!U10</f>
        <v>40327.932681190883</v>
      </c>
      <c r="L10" s="16">
        <f ca="1">+I10+J10+L9</f>
        <v>148212.72310799075</v>
      </c>
      <c r="N10" s="46">
        <f>+'[1]SO2-CURVE'!C13</f>
        <v>148.92549133300781</v>
      </c>
      <c r="O10" s="47">
        <f t="shared" si="9"/>
        <v>2004</v>
      </c>
      <c r="P10" s="48">
        <f t="shared" si="8"/>
        <v>2.9801359394085913E-2</v>
      </c>
      <c r="Q10" s="49">
        <f t="shared" si="10"/>
        <v>0.97993321782281106</v>
      </c>
      <c r="R10" s="58">
        <f t="shared" si="14"/>
        <v>148.92549133300781</v>
      </c>
      <c r="S10" s="50">
        <f t="shared" si="11"/>
        <v>0</v>
      </c>
      <c r="T10" s="51">
        <f t="shared" si="12"/>
        <v>4.5745086669921875</v>
      </c>
      <c r="U10" s="27">
        <f t="shared" si="15"/>
        <v>4.5745086669921875</v>
      </c>
      <c r="V10" s="27">
        <f t="shared" ref="V10:V16" si="16">+$R$8-R10</f>
        <v>4.0662689208984375</v>
      </c>
      <c r="W10" s="27">
        <f>+$R$9-R10</f>
        <v>3.049652099609375</v>
      </c>
      <c r="X10" s="52"/>
      <c r="Y10" s="52"/>
      <c r="Z10" s="52"/>
      <c r="AA10" s="52"/>
      <c r="AB10" s="52"/>
      <c r="AC10" s="53"/>
      <c r="AI10" s="54">
        <v>143.89581298828125</v>
      </c>
      <c r="AN10" s="26">
        <v>2007</v>
      </c>
      <c r="AO10" s="27">
        <f t="shared" si="3"/>
        <v>103.96721311475409</v>
      </c>
      <c r="AP10" s="28">
        <v>0.79847908745247154</v>
      </c>
      <c r="AQ10" s="15">
        <f t="shared" si="0"/>
        <v>106.73839569091797</v>
      </c>
      <c r="AS10" s="15">
        <f t="shared" si="1"/>
        <v>2.7711825761638806</v>
      </c>
      <c r="AT10" s="16">
        <f t="shared" ca="1" si="2"/>
        <v>23442.845677481018</v>
      </c>
      <c r="AV10" s="15">
        <f ca="1">-AT10*AS10</f>
        <v>-64964.40547713414</v>
      </c>
      <c r="AX10" s="35">
        <f t="shared" si="4"/>
        <v>104</v>
      </c>
      <c r="AY10" s="36">
        <v>0.79846449136276387</v>
      </c>
      <c r="AZ10">
        <v>2007</v>
      </c>
    </row>
    <row r="11" spans="1:52" x14ac:dyDescent="0.2">
      <c r="A11" s="37">
        <f>+'[1]SO2-CURVE'!A14</f>
        <v>38353</v>
      </c>
      <c r="B11" s="45">
        <f t="shared" ca="1" si="7"/>
        <v>52948</v>
      </c>
      <c r="C11" s="45">
        <f t="shared" ca="1" si="5"/>
        <v>-69760.271388140332</v>
      </c>
      <c r="D11" s="45">
        <f t="shared" ca="1" si="6"/>
        <v>-16812.271388140332</v>
      </c>
      <c r="F11">
        <v>1</v>
      </c>
      <c r="G11" s="37">
        <f t="shared" ca="1" si="13"/>
        <v>36892</v>
      </c>
      <c r="H11" s="55">
        <f ca="1">+[1]SO2!DZ5</f>
        <v>36892</v>
      </c>
      <c r="I11" s="57">
        <f ca="1">+VLOOKUP($H11,[1]SO2!$DZ$3:$EP$143,16,0)</f>
        <v>102253</v>
      </c>
      <c r="J11" s="57">
        <f ca="1">+VLOOKUP($H11,[1]SO2!$DZ$3:$EP$143,6,0)</f>
        <v>-39344.479728358965</v>
      </c>
      <c r="K11" s="57">
        <f ca="1">+J11/'[1]SO2-CURVE'!U11</f>
        <v>-39779.932970121728</v>
      </c>
      <c r="L11" s="16">
        <f t="shared" ref="L11:L74" ca="1" si="17">+I11+J11+L10</f>
        <v>211121.24337963178</v>
      </c>
      <c r="N11" s="46">
        <f>+'[1]SO2-CURVE'!C14</f>
        <v>142.31787109375</v>
      </c>
      <c r="O11" s="47">
        <f t="shared" si="9"/>
        <v>2005</v>
      </c>
      <c r="P11" s="48">
        <f t="shared" si="8"/>
        <v>7.2847745317589571E-2</v>
      </c>
      <c r="Q11" s="49">
        <f t="shared" si="10"/>
        <v>0.95563136854467234</v>
      </c>
      <c r="R11" s="50">
        <f t="shared" si="14"/>
        <v>142.31787109375</v>
      </c>
      <c r="S11" s="50">
        <f t="shared" si="11"/>
        <v>0</v>
      </c>
      <c r="T11" s="51">
        <f t="shared" si="12"/>
        <v>11.18212890625</v>
      </c>
      <c r="U11" s="27">
        <f t="shared" si="15"/>
        <v>11.18212890625</v>
      </c>
      <c r="V11" s="27">
        <f t="shared" si="16"/>
        <v>10.67388916015625</v>
      </c>
      <c r="W11" s="27">
        <f t="shared" ref="W11:W16" si="18">+$R$9-R11</f>
        <v>9.6572723388671875</v>
      </c>
      <c r="X11" s="27">
        <f t="shared" ref="X11:X16" si="19">+$R$10-R11</f>
        <v>6.6076202392578125</v>
      </c>
      <c r="Y11" s="59"/>
      <c r="Z11" s="52"/>
      <c r="AA11" s="52"/>
      <c r="AB11" s="52"/>
      <c r="AC11" s="53"/>
      <c r="AI11" s="54">
        <v>136.58389282226563</v>
      </c>
      <c r="AN11" s="26">
        <v>2008</v>
      </c>
      <c r="AO11" s="27">
        <f t="shared" si="3"/>
        <v>94.065573770491795</v>
      </c>
      <c r="AP11" s="28">
        <v>0.90476190476190477</v>
      </c>
      <c r="AQ11" s="15">
        <f t="shared" si="0"/>
        <v>92.506607055664063</v>
      </c>
      <c r="AS11" s="15">
        <f t="shared" si="1"/>
        <v>-1.5589667148277329</v>
      </c>
      <c r="AT11" s="16">
        <f t="shared" ca="1" si="2"/>
        <v>28739.35677670523</v>
      </c>
      <c r="AV11" s="15">
        <f ca="1">-AT11*AS11</f>
        <v>44803.700620442294</v>
      </c>
      <c r="AX11" s="35">
        <f t="shared" si="4"/>
        <v>94.25</v>
      </c>
      <c r="AY11" s="36">
        <v>0.90625</v>
      </c>
      <c r="AZ11">
        <v>2008</v>
      </c>
    </row>
    <row r="12" spans="1:52" x14ac:dyDescent="0.2">
      <c r="A12" s="37">
        <f>+'[1]SO2-CURVE'!A15</f>
        <v>38718</v>
      </c>
      <c r="B12" s="45">
        <f t="shared" ca="1" si="7"/>
        <v>26023</v>
      </c>
      <c r="C12" s="45">
        <f t="shared" ca="1" si="5"/>
        <v>-27639.858148785843</v>
      </c>
      <c r="D12" s="45">
        <f t="shared" ca="1" si="6"/>
        <v>-1616.8581487858428</v>
      </c>
      <c r="F12">
        <v>1</v>
      </c>
      <c r="G12" s="37">
        <f t="shared" ca="1" si="13"/>
        <v>36892</v>
      </c>
      <c r="H12" s="55">
        <f ca="1">+[1]SO2!DZ6</f>
        <v>36923</v>
      </c>
      <c r="I12" s="57">
        <f ca="1">+VLOOKUP($H12,[1]SO2!$DZ$3:$EP$143,16,0)</f>
        <v>0</v>
      </c>
      <c r="J12" s="57">
        <f ca="1">+VLOOKUP($H12,[1]SO2!$DZ$3:$EP$143,6,0)</f>
        <v>0</v>
      </c>
      <c r="K12" s="57">
        <f ca="1">+J12/'[1]SO2-CURVE'!U12</f>
        <v>0</v>
      </c>
      <c r="L12" s="16">
        <f t="shared" ca="1" si="17"/>
        <v>211121.24337963178</v>
      </c>
      <c r="N12" s="46">
        <f>+'[1]SO2-CURVE'!C15</f>
        <v>133.34710693359375</v>
      </c>
      <c r="O12" s="60">
        <f t="shared" si="9"/>
        <v>2006</v>
      </c>
      <c r="P12" s="61">
        <f t="shared" si="8"/>
        <v>0.13128920564434038</v>
      </c>
      <c r="Q12" s="62">
        <f t="shared" si="10"/>
        <v>0.93696670635097623</v>
      </c>
      <c r="R12" s="58">
        <f t="shared" si="14"/>
        <v>133.34710693359375</v>
      </c>
      <c r="S12" s="50">
        <f t="shared" si="11"/>
        <v>0</v>
      </c>
      <c r="T12" s="51">
        <f t="shared" si="12"/>
        <v>20.15289306640625</v>
      </c>
      <c r="U12" s="27">
        <f t="shared" si="15"/>
        <v>20.15289306640625</v>
      </c>
      <c r="V12" s="27">
        <f t="shared" si="16"/>
        <v>19.6446533203125</v>
      </c>
      <c r="W12" s="27">
        <f t="shared" si="18"/>
        <v>18.628036499023438</v>
      </c>
      <c r="X12" s="27">
        <f t="shared" si="19"/>
        <v>15.578384399414063</v>
      </c>
      <c r="Y12" s="63">
        <f>+$R$11-R12</f>
        <v>8.97076416015625</v>
      </c>
      <c r="Z12" s="52"/>
      <c r="AA12" s="52"/>
      <c r="AB12" s="52"/>
      <c r="AC12" s="53"/>
      <c r="AI12" s="54">
        <v>127.97454833984375</v>
      </c>
      <c r="AN12" s="26">
        <v>2009</v>
      </c>
      <c r="AO12" s="27">
        <f t="shared" si="3"/>
        <v>83.173770491803268</v>
      </c>
      <c r="AP12" s="28">
        <v>0.88421052631578945</v>
      </c>
      <c r="AQ12" s="15">
        <f t="shared" si="0"/>
        <v>79.291397094726563</v>
      </c>
      <c r="AS12" s="15">
        <f t="shared" si="1"/>
        <v>-3.8823733970767051</v>
      </c>
      <c r="AT12" s="16">
        <f t="shared" ca="1" si="2"/>
        <v>24111.876744988909</v>
      </c>
      <c r="AV12" s="15">
        <f ca="1">-AT12*AS12</f>
        <v>93611.308828337395</v>
      </c>
      <c r="AX12" s="35">
        <f t="shared" si="4"/>
        <v>83</v>
      </c>
      <c r="AY12" s="36">
        <v>0.88063660477453576</v>
      </c>
      <c r="AZ12">
        <v>2009</v>
      </c>
    </row>
    <row r="13" spans="1:52" x14ac:dyDescent="0.2">
      <c r="A13" s="37">
        <f>+'[1]SO2-CURVE'!A16</f>
        <v>39083</v>
      </c>
      <c r="B13" s="45">
        <f t="shared" ca="1" si="7"/>
        <v>34057</v>
      </c>
      <c r="C13" s="45">
        <f t="shared" ca="1" si="5"/>
        <v>-6843.6076955681001</v>
      </c>
      <c r="D13" s="45">
        <f t="shared" ca="1" si="6"/>
        <v>27213.392304431902</v>
      </c>
      <c r="F13">
        <v>1</v>
      </c>
      <c r="G13" s="37">
        <f t="shared" ca="1" si="13"/>
        <v>36892</v>
      </c>
      <c r="H13" s="55">
        <f ca="1">+[1]SO2!DZ7</f>
        <v>36951</v>
      </c>
      <c r="I13" s="57">
        <f ca="1">+VLOOKUP($H13,[1]SO2!$DZ$3:$EP$143,16,0)</f>
        <v>0</v>
      </c>
      <c r="J13" s="57">
        <f ca="1">+VLOOKUP($H13,[1]SO2!$DZ$3:$EP$143,6,0)</f>
        <v>-7289.712487250481</v>
      </c>
      <c r="K13" s="57">
        <f ca="1">+J13/'[1]SO2-CURVE'!U13</f>
        <v>-7450.9294377902625</v>
      </c>
      <c r="L13" s="16">
        <f t="shared" ca="1" si="17"/>
        <v>203831.5308923813</v>
      </c>
      <c r="N13" s="46">
        <f>+'[1]SO2-CURVE'!C16</f>
        <v>106.73839569091797</v>
      </c>
      <c r="O13" s="60">
        <f t="shared" si="9"/>
        <v>2007</v>
      </c>
      <c r="P13" s="61">
        <f t="shared" si="8"/>
        <v>0.30463585869108817</v>
      </c>
      <c r="Q13" s="62">
        <f t="shared" si="10"/>
        <v>0.80045527904908509</v>
      </c>
      <c r="R13" s="58">
        <f t="shared" si="14"/>
        <v>106.73839569091797</v>
      </c>
      <c r="S13" s="50">
        <f t="shared" si="11"/>
        <v>0</v>
      </c>
      <c r="T13" s="51">
        <f t="shared" si="12"/>
        <v>46.761604309082031</v>
      </c>
      <c r="U13" s="27">
        <f t="shared" si="15"/>
        <v>46.761604309082031</v>
      </c>
      <c r="V13" s="27">
        <f t="shared" si="16"/>
        <v>46.253364562988281</v>
      </c>
      <c r="W13" s="27">
        <f t="shared" si="18"/>
        <v>45.236747741699219</v>
      </c>
      <c r="X13" s="27">
        <f t="shared" si="19"/>
        <v>42.187095642089844</v>
      </c>
      <c r="Y13" s="63">
        <f>+$R$11-R13</f>
        <v>35.579475402832031</v>
      </c>
      <c r="Z13" s="27">
        <f>+$R$12-R13</f>
        <v>26.608711242675781</v>
      </c>
      <c r="AA13" s="52"/>
      <c r="AB13" s="52"/>
      <c r="AC13" s="53"/>
      <c r="AI13" s="54">
        <v>94.0625</v>
      </c>
      <c r="AN13" s="64">
        <v>2010</v>
      </c>
      <c r="AO13" s="65">
        <f t="shared" si="3"/>
        <v>65.350819672131138</v>
      </c>
      <c r="AP13" s="66">
        <v>0.7857142857142857</v>
      </c>
      <c r="AQ13" s="15">
        <f t="shared" si="0"/>
        <v>55.91059494018554</v>
      </c>
      <c r="AS13" s="15">
        <f t="shared" si="1"/>
        <v>-9.4402247319455981</v>
      </c>
      <c r="AT13" s="16">
        <f t="shared" ca="1" si="2"/>
        <v>13345.753889873711</v>
      </c>
      <c r="AV13" s="15">
        <f ca="1">-AT13*AS13</f>
        <v>125986.91593764498</v>
      </c>
      <c r="AX13" s="35">
        <f t="shared" si="4"/>
        <v>66</v>
      </c>
      <c r="AY13" s="36">
        <v>0.79518072289156627</v>
      </c>
      <c r="AZ13">
        <v>2010</v>
      </c>
    </row>
    <row r="14" spans="1:52" x14ac:dyDescent="0.2">
      <c r="A14" s="37">
        <f>+'[1]SO2-CURVE'!A17</f>
        <v>39448</v>
      </c>
      <c r="B14" s="45">
        <f t="shared" ca="1" si="7"/>
        <v>34982</v>
      </c>
      <c r="C14" s="45">
        <f t="shared" ca="1" si="5"/>
        <v>-3700.0658825068103</v>
      </c>
      <c r="D14" s="45">
        <f t="shared" ca="1" si="6"/>
        <v>31281.934117493191</v>
      </c>
      <c r="F14">
        <v>1</v>
      </c>
      <c r="G14" s="37">
        <f t="shared" ca="1" si="13"/>
        <v>36892</v>
      </c>
      <c r="H14" s="55">
        <f ca="1">+[1]SO2!DZ8</f>
        <v>36982</v>
      </c>
      <c r="I14" s="57">
        <f ca="1">+VLOOKUP($H14,[1]SO2!$DZ$3:$EP$143,16,0)</f>
        <v>0</v>
      </c>
      <c r="J14" s="57">
        <f ca="1">+VLOOKUP($H14,[1]SO2!$DZ$3:$EP$143,6,0)</f>
        <v>-9636.2632850786213</v>
      </c>
      <c r="K14" s="57">
        <f ca="1">+J14/'[1]SO2-CURVE'!U14</f>
        <v>-9905.2797053798495</v>
      </c>
      <c r="L14" s="16">
        <f t="shared" ca="1" si="17"/>
        <v>194195.26760730267</v>
      </c>
      <c r="N14" s="46">
        <f>+'[1]SO2-CURVE'!C17</f>
        <v>92.506607055664063</v>
      </c>
      <c r="O14" s="60">
        <f t="shared" si="9"/>
        <v>2008</v>
      </c>
      <c r="P14" s="61">
        <f t="shared" si="8"/>
        <v>0.39735109409990838</v>
      </c>
      <c r="Q14" s="62">
        <f t="shared" si="10"/>
        <v>0.86666664284083061</v>
      </c>
      <c r="R14" s="58">
        <f t="shared" si="14"/>
        <v>92.506607055664063</v>
      </c>
      <c r="S14" s="50">
        <f t="shared" si="11"/>
        <v>0</v>
      </c>
      <c r="T14" s="51">
        <f t="shared" si="12"/>
        <v>60.993392944335938</v>
      </c>
      <c r="U14" s="27">
        <f t="shared" si="15"/>
        <v>60.993392944335938</v>
      </c>
      <c r="V14" s="27">
        <f t="shared" si="16"/>
        <v>60.485153198242188</v>
      </c>
      <c r="W14" s="27">
        <f t="shared" si="18"/>
        <v>59.468536376953125</v>
      </c>
      <c r="X14" s="27">
        <f t="shared" si="19"/>
        <v>56.41888427734375</v>
      </c>
      <c r="Y14" s="63">
        <f>+$R$11-R14</f>
        <v>49.811264038085938</v>
      </c>
      <c r="Z14" s="27">
        <f>+$R$12-R14</f>
        <v>40.840499877929688</v>
      </c>
      <c r="AA14" s="27">
        <f>+$R$13-R14</f>
        <v>14.231788635253906</v>
      </c>
      <c r="AB14" s="52"/>
      <c r="AC14" s="53"/>
      <c r="AI14" s="54">
        <v>82.180915832519531</v>
      </c>
      <c r="AX14" s="35">
        <f t="shared" si="4"/>
        <v>56</v>
      </c>
      <c r="AY14" s="36">
        <v>0.84848484848484851</v>
      </c>
      <c r="AZ14">
        <v>2011</v>
      </c>
    </row>
    <row r="15" spans="1:52" x14ac:dyDescent="0.2">
      <c r="A15" s="37">
        <f>+'[1]SO2-CURVE'!A18</f>
        <v>39814</v>
      </c>
      <c r="B15" s="45">
        <f t="shared" ca="1" si="7"/>
        <v>29482</v>
      </c>
      <c r="C15" s="45">
        <f t="shared" ca="1" si="5"/>
        <v>-2958.2421958272034</v>
      </c>
      <c r="D15" s="45">
        <f t="shared" ca="1" si="6"/>
        <v>26523.757804172797</v>
      </c>
      <c r="F15">
        <v>1</v>
      </c>
      <c r="G15" s="37">
        <f t="shared" ca="1" si="13"/>
        <v>36892</v>
      </c>
      <c r="H15" s="55">
        <f ca="1">+[1]SO2!DZ9</f>
        <v>37012</v>
      </c>
      <c r="I15" s="57">
        <f ca="1">+VLOOKUP($H15,[1]SO2!$DZ$3:$EP$143,16,0)</f>
        <v>0</v>
      </c>
      <c r="J15" s="57">
        <f ca="1">+VLOOKUP($H15,[1]SO2!$DZ$3:$EP$143,6,0)</f>
        <v>19045.762580896575</v>
      </c>
      <c r="K15" s="57">
        <f ca="1">+J15/'[1]SO2-CURVE'!U15</f>
        <v>19683.613734642418</v>
      </c>
      <c r="L15" s="16">
        <f t="shared" ca="1" si="17"/>
        <v>213241.03018819925</v>
      </c>
      <c r="N15" s="46">
        <f>+'[1]SO2-CURVE'!C18</f>
        <v>79.291397094726563</v>
      </c>
      <c r="O15" s="47">
        <f t="shared" si="9"/>
        <v>2009</v>
      </c>
      <c r="P15" s="48">
        <f t="shared" si="8"/>
        <v>0.48344366713533182</v>
      </c>
      <c r="Q15" s="49">
        <f t="shared" si="10"/>
        <v>0.85714306921898564</v>
      </c>
      <c r="R15" s="50">
        <f t="shared" si="14"/>
        <v>79.291397094726563</v>
      </c>
      <c r="S15" s="50">
        <f t="shared" si="11"/>
        <v>0</v>
      </c>
      <c r="T15" s="51">
        <f t="shared" si="12"/>
        <v>74.208602905273438</v>
      </c>
      <c r="U15" s="27">
        <f t="shared" si="15"/>
        <v>74.208602905273438</v>
      </c>
      <c r="V15" s="27">
        <f t="shared" si="16"/>
        <v>73.700363159179688</v>
      </c>
      <c r="W15" s="27">
        <f t="shared" si="18"/>
        <v>72.683746337890625</v>
      </c>
      <c r="X15" s="27">
        <f t="shared" si="19"/>
        <v>69.63409423828125</v>
      </c>
      <c r="Y15" s="63">
        <f>+$R$11-R15</f>
        <v>63.026473999023438</v>
      </c>
      <c r="Z15" s="27">
        <f>+$R$12-R15</f>
        <v>54.055709838867188</v>
      </c>
      <c r="AA15" s="27">
        <f>+$R$13-R15</f>
        <v>27.446998596191406</v>
      </c>
      <c r="AB15" s="27">
        <f>+$R$14-R15</f>
        <v>13.2152099609375</v>
      </c>
      <c r="AC15" s="53"/>
      <c r="AI15" s="54">
        <v>61.388172149658203</v>
      </c>
      <c r="AX15" s="67">
        <f t="shared" si="4"/>
        <v>56</v>
      </c>
      <c r="AY15" s="68">
        <v>1</v>
      </c>
      <c r="AZ15">
        <v>2012</v>
      </c>
    </row>
    <row r="16" spans="1:52" x14ac:dyDescent="0.2">
      <c r="A16" s="37">
        <f>+'[1]SO2-CURVE'!A19</f>
        <v>40179</v>
      </c>
      <c r="B16" s="69">
        <f t="shared" ca="1" si="7"/>
        <v>13675</v>
      </c>
      <c r="C16" s="69">
        <f t="shared" ca="1" si="5"/>
        <v>-173.54592680290403</v>
      </c>
      <c r="D16" s="69">
        <f t="shared" ca="1" si="6"/>
        <v>13501.454073197096</v>
      </c>
      <c r="F16">
        <v>1</v>
      </c>
      <c r="G16" s="37">
        <f t="shared" ca="1" si="13"/>
        <v>36892</v>
      </c>
      <c r="H16" s="55">
        <f ca="1">+[1]SO2!DZ10</f>
        <v>37043</v>
      </c>
      <c r="I16" s="57">
        <f ca="1">+VLOOKUP($H16,[1]SO2!$DZ$3:$EP$143,16,0)</f>
        <v>0</v>
      </c>
      <c r="J16" s="57">
        <f ca="1">+VLOOKUP($H16,[1]SO2!$DZ$3:$EP$143,6,0)</f>
        <v>-21691.171951799814</v>
      </c>
      <c r="K16" s="57">
        <f ca="1">+J16/'[1]SO2-CURVE'!U16</f>
        <v>-22542.145997732889</v>
      </c>
      <c r="L16" s="16">
        <f t="shared" ca="1" si="17"/>
        <v>191549.85823639942</v>
      </c>
      <c r="N16" s="70">
        <f>+'[1]SO2-CURVE'!C19</f>
        <v>55.910594940185547</v>
      </c>
      <c r="O16" s="32">
        <f t="shared" si="9"/>
        <v>2010</v>
      </c>
      <c r="P16" s="71">
        <f t="shared" si="8"/>
        <v>0.63576159648087593</v>
      </c>
      <c r="Q16" s="72">
        <f t="shared" si="10"/>
        <v>0.70512813481380809</v>
      </c>
      <c r="R16" s="73">
        <f t="shared" si="14"/>
        <v>55.91059494018554</v>
      </c>
      <c r="S16" s="73">
        <f t="shared" si="11"/>
        <v>0</v>
      </c>
      <c r="T16" s="74">
        <f t="shared" si="12"/>
        <v>97.589405059814453</v>
      </c>
      <c r="U16" s="65">
        <f t="shared" si="15"/>
        <v>97.589405059814453</v>
      </c>
      <c r="V16" s="65">
        <f t="shared" si="16"/>
        <v>97.081165313720703</v>
      </c>
      <c r="W16" s="65">
        <f t="shared" si="18"/>
        <v>96.064548492431641</v>
      </c>
      <c r="X16" s="65">
        <f t="shared" si="19"/>
        <v>93.014896392822266</v>
      </c>
      <c r="Y16" s="75">
        <f>+$R$11-R16</f>
        <v>86.407276153564453</v>
      </c>
      <c r="Z16" s="65">
        <f>+$R$12-R16</f>
        <v>77.436511993408203</v>
      </c>
      <c r="AA16" s="65">
        <f>+$R$13-R16</f>
        <v>50.827800750732429</v>
      </c>
      <c r="AB16" s="65">
        <f>+$R$14-R16</f>
        <v>36.596012115478523</v>
      </c>
      <c r="AC16" s="76">
        <f>+R15-R16</f>
        <v>23.380802154541023</v>
      </c>
      <c r="AI16" s="77">
        <v>54.457229614257813</v>
      </c>
      <c r="AV16" s="15">
        <f ca="1">SUM(AV3:AV13)</f>
        <v>1165191.1320526649</v>
      </c>
    </row>
    <row r="17" spans="1:31" x14ac:dyDescent="0.2">
      <c r="A17" s="78"/>
      <c r="B17" s="79"/>
      <c r="C17" s="79"/>
      <c r="D17" s="79"/>
      <c r="F17">
        <v>1</v>
      </c>
      <c r="G17" s="37">
        <f t="shared" ca="1" si="13"/>
        <v>36892</v>
      </c>
      <c r="H17" s="55">
        <f ca="1">+[1]SO2!DZ11</f>
        <v>37073</v>
      </c>
      <c r="I17" s="57">
        <f ca="1">+VLOOKUP($H17,[1]SO2!$DZ$3:$EP$143,16,0)</f>
        <v>0</v>
      </c>
      <c r="J17" s="57">
        <f ca="1">+VLOOKUP($H17,[1]SO2!$DZ$3:$EP$143,6,0)</f>
        <v>0</v>
      </c>
      <c r="K17" s="57">
        <f ca="1">+J17/'[1]SO2-CURVE'!U17</f>
        <v>0</v>
      </c>
      <c r="L17" s="16">
        <f t="shared" ca="1" si="17"/>
        <v>191549.85823639942</v>
      </c>
      <c r="O17" s="21">
        <v>2011</v>
      </c>
      <c r="P17" s="80">
        <f>+(R6-R17)/R6</f>
        <v>0.77235773910893091</v>
      </c>
      <c r="Q17" s="81">
        <v>0.62498149204389708</v>
      </c>
      <c r="R17" s="82">
        <f>+R16*Q17</f>
        <v>34.943087046779119</v>
      </c>
      <c r="U17" s="83" t="s">
        <v>25</v>
      </c>
      <c r="V17" s="43"/>
      <c r="W17" s="43"/>
      <c r="X17" s="14"/>
    </row>
    <row r="18" spans="1:31" ht="13.5" thickBot="1" x14ac:dyDescent="0.25">
      <c r="A18" s="78"/>
      <c r="B18" s="79"/>
      <c r="C18" s="79"/>
      <c r="D18" s="79"/>
      <c r="F18">
        <v>1</v>
      </c>
      <c r="G18" s="37">
        <f t="shared" ca="1" si="13"/>
        <v>36892</v>
      </c>
      <c r="H18" s="55">
        <f ca="1">+[1]SO2!DZ12</f>
        <v>37104</v>
      </c>
      <c r="I18" s="57">
        <f ca="1">+VLOOKUP($H18,[1]SO2!$DZ$3:$EP$143,16,0)</f>
        <v>0</v>
      </c>
      <c r="J18" s="57">
        <f ca="1">+VLOOKUP($H18,[1]SO2!$DZ$3:$EP$143,6,0)</f>
        <v>-1276.0657987751101</v>
      </c>
      <c r="K18" s="57">
        <f ca="1">+J18/'[1]SO2-CURVE'!U18</f>
        <v>-1340.5458811040885</v>
      </c>
      <c r="L18" s="16">
        <f t="shared" ca="1" si="17"/>
        <v>190273.7924376243</v>
      </c>
      <c r="O18" s="32">
        <v>2012</v>
      </c>
      <c r="P18" s="71">
        <f>+(R6-R18)/R6</f>
        <v>0.77235773910893091</v>
      </c>
      <c r="Q18" s="72">
        <v>1</v>
      </c>
      <c r="R18" s="73">
        <f>+R17*Q18</f>
        <v>34.943087046779119</v>
      </c>
      <c r="U18" s="26" t="s">
        <v>26</v>
      </c>
      <c r="V18" s="84">
        <v>36770</v>
      </c>
      <c r="W18" s="85">
        <v>155.75</v>
      </c>
      <c r="X18" s="86" t="s">
        <v>27</v>
      </c>
    </row>
    <row r="19" spans="1:31" ht="16.5" thickBot="1" x14ac:dyDescent="0.3">
      <c r="B19" s="3" t="s">
        <v>28</v>
      </c>
      <c r="C19" s="4"/>
      <c r="D19" s="5"/>
      <c r="F19">
        <v>1</v>
      </c>
      <c r="G19" s="37">
        <f t="shared" ca="1" si="13"/>
        <v>36892</v>
      </c>
      <c r="H19" s="55">
        <f ca="1">+[1]SO2!DZ13</f>
        <v>37135</v>
      </c>
      <c r="I19" s="57">
        <f ca="1">+VLOOKUP($H19,[1]SO2!$DZ$3:$EP$143,16,0)</f>
        <v>0</v>
      </c>
      <c r="J19" s="57">
        <f ca="1">+VLOOKUP($H19,[1]SO2!$DZ$3:$EP$143,6,0)</f>
        <v>-13604.358417203151</v>
      </c>
      <c r="K19" s="57">
        <f ca="1">+J19/'[1]SO2-CURVE'!U19</f>
        <v>-14369.857627603427</v>
      </c>
      <c r="L19" s="16">
        <f t="shared" ca="1" si="17"/>
        <v>176669.43402042115</v>
      </c>
      <c r="M19" s="87"/>
      <c r="Q19" s="52"/>
      <c r="R19" s="88"/>
      <c r="U19" s="64" t="s">
        <v>29</v>
      </c>
      <c r="V19" s="89">
        <v>39066</v>
      </c>
      <c r="W19" s="90">
        <f>+W18*(1+X19)^((V19-V18)/365)</f>
        <v>225.00008595303009</v>
      </c>
      <c r="X19" s="91">
        <v>6.0221319171481998E-2</v>
      </c>
      <c r="Y19" s="52"/>
    </row>
    <row r="20" spans="1:31" x14ac:dyDescent="0.2">
      <c r="B20"/>
      <c r="C20"/>
      <c r="D20"/>
      <c r="F20">
        <v>1</v>
      </c>
      <c r="G20" s="37">
        <f t="shared" ca="1" si="13"/>
        <v>36892</v>
      </c>
      <c r="H20" s="55">
        <f ca="1">+[1]SO2!DZ14</f>
        <v>37165</v>
      </c>
      <c r="I20" s="57">
        <f ca="1">+VLOOKUP($H20,[1]SO2!$DZ$3:$EP$143,16,0)</f>
        <v>-15000</v>
      </c>
      <c r="J20" s="57">
        <f ca="1">+VLOOKUP($H20,[1]SO2!$DZ$3:$EP$143,6,0)</f>
        <v>-13619.667580440821</v>
      </c>
      <c r="K20" s="57">
        <f ca="1">+J20/'[1]SO2-CURVE'!U20</f>
        <v>-14461.840639893186</v>
      </c>
      <c r="L20" s="16">
        <f t="shared" ca="1" si="17"/>
        <v>148049.76643998033</v>
      </c>
      <c r="M20" s="87"/>
      <c r="N20" s="25">
        <v>36875</v>
      </c>
      <c r="O20" s="92">
        <f ca="1">+'[1]SO2-CURVE'!W11</f>
        <v>155.64450431425826</v>
      </c>
      <c r="P20" s="93">
        <f ca="1">+O20-R6</f>
        <v>2.1445043142582563</v>
      </c>
      <c r="Q20" s="52"/>
      <c r="R20" s="88"/>
      <c r="U20" s="52"/>
      <c r="V20" s="94"/>
      <c r="W20" s="52"/>
      <c r="X20" s="52"/>
      <c r="Y20" s="52"/>
    </row>
    <row r="21" spans="1:31" x14ac:dyDescent="0.2">
      <c r="A21" s="18"/>
      <c r="B21" s="19" t="s">
        <v>6</v>
      </c>
      <c r="C21" s="19" t="s">
        <v>7</v>
      </c>
      <c r="D21" s="19" t="s">
        <v>8</v>
      </c>
      <c r="F21">
        <v>1</v>
      </c>
      <c r="G21" s="37">
        <f t="shared" ca="1" si="13"/>
        <v>36892</v>
      </c>
      <c r="H21" s="55">
        <f ca="1">+[1]SO2!DZ15</f>
        <v>37196</v>
      </c>
      <c r="I21" s="57">
        <f ca="1">+VLOOKUP($H21,[1]SO2!$DZ$3:$EP$143,16,0)</f>
        <v>0</v>
      </c>
      <c r="J21" s="57">
        <f ca="1">+VLOOKUP($H21,[1]SO2!$DZ$3:$EP$143,6,0)</f>
        <v>-4046.5428719313604</v>
      </c>
      <c r="K21" s="57">
        <f ca="1">+J21/'[1]SO2-CURVE'!U21</f>
        <v>-4320.1796459951629</v>
      </c>
      <c r="L21" s="16">
        <f t="shared" ca="1" si="17"/>
        <v>144003.22356804897</v>
      </c>
      <c r="M21" s="95"/>
      <c r="N21" s="25">
        <v>36861</v>
      </c>
      <c r="O21" s="92">
        <f ca="1">+'[1]SO2-CURVE'!T11</f>
        <v>155.198893290039</v>
      </c>
      <c r="P21" s="93">
        <f ca="1">+O21-R6</f>
        <v>1.6988932900389955</v>
      </c>
      <c r="Q21" s="52"/>
      <c r="R21" s="96"/>
      <c r="U21" s="52"/>
      <c r="V21" s="52"/>
      <c r="W21" s="97"/>
      <c r="X21" s="52"/>
      <c r="Y21" s="52"/>
    </row>
    <row r="22" spans="1:31" x14ac:dyDescent="0.2">
      <c r="A22" s="18" t="s">
        <v>8</v>
      </c>
      <c r="B22" s="31">
        <f ca="1">SUM(B23:B33)</f>
        <v>492077.4</v>
      </c>
      <c r="C22" s="31">
        <f ca="1">SUM(C23:C33)</f>
        <v>-656895.489606168</v>
      </c>
      <c r="D22" s="31">
        <f ca="1">SUM(D23:D33)</f>
        <v>-164818.08960616813</v>
      </c>
      <c r="F22">
        <v>1</v>
      </c>
      <c r="G22" s="37">
        <f t="shared" ca="1" si="13"/>
        <v>36892</v>
      </c>
      <c r="H22" s="55">
        <f ca="1">+[1]SO2!DZ16</f>
        <v>37226</v>
      </c>
      <c r="I22" s="57">
        <f ca="1">+VLOOKUP($H22,[1]SO2!$DZ$3:$EP$143,16,0)</f>
        <v>-6250</v>
      </c>
      <c r="J22" s="57">
        <f ca="1">+VLOOKUP($H22,[1]SO2!$DZ$3:$EP$143,6,0)</f>
        <v>-4238.4113567948807</v>
      </c>
      <c r="K22" s="57">
        <f ca="1">+J22/'[1]SO2-CURVE'!U22</f>
        <v>-4548.7642214338766</v>
      </c>
      <c r="L22" s="16">
        <f t="shared" ca="1" si="17"/>
        <v>133514.81221125409</v>
      </c>
      <c r="M22" s="98"/>
      <c r="N22" s="12" t="s">
        <v>30</v>
      </c>
      <c r="O22" s="13">
        <v>250</v>
      </c>
      <c r="P22" s="99"/>
      <c r="Q22" s="12" t="s">
        <v>31</v>
      </c>
      <c r="R22" s="100">
        <v>223.16</v>
      </c>
      <c r="S22" s="15"/>
      <c r="U22" s="101"/>
      <c r="V22" s="102"/>
      <c r="W22" s="52"/>
      <c r="X22" s="52"/>
      <c r="Y22" s="52"/>
    </row>
    <row r="23" spans="1:31" x14ac:dyDescent="0.2">
      <c r="A23" s="37">
        <f>+'[1]SO2-CURVE'!A9</f>
        <v>36526</v>
      </c>
      <c r="B23" s="38">
        <f t="shared" ref="B23:B33" ca="1" si="20">+SUMIF($G$9:$G$135,$A23,$I$9:$I$135)</f>
        <v>111452.4</v>
      </c>
      <c r="C23" s="38">
        <f ca="1">+SUMIF($G$9:$G$135,$A23,$K$9:$K$135)</f>
        <v>36966.177685463968</v>
      </c>
      <c r="D23" s="38">
        <f t="shared" ref="D23:D33" ca="1" si="21">+C23+B23</f>
        <v>148418.57768546397</v>
      </c>
      <c r="F23">
        <v>1</v>
      </c>
      <c r="G23" s="37">
        <f t="shared" ca="1" si="13"/>
        <v>37257</v>
      </c>
      <c r="H23" s="55">
        <f ca="1">+[1]SO2!DZ17</f>
        <v>37257</v>
      </c>
      <c r="I23" s="57">
        <f ca="1">+VLOOKUP($H23,[1]SO2!$DZ$3:$EP$143,16,0)</f>
        <v>42680</v>
      </c>
      <c r="J23" s="57">
        <f ca="1">+VLOOKUP($H23,[1]SO2!$DZ$3:$EP$143,6,0)</f>
        <v>-51045.337874597943</v>
      </c>
      <c r="K23" s="57">
        <f ca="1">+J23/'[1]SO2-CURVE'!U23</f>
        <v>-55081.558068431987</v>
      </c>
      <c r="L23" s="16">
        <f t="shared" ca="1" si="17"/>
        <v>125149.47433665615</v>
      </c>
      <c r="M23" s="87"/>
      <c r="N23" s="26" t="s">
        <v>32</v>
      </c>
      <c r="O23" s="103">
        <f>+(O22+O24)/2</f>
        <v>157.5</v>
      </c>
      <c r="P23" s="53"/>
      <c r="Q23" s="26" t="s">
        <v>32</v>
      </c>
      <c r="R23" s="104">
        <f>+(R22+R24)/2</f>
        <v>145.57999999999998</v>
      </c>
      <c r="U23" s="105">
        <v>20000000</v>
      </c>
      <c r="V23" s="106">
        <f>+U23/R6</f>
        <v>130293.15960912053</v>
      </c>
      <c r="W23" s="106">
        <f>+U23/170</f>
        <v>117647.05882352941</v>
      </c>
      <c r="X23" s="52"/>
      <c r="Y23" s="52"/>
      <c r="Z23" s="52"/>
      <c r="AA23" s="52"/>
      <c r="AB23" s="52"/>
      <c r="AC23" s="52"/>
      <c r="AD23" s="107"/>
      <c r="AE23" s="52"/>
    </row>
    <row r="24" spans="1:31" x14ac:dyDescent="0.2">
      <c r="A24" s="37">
        <f>+'[1]SO2-CURVE'!A10</f>
        <v>36892</v>
      </c>
      <c r="B24" s="45">
        <f t="shared" ca="1" si="20"/>
        <v>81003</v>
      </c>
      <c r="C24" s="45">
        <f t="shared" ref="C24:C33" ca="1" si="22">+SUMIF($G$9:$G$135,$A24,$K$9:$K$135)</f>
        <v>-99035.862392412047</v>
      </c>
      <c r="D24" s="45">
        <f t="shared" ca="1" si="21"/>
        <v>-18032.862392412047</v>
      </c>
      <c r="F24">
        <v>1</v>
      </c>
      <c r="G24" s="37">
        <f t="shared" ca="1" si="13"/>
        <v>37257</v>
      </c>
      <c r="H24" s="55">
        <f ca="1">+[1]SO2!DZ18</f>
        <v>37288</v>
      </c>
      <c r="I24" s="57">
        <f ca="1">+VLOOKUP($H24,[1]SO2!$DZ$3:$EP$143,16,0)</f>
        <v>0</v>
      </c>
      <c r="J24" s="57">
        <f ca="1">+VLOOKUP($H24,[1]SO2!$DZ$3:$EP$143,6,0)</f>
        <v>0</v>
      </c>
      <c r="K24" s="57">
        <f ca="1">+J24/'[1]SO2-CURVE'!U24</f>
        <v>0</v>
      </c>
      <c r="L24" s="16">
        <f t="shared" ca="1" si="17"/>
        <v>125149.47433665615</v>
      </c>
      <c r="M24" s="87"/>
      <c r="N24" s="26" t="s">
        <v>33</v>
      </c>
      <c r="O24" s="108">
        <v>65</v>
      </c>
      <c r="P24" s="53"/>
      <c r="Q24" s="26" t="s">
        <v>34</v>
      </c>
      <c r="R24" s="109">
        <v>68</v>
      </c>
      <c r="U24" s="106"/>
      <c r="V24" s="94"/>
      <c r="W24" s="110"/>
      <c r="X24" s="111"/>
      <c r="Y24" s="107"/>
      <c r="Z24" s="27"/>
      <c r="AA24" s="52"/>
      <c r="AB24" s="52"/>
      <c r="AC24" s="52"/>
      <c r="AD24" s="107"/>
      <c r="AE24" s="107"/>
    </row>
    <row r="25" spans="1:31" x14ac:dyDescent="0.2">
      <c r="A25" s="37">
        <f>+'[1]SO2-CURVE'!A11</f>
        <v>37257</v>
      </c>
      <c r="B25" s="45">
        <f t="shared" ca="1" si="20"/>
        <v>20930</v>
      </c>
      <c r="C25" s="45">
        <f t="shared" ca="1" si="22"/>
        <v>-122454.35361384077</v>
      </c>
      <c r="D25" s="45">
        <f t="shared" ca="1" si="21"/>
        <v>-101524.35361384077</v>
      </c>
      <c r="F25">
        <v>1</v>
      </c>
      <c r="G25" s="37">
        <f t="shared" ca="1" si="13"/>
        <v>37257</v>
      </c>
      <c r="H25" s="55">
        <f ca="1">+[1]SO2!DZ19</f>
        <v>37316</v>
      </c>
      <c r="I25" s="57">
        <f ca="1">+VLOOKUP($H25,[1]SO2!$DZ$3:$EP$143,16,0)</f>
        <v>7500</v>
      </c>
      <c r="J25" s="57">
        <f ca="1">+VLOOKUP($H25,[1]SO2!$DZ$3:$EP$143,6,0)</f>
        <v>0</v>
      </c>
      <c r="K25" s="57">
        <f ca="1">+J25/'[1]SO2-CURVE'!U25</f>
        <v>0</v>
      </c>
      <c r="L25" s="16">
        <f t="shared" ca="1" si="17"/>
        <v>132649.47433665616</v>
      </c>
      <c r="M25" s="112"/>
      <c r="N25" s="64" t="s">
        <v>35</v>
      </c>
      <c r="O25" s="113">
        <f>+(R6-O23)/O23</f>
        <v>-2.5396825396825397E-2</v>
      </c>
      <c r="P25" s="114"/>
      <c r="Q25" s="64" t="s">
        <v>36</v>
      </c>
      <c r="R25" s="115">
        <f>+(R6-R23)/R23</f>
        <v>5.440307734578937E-2</v>
      </c>
      <c r="T25" t="s">
        <v>37</v>
      </c>
      <c r="U25" s="106"/>
      <c r="V25" s="94"/>
      <c r="W25" s="110"/>
      <c r="X25" s="111"/>
      <c r="Y25" s="52"/>
      <c r="Z25" s="106"/>
      <c r="AA25" s="27"/>
      <c r="AB25" s="52"/>
      <c r="AC25" s="52"/>
      <c r="AD25" s="52"/>
      <c r="AE25" s="52"/>
    </row>
    <row r="26" spans="1:31" x14ac:dyDescent="0.2">
      <c r="A26" s="37">
        <f>+'[1]SO2-CURVE'!A12</f>
        <v>37622</v>
      </c>
      <c r="B26" s="45">
        <f t="shared" ca="1" si="20"/>
        <v>42110</v>
      </c>
      <c r="C26" s="45">
        <f t="shared" ca="1" si="22"/>
        <v>-125578.07071265936</v>
      </c>
      <c r="D26" s="45">
        <f t="shared" ca="1" si="21"/>
        <v>-83468.070712659362</v>
      </c>
      <c r="F26">
        <v>1</v>
      </c>
      <c r="G26" s="37">
        <f t="shared" ca="1" si="13"/>
        <v>37257</v>
      </c>
      <c r="H26" s="55">
        <f ca="1">+[1]SO2!DZ20</f>
        <v>37347</v>
      </c>
      <c r="I26" s="57">
        <f ca="1">+VLOOKUP($H26,[1]SO2!$DZ$3:$EP$143,16,0)</f>
        <v>0</v>
      </c>
      <c r="J26" s="57">
        <f ca="1">+VLOOKUP($H26,[1]SO2!$DZ$3:$EP$143,6,0)</f>
        <v>-7669.0788319148105</v>
      </c>
      <c r="K26" s="57">
        <f ca="1">+J26/'[1]SO2-CURVE'!U26</f>
        <v>-8408.2597874270359</v>
      </c>
      <c r="L26" s="16">
        <f t="shared" ca="1" si="17"/>
        <v>124980.39550474135</v>
      </c>
      <c r="M26" s="112"/>
      <c r="N26" s="52"/>
      <c r="O26" s="52"/>
      <c r="P26" s="27"/>
      <c r="Q26" s="52"/>
      <c r="R26" s="88"/>
      <c r="T26" t="s">
        <v>38</v>
      </c>
      <c r="U26" s="116"/>
      <c r="V26" s="117"/>
      <c r="W26" s="110"/>
      <c r="X26" s="111"/>
      <c r="Y26" s="118"/>
      <c r="Z26" s="118"/>
      <c r="AA26" s="118"/>
      <c r="AB26" s="118"/>
      <c r="AC26" s="118"/>
      <c r="AD26" s="107"/>
      <c r="AE26" s="27"/>
    </row>
    <row r="27" spans="1:31" x14ac:dyDescent="0.2">
      <c r="A27" s="37">
        <f>+'[1]SO2-CURVE'!A13</f>
        <v>37987</v>
      </c>
      <c r="B27" s="45">
        <f t="shared" ca="1" si="20"/>
        <v>45415</v>
      </c>
      <c r="C27" s="45">
        <f t="shared" ca="1" si="22"/>
        <v>-189869.09737516506</v>
      </c>
      <c r="D27" s="45">
        <f t="shared" ca="1" si="21"/>
        <v>-144454.09737516506</v>
      </c>
      <c r="F27">
        <v>1</v>
      </c>
      <c r="G27" s="37">
        <f t="shared" ca="1" si="13"/>
        <v>37257</v>
      </c>
      <c r="H27" s="55">
        <f ca="1">+[1]SO2!DZ21</f>
        <v>37377</v>
      </c>
      <c r="I27" s="57">
        <f ca="1">+VLOOKUP($H27,[1]SO2!$DZ$3:$EP$143,16,0)</f>
        <v>0</v>
      </c>
      <c r="J27" s="57">
        <f ca="1">+VLOOKUP($H27,[1]SO2!$DZ$3:$EP$143,6,0)</f>
        <v>-8257.5651994047403</v>
      </c>
      <c r="K27" s="57">
        <f ca="1">+J27/'[1]SO2-CURVE'!U27</f>
        <v>-9101.3309050454864</v>
      </c>
      <c r="L27" s="16">
        <f t="shared" ca="1" si="17"/>
        <v>116722.83030533661</v>
      </c>
      <c r="M27" s="87"/>
      <c r="N27" s="119">
        <v>5.0000000000000001E-3</v>
      </c>
      <c r="O27" s="43"/>
      <c r="P27" s="43"/>
      <c r="Q27" s="43"/>
      <c r="R27" s="120"/>
      <c r="T27" t="s">
        <v>39</v>
      </c>
      <c r="U27" s="116">
        <v>27.43</v>
      </c>
      <c r="V27" s="117">
        <f>+U27+0.01</f>
        <v>27.44</v>
      </c>
      <c r="W27" s="110"/>
      <c r="X27" s="111"/>
      <c r="Y27" s="121">
        <f>+V29</f>
        <v>27.435000000000002</v>
      </c>
      <c r="Z27" s="122"/>
      <c r="AA27" s="122"/>
      <c r="AB27" s="122"/>
      <c r="AC27" s="118"/>
      <c r="AD27" s="107"/>
      <c r="AE27" s="27"/>
    </row>
    <row r="28" spans="1:31" ht="15" x14ac:dyDescent="0.35">
      <c r="A28" s="37">
        <f>+'[1]SO2-CURVE'!A14</f>
        <v>38353</v>
      </c>
      <c r="B28" s="45">
        <f t="shared" ca="1" si="20"/>
        <v>52948</v>
      </c>
      <c r="C28" s="45">
        <f t="shared" ca="1" si="22"/>
        <v>-93857.475602141669</v>
      </c>
      <c r="D28" s="45">
        <f t="shared" ca="1" si="21"/>
        <v>-40909.475602141669</v>
      </c>
      <c r="F28">
        <v>1</v>
      </c>
      <c r="G28" s="37">
        <f t="shared" ca="1" si="13"/>
        <v>37257</v>
      </c>
      <c r="H28" s="55">
        <f ca="1">+[1]SO2!DZ22</f>
        <v>37408</v>
      </c>
      <c r="I28" s="57">
        <f ca="1">+VLOOKUP($H28,[1]SO2!$DZ$3:$EP$143,16,0)</f>
        <v>0</v>
      </c>
      <c r="J28" s="57">
        <f ca="1">+VLOOKUP($H28,[1]SO2!$DZ$3:$EP$143,6,0)</f>
        <v>-10758.161427428882</v>
      </c>
      <c r="K28" s="57">
        <f ca="1">+J28/'[1]SO2-CURVE'!U28</f>
        <v>-11922.088213203107</v>
      </c>
      <c r="L28" s="16">
        <f t="shared" ca="1" si="17"/>
        <v>105964.66887790772</v>
      </c>
      <c r="M28" s="123"/>
      <c r="N28" s="26"/>
      <c r="O28" s="52"/>
      <c r="P28" s="52"/>
      <c r="Q28" s="52"/>
      <c r="R28" s="53"/>
      <c r="T28" t="s">
        <v>40</v>
      </c>
      <c r="U28" s="124">
        <v>27.42</v>
      </c>
      <c r="V28" s="125">
        <f>+U28+0.01</f>
        <v>27.430000000000003</v>
      </c>
      <c r="W28" s="110"/>
      <c r="X28" s="111"/>
      <c r="Y28" s="121">
        <f>+V31</f>
        <v>27.360000000000003</v>
      </c>
      <c r="Z28" s="118"/>
      <c r="AA28" s="118"/>
      <c r="AB28" s="118"/>
      <c r="AC28" s="118"/>
      <c r="AD28" s="52"/>
      <c r="AE28" s="52"/>
    </row>
    <row r="29" spans="1:31" x14ac:dyDescent="0.2">
      <c r="A29" s="37">
        <f>+'[1]SO2-CURVE'!A15</f>
        <v>38718</v>
      </c>
      <c r="B29" s="45">
        <f t="shared" ca="1" si="20"/>
        <v>26023</v>
      </c>
      <c r="C29" s="45">
        <f t="shared" ca="1" si="22"/>
        <v>-40510.640684462051</v>
      </c>
      <c r="D29" s="45">
        <f t="shared" ca="1" si="21"/>
        <v>-14487.640684462051</v>
      </c>
      <c r="F29">
        <v>1</v>
      </c>
      <c r="G29" s="37">
        <f t="shared" ca="1" si="13"/>
        <v>37257</v>
      </c>
      <c r="H29" s="55">
        <f ca="1">+[1]SO2!DZ23</f>
        <v>37438</v>
      </c>
      <c r="I29" s="57">
        <f ca="1">+VLOOKUP($H29,[1]SO2!$DZ$3:$EP$143,16,0)</f>
        <v>0</v>
      </c>
      <c r="J29" s="57">
        <f ca="1">+VLOOKUP($H29,[1]SO2!$DZ$3:$EP$143,6,0)</f>
        <v>0</v>
      </c>
      <c r="K29" s="57">
        <f ca="1">+J29/'[1]SO2-CURVE'!U29</f>
        <v>0</v>
      </c>
      <c r="L29" s="16">
        <f t="shared" ca="1" si="17"/>
        <v>105964.66887790772</v>
      </c>
      <c r="M29" s="98"/>
      <c r="N29" s="26">
        <v>2000</v>
      </c>
      <c r="O29" s="126">
        <v>80000</v>
      </c>
      <c r="P29" s="94">
        <f>+R6</f>
        <v>153.5</v>
      </c>
      <c r="Q29" s="127">
        <f>+P29*O29</f>
        <v>12280000</v>
      </c>
      <c r="R29" s="53" t="s">
        <v>41</v>
      </c>
      <c r="T29" t="s">
        <v>42</v>
      </c>
      <c r="U29" s="128">
        <f>AVERAGE(U26:U28)</f>
        <v>27.425000000000001</v>
      </c>
      <c r="V29" s="128">
        <f>AVERAGE(V26:V28)</f>
        <v>27.435000000000002</v>
      </c>
      <c r="W29" s="110"/>
      <c r="X29" s="111"/>
      <c r="Y29" s="121">
        <f>+V32</f>
        <v>26.680000000000003</v>
      </c>
      <c r="Z29" s="118"/>
      <c r="AA29" s="118"/>
      <c r="AB29" s="118"/>
      <c r="AC29" s="118"/>
      <c r="AD29" s="52"/>
      <c r="AE29" s="52"/>
    </row>
    <row r="30" spans="1:31" x14ac:dyDescent="0.2">
      <c r="A30" s="37">
        <f>+'[1]SO2-CURVE'!A16</f>
        <v>39083</v>
      </c>
      <c r="B30" s="45">
        <f t="shared" ca="1" si="20"/>
        <v>34057</v>
      </c>
      <c r="C30" s="45">
        <f t="shared" ca="1" si="22"/>
        <v>-10614.154322518982</v>
      </c>
      <c r="D30" s="45">
        <f t="shared" ca="1" si="21"/>
        <v>23442.845677481018</v>
      </c>
      <c r="F30">
        <v>1</v>
      </c>
      <c r="G30" s="37">
        <f t="shared" ca="1" si="13"/>
        <v>37257</v>
      </c>
      <c r="H30" s="55">
        <f ca="1">+[1]SO2!DZ24</f>
        <v>37469</v>
      </c>
      <c r="I30" s="57">
        <f ca="1">+VLOOKUP($H30,[1]SO2!$DZ$3:$EP$143,16,0)</f>
        <v>0</v>
      </c>
      <c r="J30" s="57">
        <f ca="1">+VLOOKUP($H30,[1]SO2!$DZ$3:$EP$143,6,0)</f>
        <v>12101.822040271141</v>
      </c>
      <c r="K30" s="57">
        <f ca="1">+J30/'[1]SO2-CURVE'!U30</f>
        <v>13556.188706041956</v>
      </c>
      <c r="L30" s="16">
        <f t="shared" ca="1" si="17"/>
        <v>118066.49091817887</v>
      </c>
      <c r="M30" s="87"/>
      <c r="N30" s="26">
        <v>2002</v>
      </c>
      <c r="O30" s="106">
        <f>+$O$29*(1+$N$27)/3</f>
        <v>26799.999999999996</v>
      </c>
      <c r="P30" s="94">
        <f>+R8</f>
        <v>152.99176025390625</v>
      </c>
      <c r="Q30" s="127">
        <f>+P30*O30</f>
        <v>4100179.174804687</v>
      </c>
      <c r="R30" s="53"/>
      <c r="U30" s="106"/>
      <c r="V30" s="94"/>
      <c r="W30" s="110" t="s">
        <v>43</v>
      </c>
      <c r="X30" s="111"/>
      <c r="Y30" s="121">
        <f>+V33</f>
        <v>26.650000000000002</v>
      </c>
      <c r="Z30" s="118"/>
      <c r="AA30" s="118"/>
      <c r="AB30" s="118"/>
      <c r="AC30" s="118"/>
      <c r="AD30" s="52"/>
      <c r="AE30" s="52"/>
    </row>
    <row r="31" spans="1:31" x14ac:dyDescent="0.2">
      <c r="A31" s="37">
        <f>+'[1]SO2-CURVE'!A17</f>
        <v>39448</v>
      </c>
      <c r="B31" s="45">
        <f t="shared" ca="1" si="20"/>
        <v>34982</v>
      </c>
      <c r="C31" s="45">
        <f t="shared" ca="1" si="22"/>
        <v>-6242.64322329477</v>
      </c>
      <c r="D31" s="45">
        <f t="shared" ca="1" si="21"/>
        <v>28739.35677670523</v>
      </c>
      <c r="F31">
        <v>1</v>
      </c>
      <c r="G31" s="37">
        <f t="shared" ca="1" si="13"/>
        <v>37257</v>
      </c>
      <c r="H31" s="55">
        <f ca="1">+[1]SO2!DZ25</f>
        <v>37500</v>
      </c>
      <c r="I31" s="57">
        <f ca="1">+VLOOKUP($H31,[1]SO2!$DZ$3:$EP$143,16,0)</f>
        <v>0</v>
      </c>
      <c r="J31" s="57">
        <f ca="1">+VLOOKUP($H31,[1]SO2!$DZ$3:$EP$143,6,0)</f>
        <v>-4410.9538355209106</v>
      </c>
      <c r="K31" s="57">
        <f ca="1">+J31/'[1]SO2-CURVE'!U31</f>
        <v>-4968.1975752735943</v>
      </c>
      <c r="L31" s="16">
        <f t="shared" ca="1" si="17"/>
        <v>113655.53708265796</v>
      </c>
      <c r="M31" s="87"/>
      <c r="N31" s="26">
        <v>2003</v>
      </c>
      <c r="O31" s="106">
        <f>+$O$29*(1+$N$27)/3</f>
        <v>26799.999999999996</v>
      </c>
      <c r="P31" s="94">
        <f>+R9</f>
        <v>151.97514343261719</v>
      </c>
      <c r="Q31" s="127">
        <f>+P31*O31</f>
        <v>4072933.8439941402</v>
      </c>
      <c r="R31" s="53"/>
      <c r="S31" s="52"/>
      <c r="T31" s="27" t="s">
        <v>44</v>
      </c>
      <c r="U31" s="116">
        <v>27.35</v>
      </c>
      <c r="V31" s="116">
        <f>+U31+0.01</f>
        <v>27.360000000000003</v>
      </c>
      <c r="W31" s="110"/>
      <c r="X31" s="111"/>
      <c r="Y31" s="121">
        <f>+V34</f>
        <v>26.66</v>
      </c>
      <c r="Z31" s="118"/>
      <c r="AA31" s="118"/>
      <c r="AB31" s="118"/>
      <c r="AC31" s="118"/>
      <c r="AD31" s="107"/>
      <c r="AE31" s="27"/>
    </row>
    <row r="32" spans="1:31" x14ac:dyDescent="0.2">
      <c r="A32" s="37">
        <f>+'[1]SO2-CURVE'!A18</f>
        <v>39814</v>
      </c>
      <c r="B32" s="45">
        <f t="shared" ca="1" si="20"/>
        <v>29482</v>
      </c>
      <c r="C32" s="45">
        <f t="shared" ca="1" si="22"/>
        <v>-5370.1232550110908</v>
      </c>
      <c r="D32" s="45">
        <f t="shared" ca="1" si="21"/>
        <v>24111.876744988909</v>
      </c>
      <c r="F32">
        <v>1</v>
      </c>
      <c r="G32" s="37">
        <f t="shared" ca="1" si="13"/>
        <v>37257</v>
      </c>
      <c r="H32" s="55">
        <f ca="1">+[1]SO2!DZ26</f>
        <v>37530</v>
      </c>
      <c r="I32" s="57">
        <f ca="1">+VLOOKUP($H32,[1]SO2!$DZ$3:$EP$143,16,0)</f>
        <v>-15000</v>
      </c>
      <c r="J32" s="57">
        <f ca="1">+VLOOKUP($H32,[1]SO2!$DZ$3:$EP$143,6,0)</f>
        <v>-12850.330806881471</v>
      </c>
      <c r="K32" s="57">
        <f ca="1">+J32/'[1]SO2-CURVE'!U32</f>
        <v>-14550.852358583677</v>
      </c>
      <c r="L32" s="16">
        <f t="shared" ca="1" si="17"/>
        <v>85805.206275776494</v>
      </c>
      <c r="M32" s="87"/>
      <c r="N32" s="26">
        <v>2004</v>
      </c>
      <c r="O32" s="106">
        <f>+$O$29*(1+$N$27)/3</f>
        <v>26799.999999999996</v>
      </c>
      <c r="P32" s="94">
        <f>+R10</f>
        <v>148.92549133300781</v>
      </c>
      <c r="Q32" s="127">
        <f>+P32*O32</f>
        <v>3991203.1677246089</v>
      </c>
      <c r="R32" s="53"/>
      <c r="S32" s="52"/>
      <c r="T32" s="27" t="s">
        <v>45</v>
      </c>
      <c r="U32" s="116">
        <v>26.67</v>
      </c>
      <c r="V32" s="116">
        <f>+U32+0.01</f>
        <v>26.680000000000003</v>
      </c>
      <c r="W32" s="110">
        <f>+V31-V32</f>
        <v>0.67999999999999972</v>
      </c>
      <c r="X32" s="111"/>
      <c r="Y32" s="121">
        <f>+V37</f>
        <v>25.63</v>
      </c>
      <c r="Z32" s="118"/>
      <c r="AA32" s="118"/>
      <c r="AB32" s="118"/>
      <c r="AC32" s="118"/>
      <c r="AD32" s="107"/>
      <c r="AE32" s="27"/>
    </row>
    <row r="33" spans="1:34" x14ac:dyDescent="0.2">
      <c r="A33" s="37">
        <f>+'[1]SO2-CURVE'!A19</f>
        <v>40179</v>
      </c>
      <c r="B33" s="69">
        <f t="shared" ca="1" si="20"/>
        <v>13675</v>
      </c>
      <c r="C33" s="69">
        <f t="shared" ca="1" si="22"/>
        <v>-329.24611012628912</v>
      </c>
      <c r="D33" s="69">
        <f t="shared" ca="1" si="21"/>
        <v>13345.753889873711</v>
      </c>
      <c r="F33">
        <v>1</v>
      </c>
      <c r="G33" s="37">
        <f t="shared" ca="1" si="13"/>
        <v>37257</v>
      </c>
      <c r="H33" s="55">
        <f ca="1">+[1]SO2!DZ27</f>
        <v>37561</v>
      </c>
      <c r="I33" s="57">
        <f ca="1">+VLOOKUP($H33,[1]SO2!$DZ$3:$EP$143,16,0)</f>
        <v>0</v>
      </c>
      <c r="J33" s="57">
        <f ca="1">+VLOOKUP($H33,[1]SO2!$DZ$3:$EP$143,6,0)</f>
        <v>-4009.7978063636606</v>
      </c>
      <c r="K33" s="57">
        <f ca="1">+J33/'[1]SO2-CURVE'!U33</f>
        <v>-4565.521831250282</v>
      </c>
      <c r="L33" s="16">
        <f t="shared" ca="1" si="17"/>
        <v>81795.40846941284</v>
      </c>
      <c r="M33" s="87"/>
      <c r="N33" s="26"/>
      <c r="O33" s="52"/>
      <c r="P33" s="52"/>
      <c r="Q33" s="127">
        <f>SUM(Q30:Q32)</f>
        <v>12164316.186523436</v>
      </c>
      <c r="R33" s="53" t="s">
        <v>46</v>
      </c>
      <c r="S33" s="52"/>
      <c r="T33" s="27" t="s">
        <v>47</v>
      </c>
      <c r="U33" s="116">
        <v>26.64</v>
      </c>
      <c r="V33" s="116">
        <f>+U33+0.01</f>
        <v>26.650000000000002</v>
      </c>
      <c r="W33" s="110">
        <f>+V32-V33</f>
        <v>3.0000000000001137E-2</v>
      </c>
      <c r="X33" s="111"/>
      <c r="Y33" s="121">
        <f>+V38</f>
        <v>25.63</v>
      </c>
      <c r="Z33" s="129"/>
      <c r="AA33" s="52"/>
      <c r="AB33" s="52"/>
      <c r="AC33" s="130"/>
      <c r="AD33" s="52"/>
      <c r="AE33" s="52"/>
    </row>
    <row r="34" spans="1:34" ht="15" x14ac:dyDescent="0.35">
      <c r="B34" s="131"/>
      <c r="C34" s="131"/>
      <c r="D34" s="131"/>
      <c r="F34">
        <v>1</v>
      </c>
      <c r="G34" s="37">
        <f t="shared" ca="1" si="13"/>
        <v>37257</v>
      </c>
      <c r="H34" s="55">
        <f ca="1">+[1]SO2!DZ28</f>
        <v>37591</v>
      </c>
      <c r="I34" s="57">
        <f ca="1">+VLOOKUP($H34,[1]SO2!$DZ$3:$EP$143,16,0)</f>
        <v>-14250</v>
      </c>
      <c r="J34" s="57">
        <f ca="1">+VLOOKUP($H34,[1]SO2!$DZ$3:$EP$143,6,0)</f>
        <v>-23947.949794186901</v>
      </c>
      <c r="K34" s="57">
        <f ca="1">+J34/'[1]SO2-CURVE'!U34</f>
        <v>-27412.733580667533</v>
      </c>
      <c r="L34" s="16">
        <f t="shared" ca="1" si="17"/>
        <v>43597.458675225935</v>
      </c>
      <c r="M34" s="98"/>
      <c r="N34" s="26"/>
      <c r="O34" s="52"/>
      <c r="P34" s="52"/>
      <c r="Q34" s="52"/>
      <c r="R34" s="53"/>
      <c r="S34" s="52"/>
      <c r="T34" s="27" t="s">
        <v>48</v>
      </c>
      <c r="U34" s="124">
        <v>26.65</v>
      </c>
      <c r="V34" s="116">
        <f>+U34+0.01</f>
        <v>26.66</v>
      </c>
      <c r="W34" s="110">
        <f>+V33-V34</f>
        <v>-9.9999999999980105E-3</v>
      </c>
      <c r="X34" s="106"/>
      <c r="Y34" s="121">
        <f>+V39</f>
        <v>25.63</v>
      </c>
      <c r="Z34" s="52"/>
      <c r="AA34" s="52"/>
      <c r="AB34" s="52"/>
      <c r="AC34" s="52"/>
      <c r="AD34" s="52"/>
      <c r="AE34" s="52"/>
    </row>
    <row r="35" spans="1:34" x14ac:dyDescent="0.2">
      <c r="B35" s="131"/>
      <c r="C35" s="131"/>
      <c r="D35" s="131"/>
      <c r="F35">
        <v>1</v>
      </c>
      <c r="G35" s="37">
        <f t="shared" ca="1" si="13"/>
        <v>37622</v>
      </c>
      <c r="H35" s="55">
        <f ca="1">+[1]SO2!DZ29</f>
        <v>37622</v>
      </c>
      <c r="I35" s="57">
        <f ca="1">+VLOOKUP($H35,[1]SO2!$DZ$3:$EP$143,16,0)</f>
        <v>65610</v>
      </c>
      <c r="J35" s="57">
        <f ca="1">+VLOOKUP($H35,[1]SO2!$DZ$3:$EP$143,6,0)</f>
        <v>-46994.193532068908</v>
      </c>
      <c r="K35" s="57">
        <f ca="1">+J35/'[1]SO2-CURVE'!U35</f>
        <v>-54092.450018322801</v>
      </c>
      <c r="L35" s="16">
        <f t="shared" ca="1" si="17"/>
        <v>62213.265143157027</v>
      </c>
      <c r="M35" s="132"/>
      <c r="N35" s="133">
        <f>+(O35-O29)/O29</f>
        <v>4.999999999999818E-3</v>
      </c>
      <c r="O35" s="134">
        <f>+SUM(O30:O32)</f>
        <v>80399.999999999985</v>
      </c>
      <c r="P35" s="135">
        <f>AVERAGE(P30:P32)</f>
        <v>151.29746500651041</v>
      </c>
      <c r="Q35" s="136">
        <f>+Q29-Q33</f>
        <v>115683.81347656436</v>
      </c>
      <c r="R35" s="76"/>
      <c r="S35" s="52"/>
      <c r="T35" s="52"/>
      <c r="U35" s="137">
        <f>AVERAGE(U31:U34)</f>
        <v>26.827500000000001</v>
      </c>
      <c r="V35" s="137">
        <f>AVERAGE(V31:V34)</f>
        <v>26.837500000000002</v>
      </c>
      <c r="W35" s="106"/>
      <c r="X35" s="106"/>
      <c r="Y35" s="121">
        <f>+V40</f>
        <v>25.63</v>
      </c>
      <c r="Z35" s="52"/>
      <c r="AA35" s="52"/>
      <c r="AB35" s="52"/>
      <c r="AC35" s="88"/>
      <c r="AD35" s="52"/>
      <c r="AE35" s="52"/>
    </row>
    <row r="36" spans="1:34" x14ac:dyDescent="0.2">
      <c r="B36" s="131"/>
      <c r="C36" s="131"/>
      <c r="D36" s="131"/>
      <c r="F36">
        <v>1</v>
      </c>
      <c r="G36" s="37">
        <f t="shared" ca="1" si="13"/>
        <v>37622</v>
      </c>
      <c r="H36" s="55">
        <f ca="1">+[1]SO2!DZ30</f>
        <v>37653</v>
      </c>
      <c r="I36" s="57">
        <f ca="1">+VLOOKUP($H36,[1]SO2!$DZ$3:$EP$143,16,0)</f>
        <v>0</v>
      </c>
      <c r="J36" s="57">
        <f ca="1">+VLOOKUP($H36,[1]SO2!$DZ$3:$EP$143,6,0)</f>
        <v>0</v>
      </c>
      <c r="K36" s="57">
        <f ca="1">+J36/'[1]SO2-CURVE'!U36</f>
        <v>0</v>
      </c>
      <c r="L36" s="16">
        <f t="shared" ca="1" si="17"/>
        <v>62213.265143157027</v>
      </c>
      <c r="N36" s="52"/>
      <c r="O36" s="126"/>
      <c r="P36" s="106"/>
      <c r="Q36" s="52"/>
      <c r="R36" s="27"/>
      <c r="S36" s="138"/>
      <c r="T36" s="52"/>
      <c r="U36" s="106"/>
      <c r="V36" s="106"/>
      <c r="W36" s="106"/>
      <c r="X36" s="106"/>
      <c r="Y36" s="94"/>
      <c r="Z36" s="52"/>
      <c r="AA36" s="52"/>
      <c r="AB36" s="52"/>
      <c r="AC36" s="52"/>
      <c r="AD36" s="52"/>
      <c r="AE36" s="106"/>
      <c r="AH36" s="139"/>
    </row>
    <row r="37" spans="1:34" x14ac:dyDescent="0.2">
      <c r="B37" s="131"/>
      <c r="C37" s="131"/>
      <c r="D37" s="131"/>
      <c r="F37">
        <v>1</v>
      </c>
      <c r="G37" s="37">
        <f t="shared" ca="1" si="13"/>
        <v>37622</v>
      </c>
      <c r="H37" s="55">
        <f ca="1">+[1]SO2!DZ31</f>
        <v>37681</v>
      </c>
      <c r="I37" s="57">
        <f ca="1">+VLOOKUP($H37,[1]SO2!$DZ$3:$EP$143,16,0)</f>
        <v>7500</v>
      </c>
      <c r="J37" s="57">
        <f ca="1">+VLOOKUP($H37,[1]SO2!$DZ$3:$EP$143,6,0)</f>
        <v>0</v>
      </c>
      <c r="K37" s="57">
        <f ca="1">+J37/'[1]SO2-CURVE'!U37</f>
        <v>0</v>
      </c>
      <c r="L37" s="16">
        <f t="shared" ca="1" si="17"/>
        <v>69713.265143157027</v>
      </c>
      <c r="N37" s="52"/>
      <c r="O37" s="126"/>
      <c r="P37" s="106"/>
      <c r="Q37" s="52"/>
      <c r="R37" s="27"/>
      <c r="S37" s="138"/>
      <c r="T37" s="27" t="s">
        <v>49</v>
      </c>
      <c r="U37" s="116">
        <v>26.63</v>
      </c>
      <c r="V37" s="116">
        <v>25.63</v>
      </c>
      <c r="W37" s="106"/>
      <c r="X37" s="106"/>
      <c r="Y37" s="94"/>
      <c r="Z37" s="102"/>
      <c r="AA37" s="52"/>
      <c r="AB37" s="52"/>
      <c r="AC37" s="52"/>
      <c r="AD37" s="52"/>
      <c r="AE37" s="52"/>
    </row>
    <row r="38" spans="1:34" x14ac:dyDescent="0.2">
      <c r="B38" s="131"/>
      <c r="C38" s="131"/>
      <c r="D38" s="131"/>
      <c r="F38">
        <v>1</v>
      </c>
      <c r="G38" s="37">
        <f t="shared" ca="1" si="13"/>
        <v>37622</v>
      </c>
      <c r="H38" s="55">
        <f ca="1">+[1]SO2!DZ32</f>
        <v>37712</v>
      </c>
      <c r="I38" s="57">
        <f ca="1">+VLOOKUP($H38,[1]SO2!$DZ$3:$EP$143,16,0)</f>
        <v>0</v>
      </c>
      <c r="J38" s="57">
        <f ca="1">+VLOOKUP($H38,[1]SO2!$DZ$3:$EP$143,6,0)</f>
        <v>-6862.3901262806412</v>
      </c>
      <c r="K38" s="57">
        <f ca="1">+J38/'[1]SO2-CURVE'!U38</f>
        <v>-8028.2150163465431</v>
      </c>
      <c r="L38" s="16">
        <f t="shared" ca="1" si="17"/>
        <v>62850.875016876387</v>
      </c>
      <c r="N38" s="140">
        <v>5.0000000000000001E-3</v>
      </c>
      <c r="O38" s="43"/>
      <c r="P38" s="43"/>
      <c r="Q38" s="43"/>
      <c r="R38" s="14"/>
      <c r="T38" s="27" t="s">
        <v>50</v>
      </c>
      <c r="U38" s="116">
        <v>26.42</v>
      </c>
      <c r="V38" s="116">
        <v>25.63</v>
      </c>
      <c r="W38" s="94"/>
      <c r="X38" s="141"/>
      <c r="Y38" s="94"/>
      <c r="Z38" s="52"/>
      <c r="AA38" s="52"/>
      <c r="AB38" s="52"/>
      <c r="AC38" s="52"/>
      <c r="AD38" s="52"/>
      <c r="AE38" s="52"/>
    </row>
    <row r="39" spans="1:34" x14ac:dyDescent="0.2">
      <c r="B39" s="131"/>
      <c r="C39" s="131"/>
      <c r="D39" s="131"/>
      <c r="F39">
        <v>1</v>
      </c>
      <c r="G39" s="37">
        <f t="shared" ca="1" si="13"/>
        <v>37622</v>
      </c>
      <c r="H39" s="55">
        <f ca="1">+[1]SO2!DZ33</f>
        <v>37742</v>
      </c>
      <c r="I39" s="57">
        <f ca="1">+VLOOKUP($H39,[1]SO2!$DZ$3:$EP$143,16,0)</f>
        <v>0</v>
      </c>
      <c r="J39" s="57">
        <f ca="1">+VLOOKUP($H39,[1]SO2!$DZ$3:$EP$143,6,0)</f>
        <v>-7460.8166691380311</v>
      </c>
      <c r="K39" s="57">
        <f ca="1">+J39/'[1]SO2-CURVE'!U39</f>
        <v>-8775.4609472238462</v>
      </c>
      <c r="L39" s="16">
        <f t="shared" ca="1" si="17"/>
        <v>55390.058347738355</v>
      </c>
      <c r="N39" s="26"/>
      <c r="O39" s="52"/>
      <c r="P39" s="52"/>
      <c r="Q39" s="52"/>
      <c r="R39" s="53"/>
      <c r="T39" s="27" t="s">
        <v>51</v>
      </c>
      <c r="U39" s="116">
        <v>26.43</v>
      </c>
      <c r="V39" s="116">
        <v>25.63</v>
      </c>
      <c r="W39" s="94"/>
      <c r="X39" s="94"/>
      <c r="Y39" s="94"/>
      <c r="Z39" s="52"/>
      <c r="AA39" s="52"/>
      <c r="AB39" s="52"/>
      <c r="AC39" s="52"/>
      <c r="AD39" s="52"/>
      <c r="AE39" s="52"/>
    </row>
    <row r="40" spans="1:34" ht="15" x14ac:dyDescent="0.35">
      <c r="B40" s="131"/>
      <c r="C40" s="131"/>
      <c r="D40" s="131"/>
      <c r="F40">
        <v>1</v>
      </c>
      <c r="G40" s="37">
        <f t="shared" ca="1" si="13"/>
        <v>37622</v>
      </c>
      <c r="H40" s="55">
        <f ca="1">+[1]SO2!DZ34</f>
        <v>37773</v>
      </c>
      <c r="I40" s="57">
        <f ca="1">+VLOOKUP($H40,[1]SO2!$DZ$3:$EP$143,16,0)</f>
        <v>0</v>
      </c>
      <c r="J40" s="57">
        <f ca="1">+VLOOKUP($H40,[1]SO2!$DZ$3:$EP$143,6,0)</f>
        <v>-18476.833629696263</v>
      </c>
      <c r="K40" s="57">
        <f ca="1">+J40/'[1]SO2-CURVE'!U40</f>
        <v>-21853.956967937396</v>
      </c>
      <c r="L40" s="16">
        <f t="shared" ca="1" si="17"/>
        <v>36913.224718042096</v>
      </c>
      <c r="N40" s="26">
        <v>2000</v>
      </c>
      <c r="O40" s="126">
        <v>80000</v>
      </c>
      <c r="P40" s="27">
        <f>+R6</f>
        <v>153.5</v>
      </c>
      <c r="Q40" s="106">
        <f>+P40*O40</f>
        <v>12280000</v>
      </c>
      <c r="R40" s="53" t="s">
        <v>41</v>
      </c>
      <c r="S40" s="52"/>
      <c r="T40" s="27" t="s">
        <v>52</v>
      </c>
      <c r="U40" s="124">
        <v>26.45</v>
      </c>
      <c r="V40" s="124">
        <v>25.63</v>
      </c>
      <c r="W40" s="94"/>
      <c r="X40" s="94"/>
      <c r="Y40" s="94"/>
      <c r="Z40" s="52"/>
      <c r="AA40" s="52"/>
      <c r="AB40" s="52"/>
      <c r="AC40" s="52"/>
      <c r="AD40" s="52"/>
      <c r="AE40" s="52"/>
      <c r="AH40">
        <f>+AH36*AG38</f>
        <v>0</v>
      </c>
    </row>
    <row r="41" spans="1:34" x14ac:dyDescent="0.2">
      <c r="B41" s="131"/>
      <c r="C41" s="131"/>
      <c r="D41" s="131"/>
      <c r="F41">
        <v>1</v>
      </c>
      <c r="G41" s="37">
        <f t="shared" ca="1" si="13"/>
        <v>37622</v>
      </c>
      <c r="H41" s="55">
        <f ca="1">+[1]SO2!DZ35</f>
        <v>37803</v>
      </c>
      <c r="I41" s="57">
        <f ca="1">+VLOOKUP($H41,[1]SO2!$DZ$3:$EP$143,16,0)</f>
        <v>0</v>
      </c>
      <c r="J41" s="57">
        <f ca="1">+VLOOKUP($H41,[1]SO2!$DZ$3:$EP$143,6,0)</f>
        <v>0</v>
      </c>
      <c r="K41" s="57">
        <f ca="1">+J41/'[1]SO2-CURVE'!U41</f>
        <v>0</v>
      </c>
      <c r="L41" s="16">
        <f t="shared" ca="1" si="17"/>
        <v>36913.224718042096</v>
      </c>
      <c r="N41" s="26">
        <v>2003</v>
      </c>
      <c r="O41" s="106">
        <f>+($O$40*(1+$N$38))/4</f>
        <v>20099.999999999996</v>
      </c>
      <c r="P41" s="27">
        <f>+R9</f>
        <v>151.97514343261719</v>
      </c>
      <c r="Q41" s="106">
        <f>+P41*O41</f>
        <v>3054700.382995605</v>
      </c>
      <c r="R41" s="53"/>
      <c r="T41" s="52"/>
      <c r="U41" s="128">
        <f>AVERAGE(U37:U40)</f>
        <v>26.482499999999998</v>
      </c>
      <c r="V41" s="128">
        <f>AVERAGE(V37:V40)</f>
        <v>25.63</v>
      </c>
      <c r="W41" s="94"/>
      <c r="X41" s="141"/>
      <c r="Y41" s="94"/>
    </row>
    <row r="42" spans="1:34" x14ac:dyDescent="0.2">
      <c r="B42" s="131"/>
      <c r="C42" s="131"/>
      <c r="D42" s="131"/>
      <c r="F42">
        <v>1</v>
      </c>
      <c r="G42" s="37">
        <f t="shared" ca="1" si="13"/>
        <v>37622</v>
      </c>
      <c r="H42" s="55">
        <f ca="1">+[1]SO2!DZ36</f>
        <v>37834</v>
      </c>
      <c r="I42" s="57">
        <f ca="1">+VLOOKUP($H42,[1]SO2!$DZ$3:$EP$143,16,0)</f>
        <v>0</v>
      </c>
      <c r="J42" s="57">
        <f ca="1">+VLOOKUP($H42,[1]SO2!$DZ$3:$EP$143,6,0)</f>
        <v>-1121.1937818128201</v>
      </c>
      <c r="K42" s="57">
        <f ca="1">+J42/'[1]SO2-CURVE'!U42</f>
        <v>-1340.7736746890687</v>
      </c>
      <c r="L42" s="16">
        <f t="shared" ca="1" si="17"/>
        <v>35792.030936229276</v>
      </c>
      <c r="N42" s="26">
        <v>2004</v>
      </c>
      <c r="O42" s="106">
        <f>+($O$40*(1+$N$38))/4</f>
        <v>20099.999999999996</v>
      </c>
      <c r="P42" s="27">
        <f>+R10</f>
        <v>148.92549133300781</v>
      </c>
      <c r="Q42" s="106">
        <f>+P42*O42</f>
        <v>2993402.3757934566</v>
      </c>
      <c r="R42" s="53"/>
      <c r="T42" s="106"/>
      <c r="U42" s="94"/>
      <c r="V42" s="94"/>
      <c r="W42" s="94"/>
      <c r="X42" s="94"/>
      <c r="Y42" s="94"/>
    </row>
    <row r="43" spans="1:34" x14ac:dyDescent="0.2">
      <c r="B43" s="131"/>
      <c r="C43" s="131"/>
      <c r="D43" s="131"/>
      <c r="F43">
        <v>1</v>
      </c>
      <c r="G43" s="37">
        <f t="shared" ca="1" si="13"/>
        <v>37622</v>
      </c>
      <c r="H43" s="55">
        <f ca="1">+[1]SO2!DZ37</f>
        <v>37865</v>
      </c>
      <c r="I43" s="57">
        <f ca="1">+VLOOKUP($H43,[1]SO2!$DZ$3:$EP$143,16,0)</f>
        <v>0</v>
      </c>
      <c r="J43" s="57">
        <f ca="1">+VLOOKUP($H43,[1]SO2!$DZ$3:$EP$143,6,0)</f>
        <v>0</v>
      </c>
      <c r="K43" s="57">
        <f ca="1">+J43/'[1]SO2-CURVE'!U43</f>
        <v>0</v>
      </c>
      <c r="L43" s="16">
        <f t="shared" ca="1" si="17"/>
        <v>35792.030936229276</v>
      </c>
      <c r="N43" s="26">
        <v>2005</v>
      </c>
      <c r="O43" s="106">
        <f>+($O$40*(1+$N$38))/4</f>
        <v>20099.999999999996</v>
      </c>
      <c r="P43" s="27">
        <f>+R11</f>
        <v>142.31787109375</v>
      </c>
      <c r="Q43" s="106">
        <f>+P43*O43</f>
        <v>2860589.2089843745</v>
      </c>
      <c r="R43" s="53"/>
      <c r="T43" s="106"/>
      <c r="U43" s="106"/>
      <c r="V43" s="106"/>
      <c r="W43" s="106"/>
      <c r="X43" s="139"/>
    </row>
    <row r="44" spans="1:34" x14ac:dyDescent="0.2">
      <c r="B44" s="131"/>
      <c r="C44" s="131"/>
      <c r="D44" s="131"/>
      <c r="F44">
        <v>1</v>
      </c>
      <c r="G44" s="37">
        <f t="shared" ca="1" si="13"/>
        <v>37622</v>
      </c>
      <c r="H44" s="55">
        <f ca="1">+[1]SO2!DZ38</f>
        <v>37895</v>
      </c>
      <c r="I44" s="57">
        <f ca="1">+VLOOKUP($H44,[1]SO2!$DZ$3:$EP$143,16,0)</f>
        <v>-15000</v>
      </c>
      <c r="J44" s="57">
        <f ca="1">+VLOOKUP($H44,[1]SO2!$DZ$3:$EP$143,6,0)</f>
        <v>-11850.710362342072</v>
      </c>
      <c r="K44" s="57">
        <f ca="1">+J44/'[1]SO2-CURVE'!U44</f>
        <v>-14328.552998364828</v>
      </c>
      <c r="L44" s="16">
        <f t="shared" ca="1" si="17"/>
        <v>8941.3205738872057</v>
      </c>
      <c r="N44" s="26">
        <v>2006</v>
      </c>
      <c r="O44" s="106">
        <f>+($O$40*(1+$N$38))/4</f>
        <v>20099.999999999996</v>
      </c>
      <c r="P44" s="27">
        <f>+R12</f>
        <v>133.34710693359375</v>
      </c>
      <c r="Q44" s="106">
        <f>+P44*O44</f>
        <v>2680276.8493652339</v>
      </c>
      <c r="R44" s="53"/>
      <c r="S44" s="87"/>
      <c r="T44" s="142">
        <v>8400</v>
      </c>
      <c r="U44" s="87"/>
      <c r="V44" s="87"/>
    </row>
    <row r="45" spans="1:34" x14ac:dyDescent="0.2">
      <c r="B45" s="131"/>
      <c r="C45" s="131"/>
      <c r="D45" s="131"/>
      <c r="F45">
        <v>1</v>
      </c>
      <c r="G45" s="37">
        <f t="shared" ca="1" si="13"/>
        <v>37622</v>
      </c>
      <c r="H45" s="55">
        <f ca="1">+[1]SO2!DZ39</f>
        <v>37926</v>
      </c>
      <c r="I45" s="57">
        <f ca="1">+VLOOKUP($H45,[1]SO2!$DZ$3:$EP$143,16,0)</f>
        <v>0</v>
      </c>
      <c r="J45" s="57">
        <f ca="1">+VLOOKUP($H45,[1]SO2!$DZ$3:$EP$143,6,0)</f>
        <v>-3779.9769979454604</v>
      </c>
      <c r="K45" s="57">
        <f ca="1">+J45/'[1]SO2-CURVE'!U45</f>
        <v>-4596.0365885951596</v>
      </c>
      <c r="L45" s="16">
        <f t="shared" ca="1" si="17"/>
        <v>5161.3435759417453</v>
      </c>
      <c r="N45" s="26"/>
      <c r="O45" s="52"/>
      <c r="P45" s="52"/>
      <c r="Q45" s="130"/>
      <c r="R45" s="53"/>
      <c r="S45" s="87"/>
      <c r="T45" t="s">
        <v>39</v>
      </c>
      <c r="U45" s="116"/>
      <c r="V45" s="117"/>
      <c r="W45" s="143"/>
      <c r="X45" s="144"/>
    </row>
    <row r="46" spans="1:34" ht="15" x14ac:dyDescent="0.35">
      <c r="B46" s="131"/>
      <c r="C46" s="131"/>
      <c r="D46" s="131"/>
      <c r="F46">
        <v>1</v>
      </c>
      <c r="G46" s="37">
        <f t="shared" ca="1" si="13"/>
        <v>37622</v>
      </c>
      <c r="H46" s="55">
        <f ca="1">+[1]SO2!DZ40</f>
        <v>37956</v>
      </c>
      <c r="I46" s="57">
        <f ca="1">+VLOOKUP($H46,[1]SO2!$DZ$3:$EP$143,16,0)</f>
        <v>-16000</v>
      </c>
      <c r="J46" s="57">
        <f ca="1">+VLOOKUP($H46,[1]SO2!$DZ$3:$EP$143,6,0)</f>
        <v>-10276.061468260752</v>
      </c>
      <c r="K46" s="57">
        <f ca="1">+J46/'[1]SO2-CURVE'!U46</f>
        <v>-12562.624501179713</v>
      </c>
      <c r="L46" s="16">
        <f t="shared" ca="1" si="17"/>
        <v>-21114.717892319008</v>
      </c>
      <c r="N46" s="26"/>
      <c r="O46" s="52"/>
      <c r="P46" s="52"/>
      <c r="Q46" s="52"/>
      <c r="R46" s="53"/>
      <c r="S46" s="87"/>
      <c r="T46" t="s">
        <v>40</v>
      </c>
      <c r="U46" s="124">
        <v>3.55</v>
      </c>
      <c r="V46" s="125">
        <f>+U46+0.01</f>
        <v>3.5599999999999996</v>
      </c>
    </row>
    <row r="47" spans="1:34" x14ac:dyDescent="0.2">
      <c r="B47" s="131"/>
      <c r="C47" s="131"/>
      <c r="D47" s="131"/>
      <c r="F47">
        <v>1</v>
      </c>
      <c r="G47" s="37">
        <f t="shared" ca="1" si="13"/>
        <v>37987</v>
      </c>
      <c r="H47" s="55">
        <f ca="1">+[1]SO2!DZ41</f>
        <v>37987</v>
      </c>
      <c r="I47" s="57">
        <f ca="1">+VLOOKUP($H47,[1]SO2!$DZ$3:$EP$143,16,0)</f>
        <v>60915</v>
      </c>
      <c r="J47" s="57">
        <f ca="1">+VLOOKUP($H47,[1]SO2!$DZ$3:$EP$143,6,0)</f>
        <v>-57789.73695722752</v>
      </c>
      <c r="K47" s="57">
        <f ca="1">+J47/'[1]SO2-CURVE'!U47</f>
        <v>-71048.871694827292</v>
      </c>
      <c r="L47" s="16">
        <f t="shared" ca="1" si="17"/>
        <v>-17989.454849546528</v>
      </c>
      <c r="N47" s="145">
        <f>+(O47-O40)/O40</f>
        <v>4.999999999999818E-3</v>
      </c>
      <c r="O47" s="130">
        <f>SUM(O41:O44)</f>
        <v>80399.999999999985</v>
      </c>
      <c r="P47" s="52"/>
      <c r="Q47" s="130">
        <f>SUM(Q41:Q44)</f>
        <v>11588968.81713867</v>
      </c>
      <c r="R47" s="53" t="s">
        <v>46</v>
      </c>
      <c r="S47" s="87"/>
      <c r="T47" t="s">
        <v>42</v>
      </c>
      <c r="U47" s="128">
        <f>AVERAGE(U44:U46)</f>
        <v>3.55</v>
      </c>
      <c r="V47" s="128">
        <f>AVERAGE(V44:V46)</f>
        <v>3.5599999999999996</v>
      </c>
      <c r="X47" s="143"/>
    </row>
    <row r="48" spans="1:34" x14ac:dyDescent="0.2">
      <c r="B48" s="131"/>
      <c r="C48" s="131"/>
      <c r="D48" s="131"/>
      <c r="F48">
        <v>1</v>
      </c>
      <c r="G48" s="37">
        <f t="shared" ca="1" si="13"/>
        <v>37987</v>
      </c>
      <c r="H48" s="55">
        <f ca="1">+[1]SO2!DZ42</f>
        <v>38018</v>
      </c>
      <c r="I48" s="57">
        <f ca="1">+VLOOKUP($H48,[1]SO2!$DZ$3:$EP$143,16,0)</f>
        <v>0</v>
      </c>
      <c r="J48" s="57">
        <f ca="1">+VLOOKUP($H48,[1]SO2!$DZ$3:$EP$143,6,0)</f>
        <v>0</v>
      </c>
      <c r="K48" s="57">
        <f ca="1">+J48/'[1]SO2-CURVE'!U48</f>
        <v>0</v>
      </c>
      <c r="L48" s="16">
        <f t="shared" ca="1" si="17"/>
        <v>-17989.454849546528</v>
      </c>
      <c r="N48" s="26"/>
      <c r="O48" s="88"/>
      <c r="P48" s="130"/>
      <c r="Q48" s="52"/>
      <c r="R48" s="53"/>
      <c r="S48" s="87"/>
      <c r="T48" s="146"/>
      <c r="U48" s="146"/>
      <c r="V48" s="87"/>
    </row>
    <row r="49" spans="2:30" x14ac:dyDescent="0.2">
      <c r="B49" s="131"/>
      <c r="C49" s="131"/>
      <c r="D49" s="131"/>
      <c r="F49">
        <v>1</v>
      </c>
      <c r="G49" s="37">
        <f t="shared" ca="1" si="13"/>
        <v>37987</v>
      </c>
      <c r="H49" s="55">
        <f ca="1">+[1]SO2!DZ43</f>
        <v>38047</v>
      </c>
      <c r="I49" s="57">
        <f ca="1">+VLOOKUP($H49,[1]SO2!$DZ$3:$EP$143,16,0)</f>
        <v>7500</v>
      </c>
      <c r="J49" s="57">
        <f ca="1">+VLOOKUP($H49,[1]SO2!$DZ$3:$EP$143,6,0)</f>
        <v>0</v>
      </c>
      <c r="K49" s="57">
        <f ca="1">+J49/'[1]SO2-CURVE'!U49</f>
        <v>0</v>
      </c>
      <c r="L49" s="16">
        <f t="shared" ca="1" si="17"/>
        <v>-10489.454849546528</v>
      </c>
      <c r="N49" s="147" t="s">
        <v>53</v>
      </c>
      <c r="O49" s="148">
        <f>+O40-O47</f>
        <v>-399.99999999998545</v>
      </c>
      <c r="P49" s="149"/>
      <c r="Q49" s="150">
        <f>+Q40-Q47</f>
        <v>691031.18286132999</v>
      </c>
      <c r="R49" s="114"/>
      <c r="S49" s="112"/>
      <c r="T49" s="27" t="s">
        <v>44</v>
      </c>
      <c r="U49" s="116">
        <v>3.71</v>
      </c>
      <c r="V49" s="116">
        <f>+U49+0.01</f>
        <v>3.7199999999999998</v>
      </c>
    </row>
    <row r="50" spans="2:30" x14ac:dyDescent="0.2">
      <c r="B50" s="131"/>
      <c r="C50" s="131"/>
      <c r="D50" s="131"/>
      <c r="F50">
        <v>1</v>
      </c>
      <c r="G50" s="37">
        <f t="shared" ca="1" si="13"/>
        <v>37987</v>
      </c>
      <c r="H50" s="55">
        <f ca="1">+[1]SO2!DZ44</f>
        <v>38078</v>
      </c>
      <c r="I50" s="57">
        <f ca="1">+VLOOKUP($H50,[1]SO2!$DZ$3:$EP$143,16,0)</f>
        <v>0</v>
      </c>
      <c r="J50" s="57">
        <f ca="1">+VLOOKUP($H50,[1]SO2!$DZ$3:$EP$143,6,0)</f>
        <v>-6135.9377690710808</v>
      </c>
      <c r="K50" s="57">
        <f ca="1">+J50/'[1]SO2-CURVE'!U50</f>
        <v>-7670.6981035252356</v>
      </c>
      <c r="L50" s="16">
        <f t="shared" ca="1" si="17"/>
        <v>-16625.39261861761</v>
      </c>
      <c r="S50" s="151"/>
      <c r="T50" s="27" t="s">
        <v>45</v>
      </c>
      <c r="U50" s="116">
        <v>3.72</v>
      </c>
      <c r="V50" s="116">
        <f>+U50+0.01</f>
        <v>3.73</v>
      </c>
    </row>
    <row r="51" spans="2:30" ht="13.5" thickBot="1" x14ac:dyDescent="0.25">
      <c r="F51">
        <v>1</v>
      </c>
      <c r="G51" s="37">
        <f t="shared" ca="1" si="13"/>
        <v>37987</v>
      </c>
      <c r="H51" s="55">
        <f ca="1">+[1]SO2!DZ45</f>
        <v>38108</v>
      </c>
      <c r="I51" s="57">
        <f ca="1">+VLOOKUP($H51,[1]SO2!$DZ$3:$EP$143,16,0)</f>
        <v>0</v>
      </c>
      <c r="J51" s="57">
        <f ca="1">+VLOOKUP($H51,[1]SO2!$DZ$3:$EP$143,6,0)</f>
        <v>-6860.379203820361</v>
      </c>
      <c r="K51" s="57">
        <f ca="1">+J51/'[1]SO2-CURVE'!U51</f>
        <v>-8623.4017995512331</v>
      </c>
      <c r="L51" s="16">
        <f t="shared" ca="1" si="17"/>
        <v>-23485.771822437971</v>
      </c>
      <c r="N51" s="153"/>
      <c r="O51" s="52"/>
      <c r="P51" s="52"/>
      <c r="Q51" s="52"/>
      <c r="R51" s="52"/>
      <c r="S51" s="87"/>
      <c r="T51" s="27" t="s">
        <v>47</v>
      </c>
      <c r="U51" s="116">
        <v>3.73</v>
      </c>
      <c r="V51" s="116">
        <f>+U51+0.01</f>
        <v>3.7399999999999998</v>
      </c>
      <c r="AA51" s="154"/>
      <c r="AB51" s="154"/>
      <c r="AC51" s="154"/>
      <c r="AD51" s="154"/>
    </row>
    <row r="52" spans="2:30" ht="15" x14ac:dyDescent="0.35">
      <c r="F52">
        <v>1</v>
      </c>
      <c r="G52" s="37">
        <f t="shared" ca="1" si="13"/>
        <v>37987</v>
      </c>
      <c r="H52" s="55">
        <f ca="1">+[1]SO2!DZ46</f>
        <v>38139</v>
      </c>
      <c r="I52" s="57">
        <f ca="1">+VLOOKUP($H52,[1]SO2!$DZ$3:$EP$143,16,0)</f>
        <v>0</v>
      </c>
      <c r="J52" s="57">
        <f ca="1">+VLOOKUP($H52,[1]SO2!$DZ$3:$EP$143,6,0)</f>
        <v>-17286.006336464892</v>
      </c>
      <c r="K52" s="57">
        <f ca="1">+J52/'[1]SO2-CURVE'!U52</f>
        <v>-21851.584578836286</v>
      </c>
      <c r="L52" s="16">
        <f t="shared" ca="1" si="17"/>
        <v>-40771.77815890286</v>
      </c>
      <c r="N52" s="155">
        <v>0.08</v>
      </c>
      <c r="O52" s="156"/>
      <c r="P52" s="156"/>
      <c r="Q52" s="157" t="s">
        <v>54</v>
      </c>
      <c r="R52" s="158">
        <v>0.1232189203191094</v>
      </c>
      <c r="S52" s="87"/>
      <c r="T52" s="27" t="s">
        <v>48</v>
      </c>
      <c r="U52" s="124">
        <v>3.73</v>
      </c>
      <c r="V52" s="124">
        <f>+U52+0.01</f>
        <v>3.7399999999999998</v>
      </c>
    </row>
    <row r="53" spans="2:30" x14ac:dyDescent="0.2">
      <c r="F53">
        <v>1</v>
      </c>
      <c r="G53" s="37">
        <f t="shared" ca="1" si="13"/>
        <v>37987</v>
      </c>
      <c r="H53" s="55">
        <f ca="1">+[1]SO2!DZ47</f>
        <v>38169</v>
      </c>
      <c r="I53" s="57">
        <f ca="1">+VLOOKUP($H53,[1]SO2!$DZ$3:$EP$143,16,0)</f>
        <v>0</v>
      </c>
      <c r="J53" s="57">
        <f ca="1">+VLOOKUP($H53,[1]SO2!$DZ$3:$EP$143,6,0)</f>
        <v>0</v>
      </c>
      <c r="K53" s="57">
        <f ca="1">+J53/'[1]SO2-CURVE'!U53</f>
        <v>0</v>
      </c>
      <c r="L53" s="16">
        <f t="shared" ca="1" si="17"/>
        <v>-40771.77815890286</v>
      </c>
      <c r="N53" s="159"/>
      <c r="O53" s="52"/>
      <c r="P53" s="52"/>
      <c r="Q53" s="52"/>
      <c r="R53" s="160"/>
      <c r="S53" s="87"/>
      <c r="T53" s="52"/>
      <c r="U53" s="128">
        <f>AVERAGE(U49:U52)</f>
        <v>3.7225000000000001</v>
      </c>
      <c r="V53" s="128">
        <f>AVERAGE(V49:V52)</f>
        <v>3.7324999999999999</v>
      </c>
    </row>
    <row r="54" spans="2:30" x14ac:dyDescent="0.2">
      <c r="F54">
        <v>1</v>
      </c>
      <c r="G54" s="37">
        <f t="shared" ca="1" si="13"/>
        <v>37987</v>
      </c>
      <c r="H54" s="55">
        <f ca="1">+[1]SO2!DZ48</f>
        <v>38200</v>
      </c>
      <c r="I54" s="57">
        <f ca="1">+VLOOKUP($H54,[1]SO2!$DZ$3:$EP$143,16,0)</f>
        <v>0</v>
      </c>
      <c r="J54" s="57">
        <f ca="1">+VLOOKUP($H54,[1]SO2!$DZ$3:$EP$143,6,0)</f>
        <v>0</v>
      </c>
      <c r="K54" s="57">
        <f ca="1">+J54/'[1]SO2-CURVE'!U54</f>
        <v>0</v>
      </c>
      <c r="L54" s="16">
        <f t="shared" ca="1" si="17"/>
        <v>-40771.77815890286</v>
      </c>
      <c r="N54" s="159">
        <v>2000</v>
      </c>
      <c r="O54" s="126">
        <v>80000</v>
      </c>
      <c r="P54" s="27">
        <f>+R6</f>
        <v>153.5</v>
      </c>
      <c r="Q54" s="106">
        <f t="shared" ref="Q54:Q59" si="23">+P54*O54</f>
        <v>12280000</v>
      </c>
      <c r="R54" s="160" t="s">
        <v>41</v>
      </c>
      <c r="S54" s="87"/>
      <c r="T54" s="52"/>
      <c r="U54" s="106"/>
      <c r="V54" s="106"/>
    </row>
    <row r="55" spans="2:30" x14ac:dyDescent="0.2">
      <c r="F55">
        <v>1</v>
      </c>
      <c r="G55" s="37">
        <f t="shared" ca="1" si="13"/>
        <v>37987</v>
      </c>
      <c r="H55" s="55">
        <f ca="1">+[1]SO2!DZ49</f>
        <v>38231</v>
      </c>
      <c r="I55" s="57">
        <f ca="1">+VLOOKUP($H55,[1]SO2!$DZ$3:$EP$143,16,0)</f>
        <v>0</v>
      </c>
      <c r="J55" s="57">
        <f ca="1">+VLOOKUP($H55,[1]SO2!$DZ$3:$EP$143,6,0)</f>
        <v>0</v>
      </c>
      <c r="K55" s="57">
        <f ca="1">+J55/'[1]SO2-CURVE'!U55</f>
        <v>0</v>
      </c>
      <c r="L55" s="16">
        <f t="shared" ca="1" si="17"/>
        <v>-40771.77815890286</v>
      </c>
      <c r="N55" s="159">
        <v>2003</v>
      </c>
      <c r="O55" s="106">
        <f>+($O$54*(1+$N$52))/5</f>
        <v>17280</v>
      </c>
      <c r="P55" s="27">
        <f>+R9</f>
        <v>151.97514343261719</v>
      </c>
      <c r="Q55" s="106">
        <f t="shared" si="23"/>
        <v>2626130.478515625</v>
      </c>
      <c r="R55" s="160"/>
      <c r="S55" s="87"/>
      <c r="T55" s="27" t="s">
        <v>49</v>
      </c>
      <c r="U55" s="116">
        <v>3.81</v>
      </c>
      <c r="V55" s="116">
        <f>+U55+0.01</f>
        <v>3.82</v>
      </c>
      <c r="AB55" s="139"/>
    </row>
    <row r="56" spans="2:30" x14ac:dyDescent="0.2">
      <c r="F56">
        <v>1</v>
      </c>
      <c r="G56" s="37">
        <f t="shared" ca="1" si="13"/>
        <v>37987</v>
      </c>
      <c r="H56" s="55">
        <f ca="1">+[1]SO2!DZ50</f>
        <v>38261</v>
      </c>
      <c r="I56" s="57">
        <f ca="1">+VLOOKUP($H56,[1]SO2!$DZ$3:$EP$143,16,0)</f>
        <v>-15000</v>
      </c>
      <c r="J56" s="57">
        <f ca="1">+VLOOKUP($H56,[1]SO2!$DZ$3:$EP$143,6,0)</f>
        <v>-10696.769135940613</v>
      </c>
      <c r="K56" s="57">
        <f ca="1">+J56/'[1]SO2-CURVE'!U56</f>
        <v>-13827.81279346995</v>
      </c>
      <c r="L56" s="16">
        <f t="shared" ca="1" si="17"/>
        <v>-66468.547294843476</v>
      </c>
      <c r="N56" s="159">
        <v>2004</v>
      </c>
      <c r="O56" s="106">
        <f>+($O$54*(1+$N$52))/5</f>
        <v>17280</v>
      </c>
      <c r="P56" s="27">
        <f>+R10</f>
        <v>148.92549133300781</v>
      </c>
      <c r="Q56" s="106">
        <f t="shared" si="23"/>
        <v>2573432.490234375</v>
      </c>
      <c r="R56" s="160"/>
      <c r="S56" s="87"/>
      <c r="T56" s="27" t="s">
        <v>50</v>
      </c>
      <c r="U56" s="116">
        <v>3.82</v>
      </c>
      <c r="V56" s="116">
        <f>+U56+0.01</f>
        <v>3.8299999999999996</v>
      </c>
      <c r="Y56">
        <v>30</v>
      </c>
      <c r="Z56">
        <v>25.8</v>
      </c>
      <c r="AA56">
        <f>+Z56*Y56</f>
        <v>774</v>
      </c>
      <c r="AB56" s="139"/>
    </row>
    <row r="57" spans="2:30" x14ac:dyDescent="0.2">
      <c r="F57">
        <v>1</v>
      </c>
      <c r="G57" s="37">
        <f t="shared" ca="1" si="13"/>
        <v>37987</v>
      </c>
      <c r="H57" s="55">
        <f ca="1">+[1]SO2!DZ51</f>
        <v>38292</v>
      </c>
      <c r="I57" s="57">
        <f ca="1">+VLOOKUP($H57,[1]SO2!$DZ$3:$EP$143,16,0)</f>
        <v>0</v>
      </c>
      <c r="J57" s="57">
        <f ca="1">+VLOOKUP($H57,[1]SO2!$DZ$3:$EP$143,6,0)</f>
        <v>-3526.3493794288001</v>
      </c>
      <c r="K57" s="57">
        <f ca="1">+J57/'[1]SO2-CURVE'!U57</f>
        <v>-4584.6144014358142</v>
      </c>
      <c r="L57" s="16">
        <f t="shared" ca="1" si="17"/>
        <v>-69994.89667427227</v>
      </c>
      <c r="N57" s="159">
        <v>2005</v>
      </c>
      <c r="O57" s="106">
        <f>+($O$54*(1+$N$52))/5</f>
        <v>17280</v>
      </c>
      <c r="P57" s="27">
        <f>+R11</f>
        <v>142.31787109375</v>
      </c>
      <c r="Q57" s="106">
        <f t="shared" si="23"/>
        <v>2459252.8125</v>
      </c>
      <c r="R57" s="160"/>
      <c r="S57" s="87"/>
      <c r="T57" s="27" t="s">
        <v>51</v>
      </c>
      <c r="U57" s="116">
        <v>3.84</v>
      </c>
      <c r="V57" s="116">
        <f>+U57+0.01</f>
        <v>3.8499999999999996</v>
      </c>
      <c r="W57" s="106"/>
      <c r="Y57">
        <v>20</v>
      </c>
      <c r="Z57">
        <v>25.87</v>
      </c>
      <c r="AA57">
        <f>+Z57*Y57</f>
        <v>517.4</v>
      </c>
    </row>
    <row r="58" spans="2:30" ht="15" x14ac:dyDescent="0.35">
      <c r="F58">
        <v>1</v>
      </c>
      <c r="G58" s="37">
        <f t="shared" ca="1" si="13"/>
        <v>37987</v>
      </c>
      <c r="H58" s="55">
        <f ca="1">+[1]SO2!DZ52</f>
        <v>38322</v>
      </c>
      <c r="I58" s="57">
        <f ca="1">+VLOOKUP($H58,[1]SO2!$DZ$3:$EP$143,16,0)</f>
        <v>-8000</v>
      </c>
      <c r="J58" s="57">
        <f ca="1">+VLOOKUP($H58,[1]SO2!$DZ$3:$EP$143,6,0)</f>
        <v>-47626.361302413054</v>
      </c>
      <c r="K58" s="57">
        <f ca="1">+J58/'[1]SO2-CURVE'!U58</f>
        <v>-62262.114003519273</v>
      </c>
      <c r="L58" s="16">
        <f t="shared" ca="1" si="17"/>
        <v>-125621.25797668533</v>
      </c>
      <c r="N58" s="159">
        <v>2006</v>
      </c>
      <c r="O58" s="106">
        <f>+($O$54*(1+$N$52))/5</f>
        <v>17280</v>
      </c>
      <c r="P58" s="27">
        <f>+R12</f>
        <v>133.34710693359375</v>
      </c>
      <c r="Q58" s="106">
        <f t="shared" si="23"/>
        <v>2304238.0078125</v>
      </c>
      <c r="R58" s="160"/>
      <c r="S58" s="87"/>
      <c r="T58" s="27" t="s">
        <v>52</v>
      </c>
      <c r="U58" s="124">
        <v>3.85</v>
      </c>
      <c r="V58" s="124">
        <f>+U58+0.01</f>
        <v>3.86</v>
      </c>
      <c r="W58" s="27"/>
      <c r="Y58">
        <f>+Y57+Y56</f>
        <v>50</v>
      </c>
      <c r="Z58">
        <f>+AA58/Y58</f>
        <v>25.828000000000003</v>
      </c>
      <c r="AA58">
        <f>+AA57+AA56</f>
        <v>1291.4000000000001</v>
      </c>
      <c r="AB58" s="144"/>
    </row>
    <row r="59" spans="2:30" x14ac:dyDescent="0.2">
      <c r="F59">
        <v>1</v>
      </c>
      <c r="G59" s="37">
        <f t="shared" ca="1" si="13"/>
        <v>38353</v>
      </c>
      <c r="H59" s="55">
        <f ca="1">+[1]SO2!DZ53</f>
        <v>38353</v>
      </c>
      <c r="I59" s="57">
        <f ca="1">+VLOOKUP($H59,[1]SO2!$DZ$3:$EP$143,16,0)</f>
        <v>116898</v>
      </c>
      <c r="J59" s="57">
        <f ca="1">+VLOOKUP($H59,[1]SO2!$DZ$3:$EP$143,6,0)</f>
        <v>-31413.460121333545</v>
      </c>
      <c r="K59" s="57">
        <f ca="1">+J59/'[1]SO2-CURVE'!U59</f>
        <v>-41307.964633420619</v>
      </c>
      <c r="L59" s="16">
        <f t="shared" ca="1" si="17"/>
        <v>-40136.718098018871</v>
      </c>
      <c r="N59" s="159">
        <v>2007</v>
      </c>
      <c r="O59" s="106">
        <f>+($O$54*(1+$N$52))/5</f>
        <v>17280</v>
      </c>
      <c r="P59" s="27">
        <f>+R13</f>
        <v>106.73839569091797</v>
      </c>
      <c r="Q59" s="130">
        <f t="shared" si="23"/>
        <v>1844439.4775390625</v>
      </c>
      <c r="R59" s="160"/>
      <c r="S59" s="87"/>
      <c r="T59" s="52"/>
      <c r="U59" s="128">
        <f>AVERAGE(U55:U58)</f>
        <v>3.8299999999999996</v>
      </c>
      <c r="V59" s="128">
        <f>AVERAGE(V55:V58)</f>
        <v>3.84</v>
      </c>
      <c r="W59" s="27"/>
    </row>
    <row r="60" spans="2:30" x14ac:dyDescent="0.2">
      <c r="F60">
        <v>1</v>
      </c>
      <c r="G60" s="37">
        <f t="shared" ca="1" si="13"/>
        <v>38353</v>
      </c>
      <c r="H60" s="55">
        <f ca="1">+[1]SO2!DZ54</f>
        <v>38384</v>
      </c>
      <c r="I60" s="57">
        <f ca="1">+VLOOKUP($H60,[1]SO2!$DZ$3:$EP$143,16,0)</f>
        <v>0</v>
      </c>
      <c r="J60" s="57">
        <f ca="1">+VLOOKUP($H60,[1]SO2!$DZ$3:$EP$143,6,0)</f>
        <v>0</v>
      </c>
      <c r="K60" s="57">
        <f ca="1">+J60/'[1]SO2-CURVE'!U60</f>
        <v>0</v>
      </c>
      <c r="L60" s="16">
        <f t="shared" ca="1" si="17"/>
        <v>-40136.718098018871</v>
      </c>
      <c r="N60" s="159"/>
      <c r="O60" s="52"/>
      <c r="P60" s="52"/>
      <c r="Q60" s="52"/>
      <c r="R60" s="160"/>
      <c r="S60" s="87"/>
      <c r="T60" s="146"/>
      <c r="U60" s="146"/>
      <c r="V60" s="87"/>
      <c r="W60" s="52"/>
    </row>
    <row r="61" spans="2:30" x14ac:dyDescent="0.2">
      <c r="F61">
        <v>1</v>
      </c>
      <c r="G61" s="37">
        <f t="shared" ca="1" si="13"/>
        <v>38353</v>
      </c>
      <c r="H61" s="55">
        <f ca="1">+[1]SO2!DZ55</f>
        <v>38412</v>
      </c>
      <c r="I61" s="57">
        <f ca="1">+VLOOKUP($H61,[1]SO2!$DZ$3:$EP$143,16,0)</f>
        <v>10300</v>
      </c>
      <c r="J61" s="57">
        <f ca="1">+VLOOKUP($H61,[1]SO2!$DZ$3:$EP$143,6,0)</f>
        <v>0</v>
      </c>
      <c r="K61" s="57">
        <f ca="1">+J61/'[1]SO2-CURVE'!U61</f>
        <v>0</v>
      </c>
      <c r="L61" s="16">
        <f t="shared" ca="1" si="17"/>
        <v>-29836.718098018871</v>
      </c>
      <c r="N61" s="161">
        <f>+(O61-O54)/O54</f>
        <v>0.08</v>
      </c>
      <c r="O61" s="130">
        <f>SUM(O55:O59)</f>
        <v>86400</v>
      </c>
      <c r="P61" s="52"/>
      <c r="Q61" s="130">
        <f>SUM(Q55:Q59)</f>
        <v>11807493.266601563</v>
      </c>
      <c r="R61" s="160" t="s">
        <v>46</v>
      </c>
      <c r="S61" s="87"/>
      <c r="T61" s="146"/>
      <c r="U61" s="146"/>
      <c r="V61" s="87"/>
      <c r="W61" s="52"/>
    </row>
    <row r="62" spans="2:30" x14ac:dyDescent="0.2">
      <c r="F62">
        <v>1</v>
      </c>
      <c r="G62" s="37">
        <f t="shared" ca="1" si="13"/>
        <v>38353</v>
      </c>
      <c r="H62" s="55">
        <f ca="1">+[1]SO2!DZ56</f>
        <v>38443</v>
      </c>
      <c r="I62" s="57">
        <f ca="1">+VLOOKUP($H62,[1]SO2!$DZ$3:$EP$143,16,0)</f>
        <v>0</v>
      </c>
      <c r="J62" s="57">
        <f ca="1">+VLOOKUP($H62,[1]SO2!$DZ$3:$EP$143,6,0)</f>
        <v>-5147.032914062871</v>
      </c>
      <c r="K62" s="57">
        <f ca="1">+J62/'[1]SO2-CURVE'!U62</f>
        <v>-6887.0573833994422</v>
      </c>
      <c r="L62" s="16">
        <f t="shared" ca="1" si="17"/>
        <v>-34983.751012081746</v>
      </c>
      <c r="N62" s="159"/>
      <c r="O62" s="88"/>
      <c r="P62" s="130"/>
      <c r="Q62" s="52"/>
      <c r="R62" s="160"/>
      <c r="S62" s="87"/>
      <c r="T62" s="142">
        <v>8800</v>
      </c>
      <c r="U62" s="87"/>
      <c r="V62" s="87"/>
      <c r="W62" s="52"/>
    </row>
    <row r="63" spans="2:30" ht="13.5" thickBot="1" x14ac:dyDescent="0.25">
      <c r="F63">
        <v>1</v>
      </c>
      <c r="G63" s="37">
        <f t="shared" ca="1" si="13"/>
        <v>38353</v>
      </c>
      <c r="H63" s="55">
        <f ca="1">+[1]SO2!DZ57</f>
        <v>38473</v>
      </c>
      <c r="I63" s="57">
        <f ca="1">+VLOOKUP($H63,[1]SO2!$DZ$3:$EP$143,16,0)</f>
        <v>0</v>
      </c>
      <c r="J63" s="57">
        <f ca="1">+VLOOKUP($H63,[1]SO2!$DZ$3:$EP$143,6,0)</f>
        <v>0</v>
      </c>
      <c r="K63" s="57">
        <f ca="1">+J63/'[1]SO2-CURVE'!U63</f>
        <v>0</v>
      </c>
      <c r="L63" s="16">
        <f t="shared" ca="1" si="17"/>
        <v>-34983.751012081746</v>
      </c>
      <c r="N63" s="162" t="s">
        <v>53</v>
      </c>
      <c r="O63" s="163">
        <f>+O54-O61</f>
        <v>-6400</v>
      </c>
      <c r="P63" s="164"/>
      <c r="Q63" s="165">
        <f>+Q54-Q61</f>
        <v>472506.7333984375</v>
      </c>
      <c r="R63" s="166"/>
      <c r="S63" s="87"/>
      <c r="T63" t="s">
        <v>39</v>
      </c>
      <c r="U63" s="116"/>
      <c r="V63" s="117"/>
      <c r="W63" s="52"/>
    </row>
    <row r="64" spans="2:30" ht="15" x14ac:dyDescent="0.35">
      <c r="F64">
        <v>1</v>
      </c>
      <c r="G64" s="37">
        <f t="shared" ca="1" si="13"/>
        <v>38353</v>
      </c>
      <c r="H64" s="55">
        <f ca="1">+[1]SO2!DZ58</f>
        <v>38504</v>
      </c>
      <c r="I64" s="57">
        <f ca="1">+VLOOKUP($H64,[1]SO2!$DZ$3:$EP$143,16,0)</f>
        <v>0</v>
      </c>
      <c r="J64" s="57">
        <f ca="1">+VLOOKUP($H64,[1]SO2!$DZ$3:$EP$143,6,0)</f>
        <v>-16130.565079029062</v>
      </c>
      <c r="K64" s="57">
        <f ca="1">+J64/'[1]SO2-CURVE'!U64</f>
        <v>-21841.49381767365</v>
      </c>
      <c r="L64" s="16">
        <f t="shared" ca="1" si="17"/>
        <v>-51114.316091110806</v>
      </c>
      <c r="N64" s="52"/>
      <c r="O64" s="126"/>
      <c r="P64" s="94"/>
      <c r="Q64" s="27"/>
      <c r="R64" s="52"/>
      <c r="S64" s="87"/>
      <c r="T64" t="s">
        <v>40</v>
      </c>
      <c r="U64" s="124">
        <v>4.22</v>
      </c>
      <c r="V64" s="125">
        <f>+U64+0.01</f>
        <v>4.2299999999999995</v>
      </c>
    </row>
    <row r="65" spans="6:22" x14ac:dyDescent="0.2">
      <c r="F65">
        <v>1</v>
      </c>
      <c r="G65" s="37">
        <f t="shared" ca="1" si="13"/>
        <v>38353</v>
      </c>
      <c r="H65" s="55">
        <f ca="1">+[1]SO2!DZ59</f>
        <v>38534</v>
      </c>
      <c r="I65" s="57">
        <f ca="1">+VLOOKUP($H65,[1]SO2!$DZ$3:$EP$143,16,0)</f>
        <v>0</v>
      </c>
      <c r="J65" s="57">
        <f ca="1">+VLOOKUP($H65,[1]SO2!$DZ$3:$EP$143,6,0)</f>
        <v>0</v>
      </c>
      <c r="K65" s="57">
        <f ca="1">+J65/'[1]SO2-CURVE'!U65</f>
        <v>0</v>
      </c>
      <c r="L65" s="16">
        <f t="shared" ca="1" si="17"/>
        <v>-51114.316091110806</v>
      </c>
      <c r="N65" s="52"/>
      <c r="O65" s="106"/>
      <c r="P65" s="94"/>
      <c r="Q65" s="27"/>
      <c r="R65" s="52"/>
      <c r="S65" s="87"/>
      <c r="T65" t="s">
        <v>42</v>
      </c>
      <c r="U65" s="128">
        <f>AVERAGE(U62:U64)</f>
        <v>4.22</v>
      </c>
      <c r="V65" s="128">
        <f>AVERAGE(V62:V64)</f>
        <v>4.2299999999999995</v>
      </c>
    </row>
    <row r="66" spans="6:22" x14ac:dyDescent="0.2">
      <c r="F66">
        <v>1</v>
      </c>
      <c r="G66" s="37">
        <f t="shared" ca="1" si="13"/>
        <v>38353</v>
      </c>
      <c r="H66" s="55">
        <f ca="1">+[1]SO2!DZ60</f>
        <v>38565</v>
      </c>
      <c r="I66" s="57">
        <f ca="1">+VLOOKUP($H66,[1]SO2!$DZ$3:$EP$143,16,0)</f>
        <v>0</v>
      </c>
      <c r="J66" s="57">
        <f ca="1">+VLOOKUP($H66,[1]SO2!$DZ$3:$EP$143,6,0)</f>
        <v>0</v>
      </c>
      <c r="K66" s="57">
        <f ca="1">+J66/'[1]SO2-CURVE'!U66</f>
        <v>0</v>
      </c>
      <c r="L66" s="16">
        <f t="shared" ca="1" si="17"/>
        <v>-51114.316091110806</v>
      </c>
      <c r="N66" s="52"/>
      <c r="O66" s="52"/>
      <c r="P66" s="52"/>
      <c r="Q66" s="52"/>
      <c r="R66" s="52"/>
      <c r="S66" s="87"/>
      <c r="T66" s="146"/>
      <c r="U66" s="146"/>
      <c r="V66" s="87"/>
    </row>
    <row r="67" spans="6:22" ht="13.5" thickBot="1" x14ac:dyDescent="0.25">
      <c r="F67">
        <v>1</v>
      </c>
      <c r="G67" s="37">
        <f t="shared" ca="1" si="13"/>
        <v>38353</v>
      </c>
      <c r="H67" s="55">
        <f ca="1">+[1]SO2!DZ61</f>
        <v>38596</v>
      </c>
      <c r="I67" s="57">
        <f ca="1">+VLOOKUP($H67,[1]SO2!$DZ$3:$EP$143,16,0)</f>
        <v>0</v>
      </c>
      <c r="J67" s="57">
        <f ca="1">+VLOOKUP($H67,[1]SO2!$DZ$3:$EP$143,6,0)</f>
        <v>0</v>
      </c>
      <c r="K67" s="57">
        <f ca="1">+J67/'[1]SO2-CURVE'!U67</f>
        <v>0</v>
      </c>
      <c r="L67" s="16">
        <f t="shared" ca="1" si="17"/>
        <v>-51114.316091110806</v>
      </c>
      <c r="N67" s="52"/>
      <c r="O67" s="52"/>
      <c r="P67" s="52"/>
      <c r="Q67" s="27"/>
      <c r="R67" s="52"/>
      <c r="S67" s="87"/>
      <c r="T67" s="27" t="s">
        <v>44</v>
      </c>
      <c r="U67" s="116">
        <v>4.58</v>
      </c>
      <c r="V67" s="116">
        <f>+U67+0.01</f>
        <v>4.59</v>
      </c>
    </row>
    <row r="68" spans="6:22" x14ac:dyDescent="0.2">
      <c r="F68">
        <v>1</v>
      </c>
      <c r="G68" s="37">
        <f t="shared" ca="1" si="13"/>
        <v>38353</v>
      </c>
      <c r="H68" s="55">
        <f ca="1">+[1]SO2!DZ62</f>
        <v>38626</v>
      </c>
      <c r="I68" s="57">
        <f ca="1">+VLOOKUP($H68,[1]SO2!$DZ$3:$EP$143,16,0)</f>
        <v>-11250</v>
      </c>
      <c r="J68" s="57">
        <f ca="1">+VLOOKUP($H68,[1]SO2!$DZ$3:$EP$143,6,0)</f>
        <v>-8050.2721571004913</v>
      </c>
      <c r="K68" s="57">
        <f ca="1">+J68/'[1]SO2-CURVE'!U68</f>
        <v>-11164.388602841906</v>
      </c>
      <c r="L68" s="16">
        <f t="shared" ca="1" si="17"/>
        <v>-70414.588248211294</v>
      </c>
      <c r="N68" s="167"/>
      <c r="O68" s="156"/>
      <c r="P68" s="168"/>
      <c r="Q68" s="169"/>
      <c r="R68" s="170"/>
      <c r="S68" s="87"/>
      <c r="T68" s="27" t="s">
        <v>45</v>
      </c>
      <c r="U68" s="116">
        <v>4.58</v>
      </c>
      <c r="V68" s="116">
        <f>+U68+0.01</f>
        <v>4.59</v>
      </c>
    </row>
    <row r="69" spans="6:22" x14ac:dyDescent="0.2">
      <c r="F69">
        <v>1</v>
      </c>
      <c r="G69" s="37">
        <f t="shared" ca="1" si="13"/>
        <v>38353</v>
      </c>
      <c r="H69" s="55">
        <f ca="1">+[1]SO2!DZ63</f>
        <v>38657</v>
      </c>
      <c r="I69" s="57">
        <f ca="1">+VLOOKUP($H69,[1]SO2!$DZ$3:$EP$143,16,0)</f>
        <v>-55000</v>
      </c>
      <c r="J69" s="57">
        <f ca="1">+VLOOKUP($H69,[1]SO2!$DZ$3:$EP$143,6,0)</f>
        <v>0</v>
      </c>
      <c r="K69" s="57">
        <f ca="1">+J69/'[1]SO2-CURVE'!U69</f>
        <v>0</v>
      </c>
      <c r="L69" s="16">
        <f t="shared" ca="1" si="17"/>
        <v>-125414.58824821129</v>
      </c>
      <c r="N69" s="159">
        <v>2001</v>
      </c>
      <c r="O69" s="126">
        <v>15000</v>
      </c>
      <c r="P69" s="27">
        <f>+R7</f>
        <v>153.5</v>
      </c>
      <c r="Q69" s="106">
        <f>+P69*O69</f>
        <v>2302500</v>
      </c>
      <c r="R69" s="160" t="s">
        <v>41</v>
      </c>
      <c r="S69" s="87"/>
      <c r="T69" s="27" t="s">
        <v>47</v>
      </c>
      <c r="U69" s="116">
        <v>4.6100000000000003</v>
      </c>
      <c r="V69" s="116">
        <f>+U69+0.01</f>
        <v>4.62</v>
      </c>
    </row>
    <row r="70" spans="6:22" ht="15" x14ac:dyDescent="0.35">
      <c r="F70">
        <v>1</v>
      </c>
      <c r="G70" s="37">
        <f t="shared" ca="1" si="13"/>
        <v>38353</v>
      </c>
      <c r="H70" s="55">
        <f ca="1">+[1]SO2!DZ64</f>
        <v>38687</v>
      </c>
      <c r="I70" s="57">
        <f ca="1">+VLOOKUP($H70,[1]SO2!$DZ$3:$EP$143,16,0)</f>
        <v>-8000</v>
      </c>
      <c r="J70" s="57">
        <f ca="1">+VLOOKUP($H70,[1]SO2!$DZ$3:$EP$143,6,0)</f>
        <v>-9018.9411166143618</v>
      </c>
      <c r="K70" s="57">
        <f ca="1">+J70/'[1]SO2-CURVE'!U70</f>
        <v>-12656.571164806053</v>
      </c>
      <c r="L70" s="16">
        <f t="shared" ca="1" si="17"/>
        <v>-142433.52936482566</v>
      </c>
      <c r="N70" s="159">
        <v>2002</v>
      </c>
      <c r="O70" s="130">
        <f>+O69</f>
        <v>15000</v>
      </c>
      <c r="P70" s="27">
        <f>+R8</f>
        <v>152.99176025390625</v>
      </c>
      <c r="Q70" s="106">
        <f>+P70*O70</f>
        <v>2294876.4038085938</v>
      </c>
      <c r="R70" s="171">
        <f>+Q70+Q69</f>
        <v>4597376.4038085938</v>
      </c>
      <c r="S70" s="87"/>
      <c r="T70" s="27" t="s">
        <v>48</v>
      </c>
      <c r="U70" s="124">
        <v>4.6100000000000003</v>
      </c>
      <c r="V70" s="124">
        <f>+U70+0.01</f>
        <v>4.62</v>
      </c>
    </row>
    <row r="71" spans="6:22" x14ac:dyDescent="0.2">
      <c r="F71">
        <v>1</v>
      </c>
      <c r="G71" s="37">
        <f t="shared" ca="1" si="13"/>
        <v>38718</v>
      </c>
      <c r="H71" s="55">
        <f ca="1">+[1]SO2!DZ65</f>
        <v>38718</v>
      </c>
      <c r="I71" s="57">
        <f ca="1">+VLOOKUP($H71,[1]SO2!$DZ$3:$EP$143,16,0)</f>
        <v>34023</v>
      </c>
      <c r="J71" s="57">
        <f ca="1">+VLOOKUP($H71,[1]SO2!$DZ$3:$EP$143,6,0)</f>
        <v>-4039.3383418709805</v>
      </c>
      <c r="K71" s="57">
        <f ca="1">+J71/'[1]SO2-CURVE'!U71</f>
        <v>-5701.7652198878623</v>
      </c>
      <c r="L71" s="16">
        <f t="shared" ca="1" si="17"/>
        <v>-112449.86770669665</v>
      </c>
      <c r="N71" s="159"/>
      <c r="O71" s="126"/>
      <c r="P71" s="94"/>
      <c r="Q71" s="106"/>
      <c r="R71" s="160"/>
      <c r="S71" s="87"/>
      <c r="T71" s="52"/>
      <c r="U71" s="128">
        <f>AVERAGE(U67:U70)</f>
        <v>4.5949999999999998</v>
      </c>
      <c r="V71" s="128">
        <f>AVERAGE(V67:V70)</f>
        <v>4.6050000000000004</v>
      </c>
    </row>
    <row r="72" spans="6:22" x14ac:dyDescent="0.2">
      <c r="F72">
        <v>1</v>
      </c>
      <c r="G72" s="37">
        <f t="shared" ca="1" si="13"/>
        <v>38718</v>
      </c>
      <c r="H72" s="55">
        <f ca="1">+[1]SO2!DZ66</f>
        <v>38749</v>
      </c>
      <c r="I72" s="57">
        <f ca="1">+VLOOKUP($H72,[1]SO2!$DZ$3:$EP$143,16,0)</f>
        <v>0</v>
      </c>
      <c r="J72" s="57">
        <f ca="1">+VLOOKUP($H72,[1]SO2!$DZ$3:$EP$143,6,0)</f>
        <v>0</v>
      </c>
      <c r="K72" s="57">
        <f ca="1">+J72/'[1]SO2-CURVE'!U72</f>
        <v>0</v>
      </c>
      <c r="L72" s="16">
        <f t="shared" ca="1" si="17"/>
        <v>-112449.86770669665</v>
      </c>
      <c r="N72" s="159">
        <v>2007</v>
      </c>
      <c r="O72" s="126">
        <v>20000</v>
      </c>
      <c r="P72" s="94">
        <f>+R13</f>
        <v>106.73839569091797</v>
      </c>
      <c r="Q72" s="106">
        <f>+P72*O72</f>
        <v>2134767.9138183594</v>
      </c>
      <c r="R72" s="160" t="s">
        <v>46</v>
      </c>
      <c r="S72" s="87"/>
      <c r="T72" s="52"/>
      <c r="U72" s="106"/>
      <c r="V72" s="106"/>
    </row>
    <row r="73" spans="6:22" x14ac:dyDescent="0.2">
      <c r="F73">
        <v>1</v>
      </c>
      <c r="G73" s="37">
        <f t="shared" ref="G73:G135" ca="1" si="24">+DATE(YEAR(H73),1,1)</f>
        <v>38718</v>
      </c>
      <c r="H73" s="55">
        <f ca="1">+[1]SO2!DZ67</f>
        <v>38777</v>
      </c>
      <c r="I73" s="57">
        <f ca="1">+VLOOKUP($H73,[1]SO2!$DZ$3:$EP$143,16,0)</f>
        <v>0</v>
      </c>
      <c r="J73" s="57">
        <f ca="1">+VLOOKUP($H73,[1]SO2!$DZ$3:$EP$143,6,0)</f>
        <v>0</v>
      </c>
      <c r="K73" s="57">
        <f ca="1">+J73/'[1]SO2-CURVE'!U73</f>
        <v>0</v>
      </c>
      <c r="L73" s="16">
        <f t="shared" ca="1" si="17"/>
        <v>-112449.86770669665</v>
      </c>
      <c r="N73" s="159">
        <v>2008</v>
      </c>
      <c r="O73" s="106">
        <f>+O72</f>
        <v>20000</v>
      </c>
      <c r="P73" s="27">
        <f>+R14</f>
        <v>92.506607055664063</v>
      </c>
      <c r="Q73" s="106">
        <f>+P73*O73</f>
        <v>1850132.1411132813</v>
      </c>
      <c r="R73" s="171">
        <f>+Q73+Q72</f>
        <v>3984900.0549316406</v>
      </c>
      <c r="S73" s="87"/>
      <c r="T73" s="27" t="s">
        <v>49</v>
      </c>
      <c r="U73" s="116">
        <v>4.7</v>
      </c>
      <c r="V73" s="116">
        <f>+U73+0.01</f>
        <v>4.71</v>
      </c>
    </row>
    <row r="74" spans="6:22" x14ac:dyDescent="0.2">
      <c r="F74">
        <v>1</v>
      </c>
      <c r="G74" s="37">
        <f t="shared" ca="1" si="24"/>
        <v>38718</v>
      </c>
      <c r="H74" s="55">
        <f ca="1">+[1]SO2!DZ68</f>
        <v>38808</v>
      </c>
      <c r="I74" s="57">
        <f ca="1">+VLOOKUP($H74,[1]SO2!$DZ$3:$EP$143,16,0)</f>
        <v>0</v>
      </c>
      <c r="J74" s="57">
        <f ca="1">+VLOOKUP($H74,[1]SO2!$DZ$3:$EP$143,6,0)</f>
        <v>-4192.2195718149505</v>
      </c>
      <c r="K74" s="57">
        <f ca="1">+J74/'[1]SO2-CURVE'!U74</f>
        <v>-6019.0468970426928</v>
      </c>
      <c r="L74" s="16">
        <f t="shared" ca="1" si="17"/>
        <v>-116642.08727851159</v>
      </c>
      <c r="N74" s="159"/>
      <c r="O74" s="52"/>
      <c r="P74" s="94"/>
      <c r="Q74" s="27"/>
      <c r="R74" s="160"/>
      <c r="S74" s="87"/>
      <c r="T74" s="27" t="s">
        <v>50</v>
      </c>
      <c r="U74" s="116">
        <v>4.7</v>
      </c>
      <c r="V74" s="116">
        <f>+U74+0.01</f>
        <v>4.71</v>
      </c>
    </row>
    <row r="75" spans="6:22" x14ac:dyDescent="0.2">
      <c r="F75">
        <v>1</v>
      </c>
      <c r="G75" s="37">
        <f t="shared" ca="1" si="24"/>
        <v>38718</v>
      </c>
      <c r="H75" s="55">
        <f ca="1">+[1]SO2!DZ69</f>
        <v>38838</v>
      </c>
      <c r="I75" s="57">
        <f ca="1">+VLOOKUP($H75,[1]SO2!$DZ$3:$EP$143,16,0)</f>
        <v>0</v>
      </c>
      <c r="J75" s="57">
        <f ca="1">+VLOOKUP($H75,[1]SO2!$DZ$3:$EP$143,6,0)</f>
        <v>0</v>
      </c>
      <c r="K75" s="57">
        <f ca="1">+J75/'[1]SO2-CURVE'!U75</f>
        <v>0</v>
      </c>
      <c r="L75" s="16">
        <f t="shared" ref="L75:L135" ca="1" si="25">+I75+J75+L74</f>
        <v>-116642.08727851159</v>
      </c>
      <c r="N75" s="159"/>
      <c r="O75" s="172">
        <f>+(O72-O69)/O69</f>
        <v>0.33333333333333331</v>
      </c>
      <c r="P75" s="128"/>
      <c r="Q75" s="173" t="s">
        <v>5</v>
      </c>
      <c r="R75" s="174">
        <f>+R70-R73</f>
        <v>612476.34887695313</v>
      </c>
      <c r="S75" s="87"/>
      <c r="T75" s="27" t="s">
        <v>51</v>
      </c>
      <c r="U75" s="116">
        <v>4.7300000000000004</v>
      </c>
      <c r="V75" s="116">
        <f>+U75+0.01</f>
        <v>4.74</v>
      </c>
    </row>
    <row r="76" spans="6:22" ht="15.75" thickBot="1" x14ac:dyDescent="0.4">
      <c r="F76">
        <v>1</v>
      </c>
      <c r="G76" s="37">
        <f t="shared" ca="1" si="24"/>
        <v>38718</v>
      </c>
      <c r="H76" s="55">
        <f ca="1">+[1]SO2!DZ70</f>
        <v>38869</v>
      </c>
      <c r="I76" s="57">
        <f ca="1">+VLOOKUP($H76,[1]SO2!$DZ$3:$EP$143,16,0)</f>
        <v>0</v>
      </c>
      <c r="J76" s="57">
        <f ca="1">+VLOOKUP($H76,[1]SO2!$DZ$3:$EP$143,6,0)</f>
        <v>-6834.1709493290209</v>
      </c>
      <c r="K76" s="57">
        <f ca="1">+J76/'[1]SO2-CURVE'!U76</f>
        <v>-9926.2897879541579</v>
      </c>
      <c r="L76" s="16">
        <f t="shared" ca="1" si="25"/>
        <v>-123476.25822784062</v>
      </c>
      <c r="N76" s="175"/>
      <c r="O76" s="164"/>
      <c r="P76" s="176"/>
      <c r="Q76" s="177"/>
      <c r="R76" s="166"/>
      <c r="S76" s="87"/>
      <c r="T76" s="27" t="s">
        <v>52</v>
      </c>
      <c r="U76" s="124">
        <v>4.7300000000000004</v>
      </c>
      <c r="V76" s="124">
        <f>+U76+0.01</f>
        <v>4.74</v>
      </c>
    </row>
    <row r="77" spans="6:22" ht="13.5" thickBot="1" x14ac:dyDescent="0.25">
      <c r="F77">
        <v>1</v>
      </c>
      <c r="G77" s="37">
        <f t="shared" ca="1" si="24"/>
        <v>38718</v>
      </c>
      <c r="H77" s="55">
        <f ca="1">+[1]SO2!DZ71</f>
        <v>38899</v>
      </c>
      <c r="I77" s="57">
        <f ca="1">+VLOOKUP($H77,[1]SO2!$DZ$3:$EP$143,16,0)</f>
        <v>0</v>
      </c>
      <c r="J77" s="57">
        <f ca="1">+VLOOKUP($H77,[1]SO2!$DZ$3:$EP$143,6,0)</f>
        <v>0</v>
      </c>
      <c r="K77" s="57">
        <f ca="1">+J77/'[1]SO2-CURVE'!U77</f>
        <v>0</v>
      </c>
      <c r="L77" s="16">
        <f t="shared" ca="1" si="25"/>
        <v>-123476.25822784062</v>
      </c>
      <c r="N77" s="52"/>
      <c r="O77" s="52"/>
      <c r="P77" s="52"/>
      <c r="Q77" s="52"/>
      <c r="R77" s="52"/>
      <c r="S77" s="87"/>
      <c r="T77" s="52"/>
      <c r="U77" s="128">
        <f>AVERAGE(U73:U76)</f>
        <v>4.7149999999999999</v>
      </c>
      <c r="V77" s="128">
        <f>AVERAGE(V73:V76)</f>
        <v>4.7249999999999996</v>
      </c>
    </row>
    <row r="78" spans="6:22" x14ac:dyDescent="0.2">
      <c r="F78">
        <v>1</v>
      </c>
      <c r="G78" s="37">
        <f t="shared" ca="1" si="24"/>
        <v>38718</v>
      </c>
      <c r="H78" s="55">
        <f ca="1">+[1]SO2!DZ72</f>
        <v>38930</v>
      </c>
      <c r="I78" s="57">
        <f ca="1">+VLOOKUP($H78,[1]SO2!$DZ$3:$EP$143,16,0)</f>
        <v>0</v>
      </c>
      <c r="J78" s="57">
        <f ca="1">+VLOOKUP($H78,[1]SO2!$DZ$3:$EP$143,6,0)</f>
        <v>0</v>
      </c>
      <c r="K78" s="57">
        <f ca="1">+J78/'[1]SO2-CURVE'!U78</f>
        <v>0</v>
      </c>
      <c r="L78" s="16">
        <f t="shared" ca="1" si="25"/>
        <v>-123476.25822784062</v>
      </c>
      <c r="N78" s="178"/>
      <c r="O78" s="156"/>
      <c r="P78" s="156"/>
      <c r="Q78" s="156"/>
      <c r="R78" s="170"/>
      <c r="S78" s="87"/>
      <c r="T78" s="87"/>
      <c r="U78" s="87"/>
      <c r="V78" s="87"/>
    </row>
    <row r="79" spans="6:22" x14ac:dyDescent="0.2">
      <c r="F79">
        <v>1</v>
      </c>
      <c r="G79" s="37">
        <f t="shared" ca="1" si="24"/>
        <v>38718</v>
      </c>
      <c r="H79" s="55">
        <f ca="1">+[1]SO2!DZ73</f>
        <v>38961</v>
      </c>
      <c r="I79" s="57">
        <f ca="1">+VLOOKUP($H79,[1]SO2!$DZ$3:$EP$143,16,0)</f>
        <v>0</v>
      </c>
      <c r="J79" s="57">
        <f ca="1">+VLOOKUP($H79,[1]SO2!$DZ$3:$EP$143,6,0)</f>
        <v>0</v>
      </c>
      <c r="K79" s="57">
        <f ca="1">+J79/'[1]SO2-CURVE'!U79</f>
        <v>0</v>
      </c>
      <c r="L79" s="16">
        <f t="shared" ca="1" si="25"/>
        <v>-123476.25822784062</v>
      </c>
      <c r="N79" s="159">
        <v>2000</v>
      </c>
      <c r="O79" s="126">
        <v>5000</v>
      </c>
      <c r="P79" s="94">
        <f>+R6</f>
        <v>153.5</v>
      </c>
      <c r="Q79" s="94">
        <f>+P79*O79</f>
        <v>767500</v>
      </c>
      <c r="R79" s="160" t="s">
        <v>55</v>
      </c>
      <c r="S79" s="87"/>
      <c r="T79" s="87"/>
      <c r="U79" s="87"/>
      <c r="V79" s="87"/>
    </row>
    <row r="80" spans="6:22" x14ac:dyDescent="0.2">
      <c r="F80">
        <v>1</v>
      </c>
      <c r="G80" s="37">
        <f t="shared" ca="1" si="24"/>
        <v>38718</v>
      </c>
      <c r="H80" s="55">
        <f ca="1">+[1]SO2!DZ74</f>
        <v>38991</v>
      </c>
      <c r="I80" s="57">
        <f ca="1">+VLOOKUP($H80,[1]SO2!$DZ$3:$EP$143,16,0)</f>
        <v>0</v>
      </c>
      <c r="J80" s="57">
        <f ca="1">+VLOOKUP($H80,[1]SO2!$DZ$3:$EP$143,6,0)</f>
        <v>-2671.9853970327003</v>
      </c>
      <c r="K80" s="57">
        <f ca="1">+J80/'[1]SO2-CURVE'!U80</f>
        <v>-3971.9134282363989</v>
      </c>
      <c r="L80" s="16">
        <f t="shared" ca="1" si="25"/>
        <v>-126148.24362487331</v>
      </c>
      <c r="N80" s="159"/>
      <c r="O80" s="126"/>
      <c r="P80" s="94"/>
      <c r="Q80" s="94"/>
      <c r="R80" s="160"/>
      <c r="S80" s="87"/>
      <c r="T80" s="87">
        <v>5000</v>
      </c>
      <c r="U80" s="87"/>
      <c r="V80" s="87"/>
    </row>
    <row r="81" spans="6:22" x14ac:dyDescent="0.2">
      <c r="F81">
        <v>1</v>
      </c>
      <c r="G81" s="37">
        <f t="shared" ca="1" si="24"/>
        <v>38718</v>
      </c>
      <c r="H81" s="55">
        <f ca="1">+[1]SO2!DZ75</f>
        <v>39022</v>
      </c>
      <c r="I81" s="57">
        <f ca="1">+VLOOKUP($H81,[1]SO2!$DZ$3:$EP$143,16,0)</f>
        <v>0</v>
      </c>
      <c r="J81" s="57">
        <f ca="1">+VLOOKUP($H81,[1]SO2!$DZ$3:$EP$143,6,0)</f>
        <v>0</v>
      </c>
      <c r="K81" s="57">
        <f ca="1">+J81/'[1]SO2-CURVE'!U81</f>
        <v>0</v>
      </c>
      <c r="L81" s="16">
        <f t="shared" ca="1" si="25"/>
        <v>-126148.24362487331</v>
      </c>
      <c r="N81" s="159">
        <v>2008</v>
      </c>
      <c r="O81" s="106">
        <f>+O79*(1+O83)</f>
        <v>7000</v>
      </c>
      <c r="P81" s="94">
        <f>+R14</f>
        <v>92.506607055664063</v>
      </c>
      <c r="Q81" s="94">
        <f>+P81*O81</f>
        <v>647546.24938964844</v>
      </c>
      <c r="R81" s="160" t="s">
        <v>46</v>
      </c>
      <c r="T81">
        <v>7250</v>
      </c>
    </row>
    <row r="82" spans="6:22" x14ac:dyDescent="0.2">
      <c r="F82">
        <v>1</v>
      </c>
      <c r="G82" s="37">
        <f t="shared" ca="1" si="24"/>
        <v>38718</v>
      </c>
      <c r="H82" s="55">
        <f ca="1">+[1]SO2!DZ76</f>
        <v>39052</v>
      </c>
      <c r="I82" s="57">
        <f ca="1">+VLOOKUP($H82,[1]SO2!$DZ$3:$EP$143,16,0)</f>
        <v>-8000</v>
      </c>
      <c r="J82" s="57">
        <f ca="1">+VLOOKUP($H82,[1]SO2!$DZ$3:$EP$143,6,0)</f>
        <v>-9902.1438887381919</v>
      </c>
      <c r="K82" s="57">
        <f ca="1">+J82/'[1]SO2-CURVE'!U82</f>
        <v>-14891.625351340939</v>
      </c>
      <c r="L82" s="16">
        <f t="shared" ca="1" si="25"/>
        <v>-144050.38751361149</v>
      </c>
      <c r="N82" s="159"/>
      <c r="O82" s="52"/>
      <c r="P82" s="52"/>
      <c r="Q82" s="52"/>
      <c r="R82" s="160"/>
      <c r="T82">
        <f>+T81-T80</f>
        <v>2250</v>
      </c>
    </row>
    <row r="83" spans="6:22" x14ac:dyDescent="0.2">
      <c r="F83">
        <v>1</v>
      </c>
      <c r="G83" s="37">
        <f t="shared" ca="1" si="24"/>
        <v>39083</v>
      </c>
      <c r="H83" s="55">
        <f ca="1">+[1]SO2!DZ77</f>
        <v>39083</v>
      </c>
      <c r="I83" s="57">
        <f ca="1">+VLOOKUP($H83,[1]SO2!$DZ$3:$EP$143,16,0)</f>
        <v>37257</v>
      </c>
      <c r="J83" s="57">
        <f ca="1">+VLOOKUP($H83,[1]SO2!$DZ$3:$EP$143,6,0)</f>
        <v>-2120.0300883155601</v>
      </c>
      <c r="K83" s="57">
        <f ca="1">+J83/'[1]SO2-CURVE'!U83</f>
        <v>-3207.1823531540663</v>
      </c>
      <c r="L83" s="16">
        <f t="shared" ca="1" si="25"/>
        <v>-108913.41760192705</v>
      </c>
      <c r="N83" s="159"/>
      <c r="O83" s="179">
        <v>0.4</v>
      </c>
      <c r="P83" s="180" t="s">
        <v>5</v>
      </c>
      <c r="Q83" s="181">
        <f>+Q79-Q81</f>
        <v>119953.75061035156</v>
      </c>
      <c r="R83" s="160"/>
      <c r="T83">
        <f>+T82/T80</f>
        <v>0.45</v>
      </c>
    </row>
    <row r="84" spans="6:22" ht="13.5" thickBot="1" x14ac:dyDescent="0.25">
      <c r="F84">
        <v>1</v>
      </c>
      <c r="G84" s="37">
        <f t="shared" ca="1" si="24"/>
        <v>39083</v>
      </c>
      <c r="H84" s="55">
        <f ca="1">+[1]SO2!DZ78</f>
        <v>39114</v>
      </c>
      <c r="I84" s="57">
        <f ca="1">+VLOOKUP($H84,[1]SO2!$DZ$3:$EP$143,16,0)</f>
        <v>0</v>
      </c>
      <c r="J84" s="57">
        <f ca="1">+VLOOKUP($H84,[1]SO2!$DZ$3:$EP$143,6,0)</f>
        <v>0</v>
      </c>
      <c r="K84" s="57">
        <f ca="1">+J84/'[1]SO2-CURVE'!U84</f>
        <v>0</v>
      </c>
      <c r="L84" s="16">
        <f t="shared" ca="1" si="25"/>
        <v>-108913.41760192705</v>
      </c>
      <c r="N84" s="175"/>
      <c r="O84" s="164"/>
      <c r="P84" s="176"/>
      <c r="Q84" s="177"/>
      <c r="R84" s="166"/>
      <c r="V84" s="139"/>
    </row>
    <row r="85" spans="6:22" ht="13.5" thickBot="1" x14ac:dyDescent="0.25">
      <c r="F85">
        <v>1</v>
      </c>
      <c r="G85" s="37">
        <f t="shared" ca="1" si="24"/>
        <v>39083</v>
      </c>
      <c r="H85" s="55">
        <f ca="1">+[1]SO2!DZ79</f>
        <v>39142</v>
      </c>
      <c r="I85" s="57">
        <f ca="1">+VLOOKUP($H85,[1]SO2!$DZ$3:$EP$143,16,0)</f>
        <v>0</v>
      </c>
      <c r="J85" s="57">
        <f ca="1">+VLOOKUP($H85,[1]SO2!$DZ$3:$EP$143,6,0)</f>
        <v>0</v>
      </c>
      <c r="K85" s="57">
        <f ca="1">+J85/'[1]SO2-CURVE'!U85</f>
        <v>0</v>
      </c>
      <c r="L85" s="16">
        <f t="shared" ca="1" si="25"/>
        <v>-108913.41760192705</v>
      </c>
      <c r="N85" s="182"/>
      <c r="O85" s="52"/>
      <c r="P85" s="52"/>
      <c r="Q85" s="52"/>
      <c r="R85" s="52"/>
    </row>
    <row r="86" spans="6:22" x14ac:dyDescent="0.2">
      <c r="F86">
        <v>1</v>
      </c>
      <c r="G86" s="37">
        <f t="shared" ca="1" si="24"/>
        <v>39083</v>
      </c>
      <c r="H86" s="55">
        <f ca="1">+[1]SO2!DZ80</f>
        <v>39173</v>
      </c>
      <c r="I86" s="57">
        <f ca="1">+VLOOKUP($H86,[1]SO2!$DZ$3:$EP$143,16,0)</f>
        <v>0</v>
      </c>
      <c r="J86" s="57">
        <f ca="1">+VLOOKUP($H86,[1]SO2!$DZ$3:$EP$143,6,0)</f>
        <v>-2232.0970961387702</v>
      </c>
      <c r="K86" s="57">
        <f ca="1">+J86/'[1]SO2-CURVE'!U86</f>
        <v>-3435.3178094551076</v>
      </c>
      <c r="L86" s="16">
        <f t="shared" ca="1" si="25"/>
        <v>-111145.51469806582</v>
      </c>
      <c r="N86" s="167"/>
      <c r="O86" s="156"/>
      <c r="P86" s="156"/>
      <c r="Q86" s="156"/>
      <c r="R86" s="170"/>
    </row>
    <row r="87" spans="6:22" x14ac:dyDescent="0.2">
      <c r="F87">
        <v>1</v>
      </c>
      <c r="G87" s="37">
        <f t="shared" ca="1" si="24"/>
        <v>39083</v>
      </c>
      <c r="H87" s="55">
        <f ca="1">+[1]SO2!DZ81</f>
        <v>39203</v>
      </c>
      <c r="I87" s="57">
        <f ca="1">+VLOOKUP($H87,[1]SO2!$DZ$3:$EP$143,16,0)</f>
        <v>0</v>
      </c>
      <c r="J87" s="57">
        <f ca="1">+VLOOKUP($H87,[1]SO2!$DZ$3:$EP$143,6,0)</f>
        <v>0</v>
      </c>
      <c r="K87" s="57">
        <f ca="1">+J87/'[1]SO2-CURVE'!U87</f>
        <v>0</v>
      </c>
      <c r="L87" s="16">
        <f t="shared" ca="1" si="25"/>
        <v>-111145.51469806582</v>
      </c>
      <c r="N87" s="159">
        <v>2000</v>
      </c>
      <c r="O87" s="126">
        <v>20000</v>
      </c>
      <c r="P87" s="94">
        <f>+R6</f>
        <v>153.5</v>
      </c>
      <c r="Q87" s="27">
        <f>+P87*O87</f>
        <v>3070000</v>
      </c>
      <c r="R87" s="160" t="s">
        <v>46</v>
      </c>
    </row>
    <row r="88" spans="6:22" x14ac:dyDescent="0.2">
      <c r="F88">
        <v>1</v>
      </c>
      <c r="G88" s="37">
        <f t="shared" ca="1" si="24"/>
        <v>39083</v>
      </c>
      <c r="H88" s="55">
        <f ca="1">+[1]SO2!DZ82</f>
        <v>39234</v>
      </c>
      <c r="I88" s="57">
        <f ca="1">+VLOOKUP($H88,[1]SO2!$DZ$3:$EP$143,16,0)</f>
        <v>0</v>
      </c>
      <c r="J88" s="57">
        <f ca="1">+VLOOKUP($H88,[1]SO2!$DZ$3:$EP$143,6,0)</f>
        <v>0</v>
      </c>
      <c r="K88" s="57">
        <f ca="1">+J88/'[1]SO2-CURVE'!U88</f>
        <v>0</v>
      </c>
      <c r="L88" s="16">
        <f t="shared" ca="1" si="25"/>
        <v>-111145.51469806582</v>
      </c>
      <c r="N88" s="159"/>
      <c r="O88" s="106"/>
      <c r="P88" s="94"/>
      <c r="Q88" s="27"/>
      <c r="R88" s="160"/>
    </row>
    <row r="89" spans="6:22" x14ac:dyDescent="0.2">
      <c r="F89">
        <v>1</v>
      </c>
      <c r="G89" s="37">
        <f t="shared" ca="1" si="24"/>
        <v>39083</v>
      </c>
      <c r="H89" s="55">
        <f ca="1">+[1]SO2!DZ83</f>
        <v>39264</v>
      </c>
      <c r="I89" s="57">
        <f ca="1">+VLOOKUP($H89,[1]SO2!$DZ$3:$EP$143,16,0)</f>
        <v>0</v>
      </c>
      <c r="J89" s="57">
        <f ca="1">+VLOOKUP($H89,[1]SO2!$DZ$3:$EP$143,6,0)</f>
        <v>0</v>
      </c>
      <c r="K89" s="57">
        <f ca="1">+J89/'[1]SO2-CURVE'!U89</f>
        <v>0</v>
      </c>
      <c r="L89" s="16">
        <f t="shared" ca="1" si="25"/>
        <v>-111145.51469806582</v>
      </c>
      <c r="N89" s="159"/>
      <c r="O89" s="52"/>
      <c r="P89" s="52"/>
      <c r="Q89" s="52"/>
      <c r="R89" s="160"/>
      <c r="T89" s="139">
        <v>160000000</v>
      </c>
    </row>
    <row r="90" spans="6:22" x14ac:dyDescent="0.2">
      <c r="F90">
        <v>1</v>
      </c>
      <c r="G90" s="37">
        <f t="shared" ca="1" si="24"/>
        <v>39083</v>
      </c>
      <c r="H90" s="55">
        <f ca="1">+[1]SO2!DZ84</f>
        <v>39295</v>
      </c>
      <c r="I90" s="57">
        <f ca="1">+VLOOKUP($H90,[1]SO2!$DZ$3:$EP$143,16,0)</f>
        <v>0</v>
      </c>
      <c r="J90" s="57">
        <f ca="1">+VLOOKUP($H90,[1]SO2!$DZ$3:$EP$143,6,0)</f>
        <v>0</v>
      </c>
      <c r="K90" s="57">
        <f ca="1">+J90/'[1]SO2-CURVE'!U90</f>
        <v>0</v>
      </c>
      <c r="L90" s="16">
        <f t="shared" ca="1" si="25"/>
        <v>-111145.51469806582</v>
      </c>
      <c r="N90" s="159">
        <v>2003</v>
      </c>
      <c r="O90" s="106">
        <f>+O87*(1+O94)/2</f>
        <v>10500</v>
      </c>
      <c r="P90" s="27">
        <f>+R9</f>
        <v>151.97514343261719</v>
      </c>
      <c r="Q90" s="27">
        <f>+P90*O90</f>
        <v>1595739.0060424805</v>
      </c>
      <c r="R90" s="160"/>
    </row>
    <row r="91" spans="6:22" ht="15" x14ac:dyDescent="0.35">
      <c r="F91">
        <v>1</v>
      </c>
      <c r="G91" s="37">
        <f t="shared" ca="1" si="24"/>
        <v>39083</v>
      </c>
      <c r="H91" s="55">
        <f ca="1">+[1]SO2!DZ85</f>
        <v>39326</v>
      </c>
      <c r="I91" s="57">
        <f ca="1">+VLOOKUP($H91,[1]SO2!$DZ$3:$EP$143,16,0)</f>
        <v>0</v>
      </c>
      <c r="J91" s="57">
        <f ca="1">+VLOOKUP($H91,[1]SO2!$DZ$3:$EP$143,6,0)</f>
        <v>0</v>
      </c>
      <c r="K91" s="57">
        <f ca="1">+J91/'[1]SO2-CURVE'!U91</f>
        <v>0</v>
      </c>
      <c r="L91" s="16">
        <f t="shared" ca="1" si="25"/>
        <v>-111145.51469806582</v>
      </c>
      <c r="N91" s="159">
        <v>2004</v>
      </c>
      <c r="O91" s="183">
        <f>+O87*(1+O94)/2</f>
        <v>10500</v>
      </c>
      <c r="P91" s="27">
        <f>+R10</f>
        <v>148.92549133300781</v>
      </c>
      <c r="Q91" s="184">
        <f>+P91*O91</f>
        <v>1563717.658996582</v>
      </c>
      <c r="R91" s="160"/>
      <c r="T91">
        <f>+T89/100000</f>
        <v>1600</v>
      </c>
    </row>
    <row r="92" spans="6:22" x14ac:dyDescent="0.2">
      <c r="F92">
        <v>1</v>
      </c>
      <c r="G92" s="37">
        <f t="shared" ca="1" si="24"/>
        <v>39083</v>
      </c>
      <c r="H92" s="55">
        <f ca="1">+[1]SO2!DZ86</f>
        <v>39356</v>
      </c>
      <c r="I92" s="57">
        <f ca="1">+VLOOKUP($H92,[1]SO2!$DZ$3:$EP$143,16,0)</f>
        <v>0</v>
      </c>
      <c r="J92" s="57">
        <f ca="1">+VLOOKUP($H92,[1]SO2!$DZ$3:$EP$143,6,0)</f>
        <v>-2491.4805111137703</v>
      </c>
      <c r="K92" s="57">
        <f ca="1">+J92/'[1]SO2-CURVE'!U92</f>
        <v>-3971.6541599098064</v>
      </c>
      <c r="L92" s="16">
        <f t="shared" ca="1" si="25"/>
        <v>-113636.99520917959</v>
      </c>
      <c r="N92" s="185"/>
      <c r="O92" s="106">
        <f>+O91+O90</f>
        <v>21000</v>
      </c>
      <c r="P92" s="52"/>
      <c r="Q92" s="27">
        <f>+Q91+Q90</f>
        <v>3159456.6650390625</v>
      </c>
      <c r="R92" s="160" t="s">
        <v>41</v>
      </c>
      <c r="V92" s="154"/>
    </row>
    <row r="93" spans="6:22" x14ac:dyDescent="0.2">
      <c r="F93">
        <v>1</v>
      </c>
      <c r="G93" s="37">
        <f t="shared" ca="1" si="24"/>
        <v>39083</v>
      </c>
      <c r="H93" s="55">
        <f ca="1">+[1]SO2!DZ87</f>
        <v>39387</v>
      </c>
      <c r="I93" s="57">
        <f ca="1">+VLOOKUP($H93,[1]SO2!$DZ$3:$EP$143,16,0)</f>
        <v>0</v>
      </c>
      <c r="J93" s="57">
        <f ca="1">+VLOOKUP($H93,[1]SO2!$DZ$3:$EP$143,6,0)</f>
        <v>0</v>
      </c>
      <c r="K93" s="57">
        <f ca="1">+J93/'[1]SO2-CURVE'!U93</f>
        <v>0</v>
      </c>
      <c r="L93" s="16">
        <f t="shared" ca="1" si="25"/>
        <v>-113636.99520917959</v>
      </c>
      <c r="N93" s="159"/>
      <c r="O93" s="52"/>
      <c r="P93" s="52"/>
      <c r="Q93" s="52"/>
      <c r="R93" s="160"/>
    </row>
    <row r="94" spans="6:22" x14ac:dyDescent="0.2">
      <c r="F94">
        <v>1</v>
      </c>
      <c r="G94" s="37">
        <f t="shared" ca="1" si="24"/>
        <v>39083</v>
      </c>
      <c r="H94" s="55">
        <f ca="1">+[1]SO2!DZ88</f>
        <v>39417</v>
      </c>
      <c r="I94" s="57">
        <f ca="1">+VLOOKUP($H94,[1]SO2!$DZ$3:$EP$143,16,0)</f>
        <v>-3200</v>
      </c>
      <c r="J94" s="57">
        <f ca="1">+VLOOKUP($H94,[1]SO2!$DZ$3:$EP$143,6,0)</f>
        <v>0</v>
      </c>
      <c r="K94" s="57">
        <f ca="1">+J94/'[1]SO2-CURVE'!U94</f>
        <v>0</v>
      </c>
      <c r="L94" s="16">
        <f t="shared" ca="1" si="25"/>
        <v>-116836.99520917959</v>
      </c>
      <c r="N94" s="186">
        <f>+(O92-O87)/O87</f>
        <v>0.05</v>
      </c>
      <c r="O94" s="187">
        <v>0.05</v>
      </c>
      <c r="P94" s="188" t="s">
        <v>5</v>
      </c>
      <c r="Q94" s="181">
        <f>+Q92-Q87</f>
        <v>89456.6650390625</v>
      </c>
      <c r="R94" s="160"/>
      <c r="T94" s="52"/>
    </row>
    <row r="95" spans="6:22" ht="13.5" thickBot="1" x14ac:dyDescent="0.25">
      <c r="F95">
        <v>1</v>
      </c>
      <c r="G95" s="37">
        <f t="shared" ca="1" si="24"/>
        <v>39448</v>
      </c>
      <c r="H95" s="55">
        <f ca="1">+[1]SO2!DZ89</f>
        <v>39448</v>
      </c>
      <c r="I95" s="57">
        <f ca="1">+VLOOKUP($H95,[1]SO2!$DZ$3:$EP$143,16,0)</f>
        <v>34982</v>
      </c>
      <c r="J95" s="57">
        <f ca="1">+VLOOKUP($H95,[1]SO2!$DZ$3:$EP$143,6,0)</f>
        <v>0</v>
      </c>
      <c r="K95" s="57">
        <f ca="1">+J95/'[1]SO2-CURVE'!U95</f>
        <v>0</v>
      </c>
      <c r="L95" s="16">
        <f t="shared" ca="1" si="25"/>
        <v>-81854.995209179586</v>
      </c>
      <c r="N95" s="175" t="s">
        <v>56</v>
      </c>
      <c r="O95" s="177">
        <f>+O92-O87</f>
        <v>1000</v>
      </c>
      <c r="P95" s="189"/>
      <c r="Q95" s="190"/>
      <c r="R95" s="166"/>
    </row>
    <row r="96" spans="6:22" ht="13.5" thickBot="1" x14ac:dyDescent="0.25">
      <c r="F96">
        <v>1</v>
      </c>
      <c r="G96" s="37">
        <f t="shared" ca="1" si="24"/>
        <v>39448</v>
      </c>
      <c r="H96" s="55">
        <f ca="1">+[1]SO2!DZ90</f>
        <v>39479</v>
      </c>
      <c r="I96" s="57">
        <f ca="1">+VLOOKUP($H96,[1]SO2!$DZ$3:$EP$143,16,0)</f>
        <v>0</v>
      </c>
      <c r="J96" s="57">
        <f ca="1">+VLOOKUP($H96,[1]SO2!$DZ$3:$EP$143,6,0)</f>
        <v>0</v>
      </c>
      <c r="K96" s="57">
        <f ca="1">+J96/'[1]SO2-CURVE'!U96</f>
        <v>0</v>
      </c>
      <c r="L96" s="16">
        <f t="shared" ca="1" si="25"/>
        <v>-81854.995209179586</v>
      </c>
      <c r="N96" s="52"/>
      <c r="O96" s="52"/>
      <c r="P96" s="52"/>
      <c r="Q96" s="52"/>
      <c r="R96" s="52"/>
    </row>
    <row r="97" spans="6:25" x14ac:dyDescent="0.2">
      <c r="F97">
        <v>1</v>
      </c>
      <c r="G97" s="37">
        <f t="shared" ca="1" si="24"/>
        <v>39448</v>
      </c>
      <c r="H97" s="55">
        <f ca="1">+[1]SO2!DZ91</f>
        <v>39508</v>
      </c>
      <c r="I97" s="57">
        <f ca="1">+VLOOKUP($H97,[1]SO2!$DZ$3:$EP$143,16,0)</f>
        <v>0</v>
      </c>
      <c r="J97" s="57">
        <f ca="1">+VLOOKUP($H97,[1]SO2!$DZ$3:$EP$143,6,0)</f>
        <v>0</v>
      </c>
      <c r="K97" s="57">
        <f ca="1">+J97/'[1]SO2-CURVE'!U97</f>
        <v>0</v>
      </c>
      <c r="L97" s="16">
        <f t="shared" ca="1" si="25"/>
        <v>-81854.995209179586</v>
      </c>
      <c r="N97" s="167"/>
      <c r="O97" s="156"/>
      <c r="P97" s="156"/>
      <c r="Q97" s="191"/>
      <c r="R97" s="170"/>
    </row>
    <row r="98" spans="6:25" x14ac:dyDescent="0.2">
      <c r="F98">
        <v>1</v>
      </c>
      <c r="G98" s="37">
        <f t="shared" ca="1" si="24"/>
        <v>39448</v>
      </c>
      <c r="H98" s="55">
        <f ca="1">+[1]SO2!DZ92</f>
        <v>39539</v>
      </c>
      <c r="I98" s="57">
        <f ca="1">+VLOOKUP($H98,[1]SO2!$DZ$3:$EP$143,16,0)</f>
        <v>0</v>
      </c>
      <c r="J98" s="57">
        <f ca="1">+VLOOKUP($H98,[1]SO2!$DZ$3:$EP$143,6,0)</f>
        <v>-1375.7616992676101</v>
      </c>
      <c r="K98" s="57">
        <f ca="1">+J98/'[1]SO2-CURVE'!U98</f>
        <v>-2270.7030477130243</v>
      </c>
      <c r="L98" s="16">
        <f t="shared" ca="1" si="25"/>
        <v>-83230.756908447191</v>
      </c>
      <c r="N98" s="159">
        <v>2000</v>
      </c>
      <c r="O98" s="126">
        <v>27500</v>
      </c>
      <c r="P98" s="27">
        <f>+R6</f>
        <v>153.5</v>
      </c>
      <c r="Q98" s="27">
        <f>+P98*O98</f>
        <v>4221250</v>
      </c>
      <c r="R98" s="160" t="s">
        <v>41</v>
      </c>
      <c r="V98" s="15"/>
      <c r="X98" s="139"/>
    </row>
    <row r="99" spans="6:25" x14ac:dyDescent="0.2">
      <c r="F99">
        <v>1</v>
      </c>
      <c r="G99" s="37">
        <f t="shared" ca="1" si="24"/>
        <v>39448</v>
      </c>
      <c r="H99" s="55">
        <f ca="1">+[1]SO2!DZ93</f>
        <v>39569</v>
      </c>
      <c r="I99" s="57">
        <f ca="1">+VLOOKUP($H99,[1]SO2!$DZ$3:$EP$143,16,0)</f>
        <v>0</v>
      </c>
      <c r="J99" s="57">
        <f ca="1">+VLOOKUP($H99,[1]SO2!$DZ$3:$EP$143,6,0)</f>
        <v>0</v>
      </c>
      <c r="K99" s="57">
        <f ca="1">+J99/'[1]SO2-CURVE'!U99</f>
        <v>0</v>
      </c>
      <c r="L99" s="16">
        <f t="shared" ca="1" si="25"/>
        <v>-83230.756908447191</v>
      </c>
      <c r="N99" s="185"/>
      <c r="O99" s="52"/>
      <c r="P99" s="52"/>
      <c r="Q99" s="52"/>
      <c r="R99" s="160"/>
    </row>
    <row r="100" spans="6:25" x14ac:dyDescent="0.2">
      <c r="F100">
        <v>1</v>
      </c>
      <c r="G100" s="37">
        <f t="shared" ca="1" si="24"/>
        <v>39448</v>
      </c>
      <c r="H100" s="55">
        <f ca="1">+[1]SO2!DZ94</f>
        <v>39600</v>
      </c>
      <c r="I100" s="57">
        <f ca="1">+VLOOKUP($H100,[1]SO2!$DZ$3:$EP$143,16,0)</f>
        <v>0</v>
      </c>
      <c r="J100" s="57">
        <f ca="1">+VLOOKUP($H100,[1]SO2!$DZ$3:$EP$143,6,0)</f>
        <v>0</v>
      </c>
      <c r="K100" s="57">
        <f ca="1">+J100/'[1]SO2-CURVE'!U100</f>
        <v>0</v>
      </c>
      <c r="L100" s="16">
        <f t="shared" ca="1" si="25"/>
        <v>-83230.756908447191</v>
      </c>
      <c r="N100" s="159"/>
      <c r="O100" s="52"/>
      <c r="P100" s="52"/>
      <c r="Q100" s="52"/>
      <c r="R100" s="160"/>
    </row>
    <row r="101" spans="6:25" x14ac:dyDescent="0.2">
      <c r="F101">
        <v>1</v>
      </c>
      <c r="G101" s="37">
        <f t="shared" ca="1" si="24"/>
        <v>39448</v>
      </c>
      <c r="H101" s="55">
        <f ca="1">+[1]SO2!DZ95</f>
        <v>39630</v>
      </c>
      <c r="I101" s="57">
        <f ca="1">+VLOOKUP($H101,[1]SO2!$DZ$3:$EP$143,16,0)</f>
        <v>0</v>
      </c>
      <c r="J101" s="57">
        <f ca="1">+VLOOKUP($H101,[1]SO2!$DZ$3:$EP$143,6,0)</f>
        <v>0</v>
      </c>
      <c r="K101" s="57">
        <f ca="1">+J101/'[1]SO2-CURVE'!U101</f>
        <v>0</v>
      </c>
      <c r="L101" s="16">
        <f t="shared" ca="1" si="25"/>
        <v>-83230.756908447191</v>
      </c>
      <c r="N101" s="159">
        <v>2006</v>
      </c>
      <c r="O101" s="126">
        <v>11500</v>
      </c>
      <c r="P101" s="94">
        <f>+R12</f>
        <v>133.34710693359375</v>
      </c>
      <c r="Q101" s="27">
        <f>+P101*O101</f>
        <v>1533491.7297363281</v>
      </c>
      <c r="R101" s="160"/>
      <c r="V101" s="15"/>
    </row>
    <row r="102" spans="6:25" x14ac:dyDescent="0.2">
      <c r="F102">
        <v>1</v>
      </c>
      <c r="G102" s="37">
        <f t="shared" ca="1" si="24"/>
        <v>39448</v>
      </c>
      <c r="H102" s="55">
        <f ca="1">+[1]SO2!DZ96</f>
        <v>39661</v>
      </c>
      <c r="I102" s="57">
        <f ca="1">+VLOOKUP($H102,[1]SO2!$DZ$3:$EP$143,16,0)</f>
        <v>0</v>
      </c>
      <c r="J102" s="57">
        <f ca="1">+VLOOKUP($H102,[1]SO2!$DZ$3:$EP$143,6,0)</f>
        <v>0</v>
      </c>
      <c r="K102" s="57">
        <f ca="1">+J102/'[1]SO2-CURVE'!U102</f>
        <v>0</v>
      </c>
      <c r="L102" s="16">
        <f t="shared" ca="1" si="25"/>
        <v>-83230.756908447191</v>
      </c>
      <c r="N102" s="159">
        <v>2007</v>
      </c>
      <c r="O102" s="106">
        <f>+O101</f>
        <v>11500</v>
      </c>
      <c r="P102" s="94">
        <f>+R13</f>
        <v>106.73839569091797</v>
      </c>
      <c r="Q102" s="27">
        <f>+P102*O102</f>
        <v>1227491.5504455566</v>
      </c>
      <c r="R102" s="160"/>
      <c r="V102" s="15"/>
      <c r="X102" s="139"/>
      <c r="Y102" s="139"/>
    </row>
    <row r="103" spans="6:25" ht="15" x14ac:dyDescent="0.35">
      <c r="F103">
        <v>1</v>
      </c>
      <c r="G103" s="37">
        <f t="shared" ca="1" si="24"/>
        <v>39448</v>
      </c>
      <c r="H103" s="55">
        <f ca="1">+[1]SO2!DZ97</f>
        <v>39692</v>
      </c>
      <c r="I103" s="57">
        <f ca="1">+VLOOKUP($H103,[1]SO2!$DZ$3:$EP$143,16,0)</f>
        <v>0</v>
      </c>
      <c r="J103" s="57">
        <f ca="1">+VLOOKUP($H103,[1]SO2!$DZ$3:$EP$143,6,0)</f>
        <v>0</v>
      </c>
      <c r="K103" s="57">
        <f ca="1">+J103/'[1]SO2-CURVE'!U103</f>
        <v>0</v>
      </c>
      <c r="L103" s="16">
        <f t="shared" ca="1" si="25"/>
        <v>-83230.756908447191</v>
      </c>
      <c r="N103" s="159">
        <v>2008</v>
      </c>
      <c r="O103" s="183">
        <f>+O102</f>
        <v>11500</v>
      </c>
      <c r="P103" s="94">
        <f>+R14</f>
        <v>92.506607055664063</v>
      </c>
      <c r="Q103" s="184">
        <f>+P103*O103</f>
        <v>1063825.9811401367</v>
      </c>
      <c r="R103" s="160" t="s">
        <v>46</v>
      </c>
    </row>
    <row r="104" spans="6:25" x14ac:dyDescent="0.2">
      <c r="F104">
        <v>1</v>
      </c>
      <c r="G104" s="37">
        <f t="shared" ca="1" si="24"/>
        <v>39448</v>
      </c>
      <c r="H104" s="55">
        <f ca="1">+[1]SO2!DZ98</f>
        <v>39722</v>
      </c>
      <c r="I104" s="57">
        <f ca="1">+VLOOKUP($H104,[1]SO2!$DZ$3:$EP$143,16,0)</f>
        <v>0</v>
      </c>
      <c r="J104" s="57">
        <f ca="1">+VLOOKUP($H104,[1]SO2!$DZ$3:$EP$143,6,0)</f>
        <v>-2324.3041832392</v>
      </c>
      <c r="K104" s="57">
        <f ca="1">+J104/'[1]SO2-CURVE'!U104</f>
        <v>-3971.9401755817462</v>
      </c>
      <c r="L104" s="16">
        <f t="shared" ca="1" si="25"/>
        <v>-85555.061091686395</v>
      </c>
      <c r="N104" s="159"/>
      <c r="O104" s="130">
        <f>SUM(O101:O103)</f>
        <v>34500</v>
      </c>
      <c r="P104" s="52"/>
      <c r="Q104" s="27">
        <f>+Q103+Q102+Q101</f>
        <v>3824809.2613220215</v>
      </c>
      <c r="R104" s="160"/>
    </row>
    <row r="105" spans="6:25" x14ac:dyDescent="0.2">
      <c r="F105">
        <v>1</v>
      </c>
      <c r="G105" s="37">
        <f t="shared" ca="1" si="24"/>
        <v>39448</v>
      </c>
      <c r="H105" s="55">
        <f ca="1">+[1]SO2!DZ99</f>
        <v>39753</v>
      </c>
      <c r="I105" s="57">
        <f ca="1">+VLOOKUP($H105,[1]SO2!$DZ$3:$EP$143,16,0)</f>
        <v>0</v>
      </c>
      <c r="J105" s="57">
        <f ca="1">+VLOOKUP($H105,[1]SO2!$DZ$3:$EP$143,6,0)</f>
        <v>0</v>
      </c>
      <c r="K105" s="57">
        <f ca="1">+J105/'[1]SO2-CURVE'!U105</f>
        <v>0</v>
      </c>
      <c r="L105" s="16">
        <f t="shared" ca="1" si="25"/>
        <v>-85555.061091686395</v>
      </c>
      <c r="N105" s="159"/>
      <c r="O105" s="52"/>
      <c r="P105" s="52"/>
      <c r="Q105" s="52"/>
      <c r="R105" s="160"/>
    </row>
    <row r="106" spans="6:25" x14ac:dyDescent="0.2">
      <c r="F106">
        <v>1</v>
      </c>
      <c r="G106" s="37">
        <f t="shared" ca="1" si="24"/>
        <v>39448</v>
      </c>
      <c r="H106" s="55">
        <f ca="1">+[1]SO2!DZ100</f>
        <v>39783</v>
      </c>
      <c r="I106" s="57">
        <f ca="1">+VLOOKUP($H106,[1]SO2!$DZ$3:$EP$143,16,0)</f>
        <v>0</v>
      </c>
      <c r="J106" s="57">
        <f ca="1">+VLOOKUP($H106,[1]SO2!$DZ$3:$EP$143,6,0)</f>
        <v>0</v>
      </c>
      <c r="K106" s="57">
        <f ca="1">+J106/'[1]SO2-CURVE'!U106</f>
        <v>0</v>
      </c>
      <c r="L106" s="16">
        <f t="shared" ca="1" si="25"/>
        <v>-85555.061091686395</v>
      </c>
      <c r="N106" s="192"/>
      <c r="O106" s="193">
        <f>+(O104-O98)/O98</f>
        <v>0.25454545454545452</v>
      </c>
      <c r="P106" s="188" t="s">
        <v>5</v>
      </c>
      <c r="Q106" s="27">
        <f>+Q98-Q104</f>
        <v>396440.73867797852</v>
      </c>
      <c r="R106" s="160"/>
    </row>
    <row r="107" spans="6:25" x14ac:dyDescent="0.2">
      <c r="F107">
        <v>1</v>
      </c>
      <c r="G107" s="37">
        <f t="shared" ca="1" si="24"/>
        <v>39814</v>
      </c>
      <c r="H107" s="55">
        <f ca="1">+[1]SO2!DZ101</f>
        <v>39814</v>
      </c>
      <c r="I107" s="57">
        <f ca="1">+VLOOKUP($H107,[1]SO2!$DZ$3:$EP$143,16,0)</f>
        <v>29482</v>
      </c>
      <c r="J107" s="57">
        <f ca="1">+VLOOKUP($H107,[1]SO2!$DZ$3:$EP$143,6,0)</f>
        <v>0</v>
      </c>
      <c r="K107" s="57">
        <f ca="1">+J107/'[1]SO2-CURVE'!U107</f>
        <v>0</v>
      </c>
      <c r="L107" s="16">
        <f t="shared" ca="1" si="25"/>
        <v>-56073.061091686395</v>
      </c>
      <c r="N107" s="159"/>
      <c r="O107" s="52"/>
      <c r="P107" s="52"/>
      <c r="Q107" s="52"/>
      <c r="R107" s="160"/>
    </row>
    <row r="108" spans="6:25" ht="13.5" thickBot="1" x14ac:dyDescent="0.25">
      <c r="F108">
        <v>1</v>
      </c>
      <c r="G108" s="37">
        <f t="shared" ca="1" si="24"/>
        <v>39814</v>
      </c>
      <c r="H108" s="55">
        <f ca="1">+[1]SO2!DZ102</f>
        <v>39845</v>
      </c>
      <c r="I108" s="57">
        <f ca="1">+VLOOKUP($H108,[1]SO2!$DZ$3:$EP$143,16,0)</f>
        <v>0</v>
      </c>
      <c r="J108" s="57">
        <f ca="1">+VLOOKUP($H108,[1]SO2!$DZ$3:$EP$143,6,0)</f>
        <v>0</v>
      </c>
      <c r="K108" s="57">
        <f ca="1">+J108/'[1]SO2-CURVE'!U108</f>
        <v>0</v>
      </c>
      <c r="L108" s="16">
        <f t="shared" ca="1" si="25"/>
        <v>-56073.061091686395</v>
      </c>
      <c r="N108" s="175"/>
      <c r="O108" s="148">
        <f>+O104-O98</f>
        <v>7000</v>
      </c>
      <c r="P108" s="164"/>
      <c r="Q108" s="164"/>
      <c r="R108" s="166"/>
    </row>
    <row r="109" spans="6:25" x14ac:dyDescent="0.2">
      <c r="F109">
        <v>1</v>
      </c>
      <c r="G109" s="37">
        <f t="shared" ca="1" si="24"/>
        <v>39814</v>
      </c>
      <c r="H109" s="55">
        <f ca="1">+[1]SO2!DZ103</f>
        <v>39873</v>
      </c>
      <c r="I109" s="57">
        <f ca="1">+VLOOKUP($H109,[1]SO2!$DZ$3:$EP$143,16,0)</f>
        <v>0</v>
      </c>
      <c r="J109" s="57">
        <f ca="1">+VLOOKUP($H109,[1]SO2!$DZ$3:$EP$143,6,0)</f>
        <v>0</v>
      </c>
      <c r="K109" s="57">
        <f ca="1">+J109/'[1]SO2-CURVE'!U109</f>
        <v>0</v>
      </c>
      <c r="L109" s="16">
        <f t="shared" ca="1" si="25"/>
        <v>-56073.061091686395</v>
      </c>
      <c r="N109" s="52"/>
      <c r="O109" s="52"/>
      <c r="P109" s="52"/>
      <c r="Q109" s="52"/>
      <c r="R109" s="52"/>
    </row>
    <row r="110" spans="6:25" x14ac:dyDescent="0.2">
      <c r="F110">
        <v>1</v>
      </c>
      <c r="G110" s="37">
        <f t="shared" ca="1" si="24"/>
        <v>39814</v>
      </c>
      <c r="H110" s="55">
        <f ca="1">+[1]SO2!DZ104</f>
        <v>39904</v>
      </c>
      <c r="I110" s="57">
        <f ca="1">+VLOOKUP($H110,[1]SO2!$DZ$3:$EP$143,16,0)</f>
        <v>0</v>
      </c>
      <c r="J110" s="57">
        <f ca="1">+VLOOKUP($H110,[1]SO2!$DZ$3:$EP$143,6,0)</f>
        <v>-789.9782879319531</v>
      </c>
      <c r="K110" s="57">
        <f ca="1">+J110/'[1]SO2-CURVE'!U110</f>
        <v>-1397.5978032388293</v>
      </c>
      <c r="L110" s="16">
        <f t="shared" ca="1" si="25"/>
        <v>-56863.039379618349</v>
      </c>
    </row>
    <row r="111" spans="6:25" x14ac:dyDescent="0.2">
      <c r="F111">
        <v>1</v>
      </c>
      <c r="G111" s="37">
        <f t="shared" ca="1" si="24"/>
        <v>39814</v>
      </c>
      <c r="H111" s="55">
        <f ca="1">+[1]SO2!DZ105</f>
        <v>39934</v>
      </c>
      <c r="I111" s="57">
        <f ca="1">+VLOOKUP($H111,[1]SO2!$DZ$3:$EP$143,16,0)</f>
        <v>0</v>
      </c>
      <c r="J111" s="57">
        <f ca="1">+VLOOKUP($H111,[1]SO2!$DZ$3:$EP$143,6,0)</f>
        <v>0</v>
      </c>
      <c r="K111" s="57">
        <f ca="1">+J111/'[1]SO2-CURVE'!U111</f>
        <v>0</v>
      </c>
      <c r="L111" s="16">
        <f t="shared" ca="1" si="25"/>
        <v>-56863.039379618349</v>
      </c>
      <c r="N111">
        <v>2000</v>
      </c>
      <c r="O111">
        <v>5000</v>
      </c>
      <c r="P111" s="15">
        <f>+R6</f>
        <v>153.5</v>
      </c>
      <c r="Q111" s="139">
        <f>+P111*O111</f>
        <v>767500</v>
      </c>
      <c r="R111" t="s">
        <v>41</v>
      </c>
    </row>
    <row r="112" spans="6:25" x14ac:dyDescent="0.2">
      <c r="F112">
        <v>1</v>
      </c>
      <c r="G112" s="37">
        <f t="shared" ca="1" si="24"/>
        <v>39814</v>
      </c>
      <c r="H112" s="55">
        <f ca="1">+[1]SO2!DZ106</f>
        <v>39965</v>
      </c>
      <c r="I112" s="57">
        <f ca="1">+VLOOKUP($H112,[1]SO2!$DZ$3:$EP$143,16,0)</f>
        <v>0</v>
      </c>
      <c r="J112" s="57">
        <f ca="1">+VLOOKUP($H112,[1]SO2!$DZ$3:$EP$143,6,0)</f>
        <v>0</v>
      </c>
      <c r="K112" s="57">
        <f ca="1">+J112/'[1]SO2-CURVE'!U112</f>
        <v>0</v>
      </c>
      <c r="L112" s="16">
        <f t="shared" ca="1" si="25"/>
        <v>-56863.039379618349</v>
      </c>
    </row>
    <row r="113" spans="6:22" x14ac:dyDescent="0.2">
      <c r="F113">
        <v>1</v>
      </c>
      <c r="G113" s="37">
        <f t="shared" ca="1" si="24"/>
        <v>39814</v>
      </c>
      <c r="H113" s="55">
        <f ca="1">+[1]SO2!DZ107</f>
        <v>39995</v>
      </c>
      <c r="I113" s="57">
        <f ca="1">+VLOOKUP($H113,[1]SO2!$DZ$3:$EP$143,16,0)</f>
        <v>0</v>
      </c>
      <c r="J113" s="57">
        <f ca="1">+VLOOKUP($H113,[1]SO2!$DZ$3:$EP$143,6,0)</f>
        <v>0</v>
      </c>
      <c r="K113" s="57">
        <f ca="1">+J113/'[1]SO2-CURVE'!U113</f>
        <v>0</v>
      </c>
      <c r="L113" s="16">
        <f t="shared" ca="1" si="25"/>
        <v>-56863.039379618349</v>
      </c>
      <c r="N113">
        <v>2005</v>
      </c>
      <c r="O113">
        <v>5100</v>
      </c>
      <c r="P113" s="15">
        <f>+R11</f>
        <v>142.31787109375</v>
      </c>
      <c r="Q113" s="139">
        <f>+P113*O113</f>
        <v>725821.142578125</v>
      </c>
      <c r="R113" t="s">
        <v>46</v>
      </c>
    </row>
    <row r="114" spans="6:22" x14ac:dyDescent="0.2">
      <c r="F114">
        <v>1</v>
      </c>
      <c r="G114" s="37">
        <f t="shared" ca="1" si="24"/>
        <v>39814</v>
      </c>
      <c r="H114" s="55">
        <f ca="1">+[1]SO2!DZ108</f>
        <v>40026</v>
      </c>
      <c r="I114" s="57">
        <f ca="1">+VLOOKUP($H114,[1]SO2!$DZ$3:$EP$143,16,0)</f>
        <v>0</v>
      </c>
      <c r="J114" s="57">
        <f ca="1">+VLOOKUP($H114,[1]SO2!$DZ$3:$EP$143,6,0)</f>
        <v>0</v>
      </c>
      <c r="K114" s="57">
        <f ca="1">+J114/'[1]SO2-CURVE'!U114</f>
        <v>0</v>
      </c>
      <c r="L114" s="16">
        <f t="shared" ca="1" si="25"/>
        <v>-56863.039379618349</v>
      </c>
    </row>
    <row r="115" spans="6:22" x14ac:dyDescent="0.2">
      <c r="F115">
        <v>1</v>
      </c>
      <c r="G115" s="37">
        <f t="shared" ca="1" si="24"/>
        <v>39814</v>
      </c>
      <c r="H115" s="55">
        <f ca="1">+[1]SO2!DZ109</f>
        <v>40057</v>
      </c>
      <c r="I115" s="57">
        <f ca="1">+VLOOKUP($H115,[1]SO2!$DZ$3:$EP$143,16,0)</f>
        <v>0</v>
      </c>
      <c r="J115" s="57">
        <f ca="1">+VLOOKUP($H115,[1]SO2!$DZ$3:$EP$143,6,0)</f>
        <v>0</v>
      </c>
      <c r="K115" s="57">
        <f ca="1">+J115/'[1]SO2-CURVE'!U115</f>
        <v>0</v>
      </c>
      <c r="L115" s="16">
        <f t="shared" ca="1" si="25"/>
        <v>-56863.039379618349</v>
      </c>
    </row>
    <row r="116" spans="6:22" x14ac:dyDescent="0.2">
      <c r="F116">
        <v>1</v>
      </c>
      <c r="G116" s="37">
        <f t="shared" ca="1" si="24"/>
        <v>39814</v>
      </c>
      <c r="H116" s="55">
        <f ca="1">+[1]SO2!DZ110</f>
        <v>40087</v>
      </c>
      <c r="I116" s="57">
        <f ca="1">+VLOOKUP($H116,[1]SO2!$DZ$3:$EP$143,16,0)</f>
        <v>0</v>
      </c>
      <c r="J116" s="57">
        <f ca="1">+VLOOKUP($H116,[1]SO2!$DZ$3:$EP$143,6,0)</f>
        <v>-2168.2639078952502</v>
      </c>
      <c r="K116" s="57">
        <f ca="1">+J116/'[1]SO2-CURVE'!U116</f>
        <v>-3972.5254517722619</v>
      </c>
      <c r="L116" s="16">
        <f t="shared" ca="1" si="25"/>
        <v>-59031.303287513598</v>
      </c>
      <c r="Q116" s="144">
        <f>+Q111-Q113</f>
        <v>41678.857421875</v>
      </c>
      <c r="V116" s="15"/>
    </row>
    <row r="117" spans="6:22" x14ac:dyDescent="0.2">
      <c r="F117">
        <v>1</v>
      </c>
      <c r="G117" s="37">
        <f t="shared" ca="1" si="24"/>
        <v>39814</v>
      </c>
      <c r="H117" s="55">
        <f ca="1">+[1]SO2!DZ111</f>
        <v>40118</v>
      </c>
      <c r="I117" s="57">
        <f ca="1">+VLOOKUP($H117,[1]SO2!$DZ$3:$EP$143,16,0)</f>
        <v>0</v>
      </c>
      <c r="J117" s="57">
        <f ca="1">+VLOOKUP($H117,[1]SO2!$DZ$3:$EP$143,6,0)</f>
        <v>0</v>
      </c>
      <c r="K117" s="57">
        <f ca="1">+J117/'[1]SO2-CURVE'!U117</f>
        <v>0</v>
      </c>
      <c r="L117" s="16">
        <f t="shared" ca="1" si="25"/>
        <v>-59031.303287513598</v>
      </c>
    </row>
    <row r="118" spans="6:22" x14ac:dyDescent="0.2">
      <c r="F118">
        <v>1</v>
      </c>
      <c r="G118" s="37">
        <f t="shared" ca="1" si="24"/>
        <v>39814</v>
      </c>
      <c r="H118" s="55">
        <f ca="1">+[1]SO2!DZ112</f>
        <v>40148</v>
      </c>
      <c r="I118" s="57">
        <f ca="1">+VLOOKUP($H118,[1]SO2!$DZ$3:$EP$143,16,0)</f>
        <v>0</v>
      </c>
      <c r="J118" s="57">
        <f ca="1">+VLOOKUP($H118,[1]SO2!$DZ$3:$EP$143,6,0)</f>
        <v>0</v>
      </c>
      <c r="K118" s="57">
        <f ca="1">+J118/'[1]SO2-CURVE'!U118</f>
        <v>0</v>
      </c>
      <c r="L118" s="16">
        <f t="shared" ca="1" si="25"/>
        <v>-59031.303287513598</v>
      </c>
      <c r="V118" s="15"/>
    </row>
    <row r="119" spans="6:22" x14ac:dyDescent="0.2">
      <c r="F119">
        <v>1</v>
      </c>
      <c r="G119" s="37">
        <f t="shared" ca="1" si="24"/>
        <v>40179</v>
      </c>
      <c r="H119" s="55">
        <f ca="1">+[1]SO2!DZ113</f>
        <v>40179</v>
      </c>
      <c r="I119" s="57">
        <f ca="1">+VLOOKUP($H119,[1]SO2!$DZ$3:$EP$143,16,0)</f>
        <v>13675</v>
      </c>
      <c r="J119" s="57">
        <f ca="1">+VLOOKUP($H119,[1]SO2!$DZ$3:$EP$143,6,0)</f>
        <v>0</v>
      </c>
      <c r="K119" s="57">
        <f ca="1">+J119/'[1]SO2-CURVE'!U119</f>
        <v>0</v>
      </c>
      <c r="L119" s="16">
        <f t="shared" ca="1" si="25"/>
        <v>-45356.303287513598</v>
      </c>
      <c r="V119" s="15"/>
    </row>
    <row r="120" spans="6:22" x14ac:dyDescent="0.2">
      <c r="F120">
        <v>1</v>
      </c>
      <c r="G120" s="37">
        <f t="shared" ca="1" si="24"/>
        <v>40179</v>
      </c>
      <c r="H120" s="55">
        <f ca="1">+[1]SO2!DZ114</f>
        <v>40210</v>
      </c>
      <c r="I120" s="57">
        <f ca="1">+VLOOKUP($H120,[1]SO2!$DZ$3:$EP$143,16,0)</f>
        <v>0</v>
      </c>
      <c r="J120" s="57">
        <f ca="1">+VLOOKUP($H120,[1]SO2!$DZ$3:$EP$143,6,0)</f>
        <v>0</v>
      </c>
      <c r="K120" s="57">
        <f ca="1">+J120/'[1]SO2-CURVE'!U120</f>
        <v>0</v>
      </c>
      <c r="L120" s="16">
        <f t="shared" ca="1" si="25"/>
        <v>-45356.303287513598</v>
      </c>
      <c r="N120">
        <v>2000</v>
      </c>
      <c r="O120">
        <v>4400</v>
      </c>
      <c r="P120" s="15">
        <f>+P111</f>
        <v>153.5</v>
      </c>
      <c r="Q120" s="139">
        <f>+P120*O120</f>
        <v>675400</v>
      </c>
      <c r="R120" t="s">
        <v>46</v>
      </c>
    </row>
    <row r="121" spans="6:22" x14ac:dyDescent="0.2">
      <c r="F121">
        <v>1</v>
      </c>
      <c r="G121" s="37">
        <f t="shared" ca="1" si="24"/>
        <v>40179</v>
      </c>
      <c r="H121" s="55">
        <f ca="1">+[1]SO2!DZ115</f>
        <v>40238</v>
      </c>
      <c r="I121" s="57">
        <f ca="1">+VLOOKUP($H121,[1]SO2!$DZ$3:$EP$143,16,0)</f>
        <v>0</v>
      </c>
      <c r="J121" s="57">
        <f ca="1">+VLOOKUP($H121,[1]SO2!$DZ$3:$EP$143,6,0)</f>
        <v>0</v>
      </c>
      <c r="K121" s="57">
        <f ca="1">+J121/'[1]SO2-CURVE'!U121</f>
        <v>0</v>
      </c>
      <c r="L121" s="16">
        <f t="shared" ca="1" si="25"/>
        <v>-45356.303287513598</v>
      </c>
    </row>
    <row r="122" spans="6:22" x14ac:dyDescent="0.2">
      <c r="F122">
        <v>1</v>
      </c>
      <c r="G122" s="37">
        <f t="shared" ca="1" si="24"/>
        <v>40179</v>
      </c>
      <c r="H122" s="55">
        <f ca="1">+[1]SO2!DZ116</f>
        <v>40269</v>
      </c>
      <c r="I122" s="57">
        <f ca="1">+VLOOKUP($H122,[1]SO2!$DZ$3:$EP$143,16,0)</f>
        <v>0</v>
      </c>
      <c r="J122" s="57">
        <f ca="1">+VLOOKUP($H122,[1]SO2!$DZ$3:$EP$143,6,0)</f>
        <v>-173.54592680290403</v>
      </c>
      <c r="K122" s="57">
        <f ca="1">+J122/'[1]SO2-CURVE'!U122</f>
        <v>-329.24611012628912</v>
      </c>
      <c r="L122" s="16">
        <f t="shared" ca="1" si="25"/>
        <v>-45529.849214316499</v>
      </c>
      <c r="N122">
        <v>2005</v>
      </c>
      <c r="O122">
        <v>5000</v>
      </c>
      <c r="P122" s="15">
        <f>+P113</f>
        <v>142.31787109375</v>
      </c>
      <c r="Q122" s="139">
        <f>+P122*O122</f>
        <v>711589.35546875</v>
      </c>
      <c r="R122" t="s">
        <v>41</v>
      </c>
    </row>
    <row r="123" spans="6:22" x14ac:dyDescent="0.2">
      <c r="F123">
        <v>1</v>
      </c>
      <c r="G123" s="37">
        <f t="shared" ca="1" si="24"/>
        <v>40179</v>
      </c>
      <c r="H123" s="55">
        <f ca="1">+[1]SO2!DZ117</f>
        <v>40299</v>
      </c>
      <c r="I123" s="57">
        <f ca="1">+VLOOKUP($H123,[1]SO2!$DZ$3:$EP$143,16,0)</f>
        <v>0</v>
      </c>
      <c r="J123" s="57">
        <f ca="1">+VLOOKUP($H123,[1]SO2!$DZ$3:$EP$143,6,0)</f>
        <v>0</v>
      </c>
      <c r="K123" s="57">
        <f ca="1">+J123/'[1]SO2-CURVE'!U123</f>
        <v>0</v>
      </c>
      <c r="L123" s="16">
        <f t="shared" ca="1" si="25"/>
        <v>-45529.849214316499</v>
      </c>
    </row>
    <row r="124" spans="6:22" x14ac:dyDescent="0.2">
      <c r="F124">
        <v>1</v>
      </c>
      <c r="G124" s="37">
        <f t="shared" ca="1" si="24"/>
        <v>40179</v>
      </c>
      <c r="H124" s="55">
        <f ca="1">+[1]SO2!DZ118</f>
        <v>40330</v>
      </c>
      <c r="I124" s="57">
        <f ca="1">+VLOOKUP($H124,[1]SO2!$DZ$3:$EP$143,16,0)</f>
        <v>0</v>
      </c>
      <c r="J124" s="57">
        <f ca="1">+VLOOKUP($H124,[1]SO2!$DZ$3:$EP$143,6,0)</f>
        <v>0</v>
      </c>
      <c r="K124" s="57">
        <f ca="1">+J124/'[1]SO2-CURVE'!U124</f>
        <v>0</v>
      </c>
      <c r="L124" s="16">
        <f t="shared" ca="1" si="25"/>
        <v>-45529.849214316499</v>
      </c>
    </row>
    <row r="125" spans="6:22" x14ac:dyDescent="0.2">
      <c r="F125">
        <v>1</v>
      </c>
      <c r="G125" s="37">
        <f t="shared" ca="1" si="24"/>
        <v>40179</v>
      </c>
      <c r="H125" s="55">
        <f ca="1">+[1]SO2!DZ119</f>
        <v>40360</v>
      </c>
      <c r="I125" s="57">
        <f ca="1">+VLOOKUP($H125,[1]SO2!$DZ$3:$EP$143,16,0)</f>
        <v>0</v>
      </c>
      <c r="J125" s="57">
        <f ca="1">+VLOOKUP($H125,[1]SO2!$DZ$3:$EP$143,6,0)</f>
        <v>0</v>
      </c>
      <c r="K125" s="57">
        <f ca="1">+J125/'[1]SO2-CURVE'!U125</f>
        <v>0</v>
      </c>
      <c r="L125" s="16">
        <f t="shared" ca="1" si="25"/>
        <v>-45529.849214316499</v>
      </c>
      <c r="Q125" s="144">
        <f>+Q122-Q120</f>
        <v>36189.35546875</v>
      </c>
    </row>
    <row r="126" spans="6:22" x14ac:dyDescent="0.2">
      <c r="F126">
        <v>1</v>
      </c>
      <c r="G126" s="37">
        <f t="shared" ca="1" si="24"/>
        <v>40179</v>
      </c>
      <c r="H126" s="55">
        <f ca="1">+[1]SO2!DZ120</f>
        <v>40391</v>
      </c>
      <c r="I126" s="57">
        <f ca="1">+VLOOKUP($H126,[1]SO2!$DZ$3:$EP$143,16,0)</f>
        <v>0</v>
      </c>
      <c r="J126" s="57">
        <f ca="1">+VLOOKUP($H126,[1]SO2!$DZ$3:$EP$143,6,0)</f>
        <v>0</v>
      </c>
      <c r="K126" s="57">
        <f ca="1">+J126/'[1]SO2-CURVE'!U126</f>
        <v>0</v>
      </c>
      <c r="L126" s="16">
        <f t="shared" ca="1" si="25"/>
        <v>-45529.849214316499</v>
      </c>
    </row>
    <row r="127" spans="6:22" x14ac:dyDescent="0.2">
      <c r="F127">
        <v>1</v>
      </c>
      <c r="G127" s="37">
        <f t="shared" ca="1" si="24"/>
        <v>40179</v>
      </c>
      <c r="H127" s="55">
        <f ca="1">+[1]SO2!DZ121</f>
        <v>40422</v>
      </c>
      <c r="I127" s="57">
        <f ca="1">+VLOOKUP($H127,[1]SO2!$DZ$3:$EP$143,16,0)</f>
        <v>0</v>
      </c>
      <c r="J127" s="57">
        <f ca="1">+VLOOKUP($H127,[1]SO2!$DZ$3:$EP$143,6,0)</f>
        <v>0</v>
      </c>
      <c r="K127" s="57">
        <f ca="1">+J127/'[1]SO2-CURVE'!U127</f>
        <v>0</v>
      </c>
      <c r="L127" s="16">
        <f t="shared" ca="1" si="25"/>
        <v>-45529.849214316499</v>
      </c>
      <c r="R127" t="s">
        <v>57</v>
      </c>
      <c r="S127" t="s">
        <v>58</v>
      </c>
    </row>
    <row r="128" spans="6:22" x14ac:dyDescent="0.2">
      <c r="F128">
        <v>1</v>
      </c>
      <c r="G128" s="37">
        <f t="shared" ca="1" si="24"/>
        <v>40179</v>
      </c>
      <c r="H128" s="55">
        <f ca="1">+[1]SO2!DZ122</f>
        <v>40452</v>
      </c>
      <c r="I128" s="57">
        <f ca="1">+VLOOKUP($H128,[1]SO2!$DZ$3:$EP$143,16,0)</f>
        <v>0</v>
      </c>
      <c r="J128" s="57">
        <f ca="1">+VLOOKUP($H128,[1]SO2!$DZ$3:$EP$143,6,0)</f>
        <v>0</v>
      </c>
      <c r="K128" s="57">
        <f ca="1">+J128/'[1]SO2-CURVE'!U128</f>
        <v>0</v>
      </c>
      <c r="L128" s="16">
        <f t="shared" ca="1" si="25"/>
        <v>-45529.849214316499</v>
      </c>
      <c r="P128" s="194" t="s">
        <v>15</v>
      </c>
      <c r="Q128" s="194" t="s">
        <v>59</v>
      </c>
      <c r="R128" s="194" t="s">
        <v>5</v>
      </c>
      <c r="S128" t="s">
        <v>60</v>
      </c>
    </row>
    <row r="129" spans="6:25" x14ac:dyDescent="0.2">
      <c r="F129">
        <v>1</v>
      </c>
      <c r="G129" s="37">
        <f t="shared" ca="1" si="24"/>
        <v>40179</v>
      </c>
      <c r="H129" s="55">
        <f ca="1">+[1]SO2!DZ123</f>
        <v>40483</v>
      </c>
      <c r="I129" s="57">
        <f ca="1">+VLOOKUP($H129,[1]SO2!$DZ$3:$EP$143,16,0)</f>
        <v>0</v>
      </c>
      <c r="J129" s="57">
        <f ca="1">+VLOOKUP($H129,[1]SO2!$DZ$3:$EP$143,6,0)</f>
        <v>0</v>
      </c>
      <c r="K129" s="57">
        <f ca="1">+J129/'[1]SO2-CURVE'!U129</f>
        <v>0</v>
      </c>
      <c r="L129" s="16">
        <f t="shared" ca="1" si="25"/>
        <v>-45529.849214316499</v>
      </c>
      <c r="N129">
        <v>2003</v>
      </c>
      <c r="O129" s="195">
        <v>10000</v>
      </c>
      <c r="P129" s="15">
        <f>+R9</f>
        <v>151.97514343261719</v>
      </c>
      <c r="Q129" s="15">
        <f>+$Q$137</f>
        <v>110</v>
      </c>
      <c r="R129" s="15">
        <f>+(P129-Q129)*O129</f>
        <v>419751.43432617188</v>
      </c>
      <c r="S129" s="196">
        <v>28.94</v>
      </c>
      <c r="U129" s="144">
        <f>+(O129*Q129)-(S129*O129)</f>
        <v>810600</v>
      </c>
      <c r="V129">
        <f>+U129/O129</f>
        <v>81.06</v>
      </c>
      <c r="W129" s="15">
        <f>+Q129-S129</f>
        <v>81.06</v>
      </c>
      <c r="Y129" s="15">
        <f>+O129*P129</f>
        <v>1519751.4343261719</v>
      </c>
    </row>
    <row r="130" spans="6:25" x14ac:dyDescent="0.2">
      <c r="F130">
        <v>1</v>
      </c>
      <c r="G130" s="37">
        <f t="shared" ca="1" si="24"/>
        <v>40179</v>
      </c>
      <c r="H130" s="55">
        <f ca="1">+[1]SO2!DZ124</f>
        <v>40513</v>
      </c>
      <c r="I130" s="57">
        <f ca="1">+VLOOKUP($H130,[1]SO2!$DZ$3:$EP$143,16,0)</f>
        <v>0</v>
      </c>
      <c r="J130" s="57">
        <f ca="1">+VLOOKUP($H130,[1]SO2!$DZ$3:$EP$143,6,0)</f>
        <v>0</v>
      </c>
      <c r="K130" s="57">
        <f ca="1">+J130/'[1]SO2-CURVE'!U130</f>
        <v>0</v>
      </c>
      <c r="L130" s="16">
        <f t="shared" ca="1" si="25"/>
        <v>-45529.849214316499</v>
      </c>
      <c r="N130">
        <v>2004</v>
      </c>
      <c r="O130" s="195">
        <v>10000</v>
      </c>
      <c r="P130" s="15">
        <f t="shared" ref="P130:P135" si="26">+R10</f>
        <v>148.92549133300781</v>
      </c>
      <c r="Q130" s="15">
        <f t="shared" ref="Q130:Q135" si="27">+$Q$137</f>
        <v>110</v>
      </c>
      <c r="R130" s="15">
        <f t="shared" ref="R130:R135" si="28">+(P130-Q130)*O130</f>
        <v>389254.91333007813</v>
      </c>
      <c r="S130" s="196">
        <v>34.47</v>
      </c>
      <c r="U130" s="144">
        <f t="shared" ref="U130:U135" si="29">+(O130*Q130)-(S130*O130)</f>
        <v>755300</v>
      </c>
      <c r="V130">
        <f t="shared" ref="V130:V135" si="30">+U130/O130</f>
        <v>75.53</v>
      </c>
      <c r="W130" s="15">
        <f t="shared" ref="W130:W135" si="31">+Q130-S130</f>
        <v>75.53</v>
      </c>
      <c r="Y130" s="15">
        <f t="shared" ref="Y130:Y135" si="32">+O130*P130</f>
        <v>1489254.9133300781</v>
      </c>
    </row>
    <row r="131" spans="6:25" x14ac:dyDescent="0.2">
      <c r="F131">
        <v>1</v>
      </c>
      <c r="G131" s="37">
        <f t="shared" ca="1" si="24"/>
        <v>40544</v>
      </c>
      <c r="H131" s="55">
        <f ca="1">+[1]SO2!DZ125</f>
        <v>40544</v>
      </c>
      <c r="I131" s="57">
        <f ca="1">+VLOOKUP($H131,[1]SO2!$DZ$3:$EP$143,16,0)</f>
        <v>0</v>
      </c>
      <c r="J131" s="57">
        <f ca="1">+VLOOKUP($H131,[1]SO2!$DZ$3:$EP$143,6,0)</f>
        <v>0</v>
      </c>
      <c r="K131" s="57">
        <f ca="1">+J131/'[1]SO2-CURVE'!U131</f>
        <v>0</v>
      </c>
      <c r="L131" s="16">
        <f t="shared" ca="1" si="25"/>
        <v>-45529.849214316499</v>
      </c>
      <c r="N131">
        <v>2005</v>
      </c>
      <c r="O131" s="195">
        <v>10000</v>
      </c>
      <c r="P131" s="15">
        <f t="shared" si="26"/>
        <v>142.31787109375</v>
      </c>
      <c r="Q131" s="15">
        <f t="shared" si="27"/>
        <v>110</v>
      </c>
      <c r="R131" s="15">
        <f t="shared" si="28"/>
        <v>323178.7109375</v>
      </c>
      <c r="S131" s="196">
        <v>37.33</v>
      </c>
      <c r="U131" s="144">
        <f t="shared" si="29"/>
        <v>726700</v>
      </c>
      <c r="V131">
        <f t="shared" si="30"/>
        <v>72.67</v>
      </c>
      <c r="W131" s="15">
        <f t="shared" si="31"/>
        <v>72.67</v>
      </c>
      <c r="Y131" s="15">
        <f t="shared" si="32"/>
        <v>1423178.7109375</v>
      </c>
    </row>
    <row r="132" spans="6:25" x14ac:dyDescent="0.2">
      <c r="F132">
        <v>1</v>
      </c>
      <c r="G132" s="37">
        <f t="shared" ca="1" si="24"/>
        <v>40544</v>
      </c>
      <c r="H132" s="55">
        <f ca="1">+[1]SO2!DZ126</f>
        <v>40575</v>
      </c>
      <c r="I132" s="57">
        <f ca="1">+VLOOKUP($H132,[1]SO2!$DZ$3:$EP$143,16,0)</f>
        <v>0</v>
      </c>
      <c r="J132" s="57">
        <f ca="1">+VLOOKUP($H132,[1]SO2!$DZ$3:$EP$143,6,0)</f>
        <v>0</v>
      </c>
      <c r="K132" s="57">
        <f ca="1">+J132/'[1]SO2-CURVE'!U132</f>
        <v>0</v>
      </c>
      <c r="L132" s="16">
        <f t="shared" ca="1" si="25"/>
        <v>-45529.849214316499</v>
      </c>
      <c r="N132">
        <v>2006</v>
      </c>
      <c r="O132" s="195">
        <v>10000</v>
      </c>
      <c r="P132" s="15">
        <f t="shared" si="26"/>
        <v>133.34710693359375</v>
      </c>
      <c r="Q132" s="15">
        <f t="shared" si="27"/>
        <v>110</v>
      </c>
      <c r="R132" s="15">
        <f t="shared" si="28"/>
        <v>233471.0693359375</v>
      </c>
      <c r="S132" s="196">
        <v>32.659999999999997</v>
      </c>
      <c r="U132" s="144">
        <f t="shared" si="29"/>
        <v>773400</v>
      </c>
      <c r="V132">
        <f t="shared" si="30"/>
        <v>77.34</v>
      </c>
      <c r="W132" s="15">
        <f t="shared" si="31"/>
        <v>77.34</v>
      </c>
      <c r="Y132" s="15">
        <f t="shared" si="32"/>
        <v>1333471.0693359375</v>
      </c>
    </row>
    <row r="133" spans="6:25" x14ac:dyDescent="0.2">
      <c r="F133">
        <v>1</v>
      </c>
      <c r="G133" s="37">
        <f t="shared" ca="1" si="24"/>
        <v>40544</v>
      </c>
      <c r="H133" s="55">
        <f ca="1">+[1]SO2!DZ127</f>
        <v>40603</v>
      </c>
      <c r="I133" s="57">
        <f ca="1">+VLOOKUP($H133,[1]SO2!$DZ$3:$EP$143,16,0)</f>
        <v>0</v>
      </c>
      <c r="J133" s="57">
        <f ca="1">+VLOOKUP($H133,[1]SO2!$DZ$3:$EP$143,6,0)</f>
        <v>0</v>
      </c>
      <c r="K133" s="57">
        <f ca="1">+J133/'[1]SO2-CURVE'!U133</f>
        <v>0</v>
      </c>
      <c r="L133" s="16">
        <f ca="1">+I133+J133+L132</f>
        <v>-45529.849214316499</v>
      </c>
      <c r="N133">
        <v>2007</v>
      </c>
      <c r="O133" s="195">
        <v>10000</v>
      </c>
      <c r="P133" s="15">
        <f t="shared" si="26"/>
        <v>106.73839569091797</v>
      </c>
      <c r="Q133" s="15">
        <f t="shared" si="27"/>
        <v>110</v>
      </c>
      <c r="R133" s="15">
        <f t="shared" si="28"/>
        <v>-32616.043090820313</v>
      </c>
      <c r="S133" s="196">
        <v>25.99</v>
      </c>
      <c r="U133" s="144">
        <f t="shared" si="29"/>
        <v>840100</v>
      </c>
      <c r="V133">
        <f t="shared" si="30"/>
        <v>84.01</v>
      </c>
      <c r="W133" s="15">
        <f t="shared" si="31"/>
        <v>84.01</v>
      </c>
      <c r="Y133" s="15">
        <f t="shared" si="32"/>
        <v>1067383.9569091797</v>
      </c>
    </row>
    <row r="134" spans="6:25" x14ac:dyDescent="0.2">
      <c r="F134">
        <v>1</v>
      </c>
      <c r="G134" s="37">
        <f t="shared" ca="1" si="24"/>
        <v>40544</v>
      </c>
      <c r="H134" s="55">
        <f ca="1">+[1]SO2!DZ128</f>
        <v>40634</v>
      </c>
      <c r="I134" s="57">
        <f ca="1">+VLOOKUP($H134,[1]SO2!$DZ$3:$EP$143,16,0)</f>
        <v>0</v>
      </c>
      <c r="J134" s="57">
        <f ca="1">+VLOOKUP($H134,[1]SO2!$DZ$3:$EP$143,6,0)</f>
        <v>0</v>
      </c>
      <c r="K134" s="57">
        <f ca="1">+J134/'[1]SO2-CURVE'!U134</f>
        <v>0</v>
      </c>
      <c r="L134" s="16">
        <f t="shared" ca="1" si="25"/>
        <v>-45529.849214316499</v>
      </c>
      <c r="N134">
        <v>2008</v>
      </c>
      <c r="O134" s="195">
        <v>10000</v>
      </c>
      <c r="P134" s="15">
        <f t="shared" si="26"/>
        <v>92.506607055664063</v>
      </c>
      <c r="Q134" s="15">
        <f t="shared" si="27"/>
        <v>110</v>
      </c>
      <c r="R134" s="15">
        <f t="shared" si="28"/>
        <v>-174933.92944335938</v>
      </c>
      <c r="S134" s="196">
        <v>22.42</v>
      </c>
      <c r="U134" s="144">
        <f t="shared" si="29"/>
        <v>875800</v>
      </c>
      <c r="V134">
        <f t="shared" si="30"/>
        <v>87.58</v>
      </c>
      <c r="W134" s="15">
        <f t="shared" si="31"/>
        <v>87.58</v>
      </c>
      <c r="Y134" s="15">
        <f t="shared" si="32"/>
        <v>925066.07055664063</v>
      </c>
    </row>
    <row r="135" spans="6:25" x14ac:dyDescent="0.2">
      <c r="F135">
        <v>1</v>
      </c>
      <c r="G135" s="37">
        <f t="shared" ca="1" si="24"/>
        <v>40544</v>
      </c>
      <c r="H135" s="55">
        <f ca="1">+[1]SO2!DZ129</f>
        <v>40664</v>
      </c>
      <c r="I135" s="57">
        <f ca="1">+VLOOKUP($H135,[1]SO2!$DZ$3:$EP$143,16,0)</f>
        <v>0</v>
      </c>
      <c r="J135" s="57">
        <f ca="1">+VLOOKUP($H135,[1]SO2!$DZ$3:$EP$143,6,0)</f>
        <v>0</v>
      </c>
      <c r="K135" s="57">
        <f ca="1">+J135/'[1]SO2-CURVE'!U135</f>
        <v>0</v>
      </c>
      <c r="L135" s="16">
        <f t="shared" ca="1" si="25"/>
        <v>-45529.849214316499</v>
      </c>
      <c r="N135">
        <v>2009</v>
      </c>
      <c r="O135" s="195">
        <v>10000</v>
      </c>
      <c r="P135" s="15">
        <f t="shared" si="26"/>
        <v>79.291397094726563</v>
      </c>
      <c r="Q135" s="15">
        <f t="shared" si="27"/>
        <v>110</v>
      </c>
      <c r="R135" s="15">
        <f t="shared" si="28"/>
        <v>-307086.02905273438</v>
      </c>
      <c r="S135" s="196">
        <v>15.85</v>
      </c>
      <c r="U135" s="144">
        <f t="shared" si="29"/>
        <v>941500</v>
      </c>
      <c r="V135">
        <f t="shared" si="30"/>
        <v>94.15</v>
      </c>
      <c r="W135" s="15">
        <f t="shared" si="31"/>
        <v>94.15</v>
      </c>
      <c r="Y135" s="15">
        <f t="shared" si="32"/>
        <v>792913.97094726563</v>
      </c>
    </row>
    <row r="137" spans="6:25" x14ac:dyDescent="0.2">
      <c r="O137" s="144">
        <f>SUM(O129:O135)</f>
        <v>70000</v>
      </c>
      <c r="P137" s="15">
        <f>AVERAGE(P129:P135)</f>
        <v>122.15743037632534</v>
      </c>
      <c r="Q137" s="197">
        <v>110</v>
      </c>
      <c r="R137" s="144">
        <f>SUM(R129:R135)</f>
        <v>851020.12634277344</v>
      </c>
      <c r="U137" s="144">
        <f>SUM(U129:U135)</f>
        <v>5723400</v>
      </c>
      <c r="V137" s="198">
        <f>AVERAGE(V129:V135)</f>
        <v>81.762857142857143</v>
      </c>
      <c r="W137" s="15">
        <f>AVERAGE(W129:W135)</f>
        <v>81.762857142857143</v>
      </c>
      <c r="Y137" s="15">
        <f>SUM(Y129:Y135)</f>
        <v>8551020.1263427734</v>
      </c>
    </row>
    <row r="141" spans="6:25" x14ac:dyDescent="0.2">
      <c r="N141" s="12">
        <v>2000</v>
      </c>
      <c r="O141" s="199">
        <v>10000</v>
      </c>
      <c r="P141" s="200">
        <f>+R6</f>
        <v>153.5</v>
      </c>
      <c r="Q141" s="201">
        <f>+P141*O141</f>
        <v>1535000</v>
      </c>
      <c r="R141" s="14" t="s">
        <v>41</v>
      </c>
    </row>
    <row r="142" spans="6:25" x14ac:dyDescent="0.2">
      <c r="N142" s="26">
        <v>2001</v>
      </c>
      <c r="O142" s="126">
        <f>+O141</f>
        <v>10000</v>
      </c>
      <c r="P142" s="27">
        <f>+R7</f>
        <v>153.5</v>
      </c>
      <c r="Q142" s="106">
        <f>+P142*O142</f>
        <v>1535000</v>
      </c>
      <c r="R142" s="53"/>
    </row>
    <row r="143" spans="6:25" x14ac:dyDescent="0.2">
      <c r="N143" s="26">
        <v>2002</v>
      </c>
      <c r="O143" s="126">
        <f>+O142</f>
        <v>10000</v>
      </c>
      <c r="P143" s="27">
        <f>+R8</f>
        <v>152.99176025390625</v>
      </c>
      <c r="Q143" s="106">
        <f>+P143*O143</f>
        <v>1529917.6025390625</v>
      </c>
      <c r="R143" s="53"/>
    </row>
    <row r="144" spans="6:25" x14ac:dyDescent="0.2">
      <c r="N144" s="26"/>
      <c r="O144" s="52"/>
      <c r="P144" s="52"/>
      <c r="Q144" s="130">
        <f>SUM(Q141:Q143)</f>
        <v>4599917.6025390625</v>
      </c>
      <c r="R144" s="53"/>
    </row>
    <row r="145" spans="14:18" x14ac:dyDescent="0.2">
      <c r="N145" s="26"/>
      <c r="O145" s="52"/>
      <c r="P145" s="52"/>
      <c r="Q145" s="52"/>
      <c r="R145" s="53"/>
    </row>
    <row r="146" spans="14:18" x14ac:dyDescent="0.2">
      <c r="N146" s="26">
        <v>2005</v>
      </c>
      <c r="O146" s="106">
        <f>+$O$150/3</f>
        <v>11531.666666666666</v>
      </c>
      <c r="P146" s="27">
        <f>+R11</f>
        <v>142.31787109375</v>
      </c>
      <c r="Q146" s="106">
        <f>+P146*O146</f>
        <v>1641162.2501627603</v>
      </c>
      <c r="R146" s="53" t="s">
        <v>46</v>
      </c>
    </row>
    <row r="147" spans="14:18" x14ac:dyDescent="0.2">
      <c r="N147" s="26">
        <v>2006</v>
      </c>
      <c r="O147" s="106">
        <f>+$O$150/3</f>
        <v>11531.666666666666</v>
      </c>
      <c r="P147" s="27">
        <f>+R12</f>
        <v>133.34710693359375</v>
      </c>
      <c r="Q147" s="106">
        <f>+P147*O147</f>
        <v>1537714.3881225586</v>
      </c>
      <c r="R147" s="53"/>
    </row>
    <row r="148" spans="14:18" x14ac:dyDescent="0.2">
      <c r="N148" s="26">
        <v>2007</v>
      </c>
      <c r="O148" s="106">
        <f>+$O$150/3</f>
        <v>11531.666666666666</v>
      </c>
      <c r="P148" s="27">
        <f>+R13</f>
        <v>106.73839569091797</v>
      </c>
      <c r="Q148" s="106">
        <f>+P148*O148</f>
        <v>1230871.5996424356</v>
      </c>
      <c r="R148" s="53"/>
    </row>
    <row r="149" spans="14:18" x14ac:dyDescent="0.2">
      <c r="N149" s="26"/>
      <c r="O149" s="52"/>
      <c r="P149" s="52"/>
      <c r="Q149" s="130">
        <f>SUM(Q146:Q148)</f>
        <v>4409748.2379277544</v>
      </c>
      <c r="R149" s="53"/>
    </row>
    <row r="150" spans="14:18" x14ac:dyDescent="0.2">
      <c r="N150" s="26"/>
      <c r="O150" s="126">
        <v>34595</v>
      </c>
      <c r="P150" s="52"/>
      <c r="Q150" s="52"/>
      <c r="R150" s="53"/>
    </row>
    <row r="151" spans="14:18" x14ac:dyDescent="0.2">
      <c r="N151" s="64"/>
      <c r="O151" s="149"/>
      <c r="P151" s="149"/>
      <c r="Q151" s="202">
        <f>+Q144-Q149</f>
        <v>190169.36461130809</v>
      </c>
      <c r="R151" s="114"/>
    </row>
    <row r="153" spans="14:18" x14ac:dyDescent="0.2">
      <c r="N153" s="12">
        <v>2000</v>
      </c>
      <c r="O153" s="199">
        <v>10000</v>
      </c>
      <c r="P153" s="200">
        <f>+P141</f>
        <v>153.5</v>
      </c>
      <c r="Q153" s="201">
        <f>+P153*O153</f>
        <v>1535000</v>
      </c>
      <c r="R153" s="14" t="s">
        <v>41</v>
      </c>
    </row>
    <row r="154" spans="14:18" x14ac:dyDescent="0.2">
      <c r="N154" s="26">
        <v>2001</v>
      </c>
      <c r="O154" s="126">
        <f>+O153</f>
        <v>10000</v>
      </c>
      <c r="P154" s="27">
        <f>+P142</f>
        <v>153.5</v>
      </c>
      <c r="Q154" s="106">
        <f>+P154*O154</f>
        <v>1535000</v>
      </c>
      <c r="R154" s="53"/>
    </row>
    <row r="155" spans="14:18" x14ac:dyDescent="0.2">
      <c r="N155" s="26">
        <v>2002</v>
      </c>
      <c r="O155" s="126">
        <f>+O154</f>
        <v>10000</v>
      </c>
      <c r="P155" s="27">
        <f>+P143</f>
        <v>152.99176025390625</v>
      </c>
      <c r="Q155" s="106">
        <f>+P155*O155</f>
        <v>1529917.6025390625</v>
      </c>
      <c r="R155" s="53"/>
    </row>
    <row r="156" spans="14:18" x14ac:dyDescent="0.2">
      <c r="N156" s="26"/>
      <c r="O156" s="130">
        <f>SUM(O153:O155)</f>
        <v>30000</v>
      </c>
      <c r="P156" s="52"/>
      <c r="Q156" s="130">
        <f>SUM(Q153:Q155)</f>
        <v>4599917.6025390625</v>
      </c>
      <c r="R156" s="53"/>
    </row>
    <row r="157" spans="14:18" x14ac:dyDescent="0.2">
      <c r="N157" s="26"/>
      <c r="O157" s="52"/>
      <c r="P157" s="52"/>
      <c r="Q157" s="52"/>
      <c r="R157" s="53"/>
    </row>
    <row r="158" spans="14:18" x14ac:dyDescent="0.2">
      <c r="N158" s="26">
        <v>2007</v>
      </c>
      <c r="O158" s="106">
        <f>+$O$162/3</f>
        <v>14333.333333333334</v>
      </c>
      <c r="P158" s="27">
        <f>+R13</f>
        <v>106.73839569091797</v>
      </c>
      <c r="Q158" s="106">
        <f>+P158*O158</f>
        <v>1529917.0049031577</v>
      </c>
      <c r="R158" s="53" t="s">
        <v>46</v>
      </c>
    </row>
    <row r="159" spans="14:18" x14ac:dyDescent="0.2">
      <c r="N159" s="26">
        <v>2008</v>
      </c>
      <c r="O159" s="106">
        <f>+$O$162/3</f>
        <v>14333.333333333334</v>
      </c>
      <c r="P159" s="27">
        <f>+R14</f>
        <v>92.506607055664063</v>
      </c>
      <c r="Q159" s="106">
        <f>+P159*O159</f>
        <v>1325928.0344645183</v>
      </c>
      <c r="R159" s="53"/>
    </row>
    <row r="160" spans="14:18" x14ac:dyDescent="0.2">
      <c r="N160" s="26">
        <v>2009</v>
      </c>
      <c r="O160" s="106">
        <f>+$O$162/3</f>
        <v>14333.333333333334</v>
      </c>
      <c r="P160" s="27">
        <f>+R15</f>
        <v>79.291397094726563</v>
      </c>
      <c r="Q160" s="106">
        <f>+P160*O160</f>
        <v>1136510.0250244141</v>
      </c>
      <c r="R160" s="53"/>
    </row>
    <row r="161" spans="14:18" x14ac:dyDescent="0.2">
      <c r="N161" s="26"/>
      <c r="O161" s="52"/>
      <c r="P161" s="52"/>
      <c r="Q161" s="130">
        <f>SUM(Q158:Q160)</f>
        <v>3992355.0643920898</v>
      </c>
      <c r="R161" s="53"/>
    </row>
    <row r="162" spans="14:18" x14ac:dyDescent="0.2">
      <c r="N162" s="26"/>
      <c r="O162" s="126">
        <v>43000</v>
      </c>
      <c r="P162" s="52"/>
      <c r="Q162" s="52"/>
      <c r="R162" s="53"/>
    </row>
    <row r="163" spans="14:18" x14ac:dyDescent="0.2">
      <c r="N163" s="26"/>
      <c r="O163" s="52"/>
      <c r="P163" s="52"/>
      <c r="Q163" s="130">
        <f>+Q156-Q161</f>
        <v>607562.53814697266</v>
      </c>
      <c r="R163" s="53"/>
    </row>
    <row r="164" spans="14:18" x14ac:dyDescent="0.2">
      <c r="N164" s="64"/>
      <c r="O164" s="203">
        <f>+O166/O156</f>
        <v>0.43333333333333335</v>
      </c>
      <c r="P164" s="149"/>
      <c r="Q164" s="149"/>
      <c r="R164" s="114"/>
    </row>
    <row r="166" spans="14:18" x14ac:dyDescent="0.2">
      <c r="O166" s="144">
        <f>+O162-O156</f>
        <v>13000</v>
      </c>
    </row>
  </sheetData>
  <mergeCells count="1">
    <mergeCell ref="T4:AC4"/>
  </mergeCells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jmassey</dc:creator>
  <cp:lastModifiedBy>Jan Havlíček</cp:lastModifiedBy>
  <dcterms:created xsi:type="dcterms:W3CDTF">2000-11-06T21:04:16Z</dcterms:created>
  <dcterms:modified xsi:type="dcterms:W3CDTF">2023-09-10T15:12:49Z</dcterms:modified>
</cp:coreProperties>
</file>