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drawings/drawing10.xml" ContentType="application/vnd.openxmlformats-officedocument.drawingml.chartshapes+xml"/>
  <Override PartName="/xl/charts/chart13.xml" ContentType="application/vnd.openxmlformats-officedocument.drawingml.chart+xml"/>
  <Override PartName="/xl/drawings/drawing11.xml" ContentType="application/vnd.openxmlformats-officedocument.drawingml.chartshapes+xml"/>
  <Override PartName="/xl/charts/chart14.xml" ContentType="application/vnd.openxmlformats-officedocument.drawingml.chart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drawings/drawing15.xml" ContentType="application/vnd.openxmlformats-officedocument.drawingml.chartshapes+xml"/>
  <Override PartName="/xl/charts/chart20.xml" ContentType="application/vnd.openxmlformats-officedocument.drawingml.chart+xml"/>
  <Override PartName="/xl/drawings/drawing16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0.xml" ContentType="application/vnd.openxmlformats-officedocument.drawing+xml"/>
  <Override PartName="/xl/charts/chart31.xml" ContentType="application/vnd.openxmlformats-officedocument.drawingml.chart+xml"/>
  <Override PartName="/xl/drawings/drawing21.xml" ContentType="application/vnd.openxmlformats-officedocument.drawingml.chartshapes+xml"/>
  <Override PartName="/xl/charts/chart32.xml" ContentType="application/vnd.openxmlformats-officedocument.drawingml.chart+xml"/>
  <Override PartName="/xl/drawings/drawing2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5.xml" ContentType="application/vnd.openxmlformats-officedocument.drawing+xml"/>
  <Override PartName="/xl/charts/chart38.xml" ContentType="application/vnd.openxmlformats-officedocument.drawingml.chart+xml"/>
  <Override PartName="/xl/drawings/drawing26.xml" ContentType="application/vnd.openxmlformats-officedocument.drawingml.chartshapes+xml"/>
  <Override PartName="/xl/charts/chart39.xml" ContentType="application/vnd.openxmlformats-officedocument.drawingml.chart+xml"/>
  <Override PartName="/xl/drawings/drawing27.xml" ContentType="application/vnd.openxmlformats-officedocument.drawingml.chartshape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9.xml" ContentType="application/vnd.openxmlformats-officedocument.drawingml.chartshape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31.xml" ContentType="application/vnd.openxmlformats-officedocument.drawingml.chartshapes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33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5.xml" ContentType="application/vnd.openxmlformats-officedocument.drawingml.chartshapes+xml"/>
  <Override PartName="/xl/charts/chart61.xml" ContentType="application/vnd.openxmlformats-officedocument.drawingml.chart+xml"/>
  <Override PartName="/xl/drawings/drawing36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075FBC-2ADA-4506-9DDF-7FB3FB06B365}" xr6:coauthVersionLast="47" xr6:coauthVersionMax="47" xr10:uidLastSave="{00000000-0000-0000-0000-000000000000}"/>
  <bookViews>
    <workbookView xWindow="-120" yWindow="-120" windowWidth="38640" windowHeight="15720" tabRatio="929" firstSheet="3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Freight" sheetId="15" r:id="rId15"/>
    <sheet name="PR" sheetId="16" state="hidden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W18" i="1"/>
  <c r="X18" i="1"/>
  <c r="Y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W24" i="1"/>
  <c r="X24" i="1"/>
  <c r="Y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<sst xmlns="http://schemas.openxmlformats.org/spreadsheetml/2006/main" count="665" uniqueCount="104">
  <si>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</si>
  <si>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</si>
  <si>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</si>
  <si>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</si>
  <si>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</si>
  <si>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</si>
  <si>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</si>
  <si>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</si>
  <si>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</si>
  <si>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</si>
  <si>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</si>
  <si>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</si>
  <si>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</si>
  <si>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</si>
  <si>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</si>
  <si>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</si>
  <si>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</si>
  <si>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</si>
  <si>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</si>
  <si>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</si>
  <si>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</si>
  <si>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</si>
  <si>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</si>
  <si>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</si>
  <si>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</si>
  <si>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</si>
  <si>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</si>
  <si>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</si>
  <si>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</si>
  <si>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</si>
  <si>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</si>
  <si>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</si>
  <si>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</si>
  <si>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</si>
  <si>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</si>
  <si>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</si>
  <si>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</si>
  <si>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</si>
  <si>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</si>
  <si>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</si>
  <si>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</si>
  <si>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</si>
  <si>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</si>
  <si>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</si>
  <si>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</si>
  <si>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</si>
  <si>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</si>
  <si>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</si>
  <si>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</si>
  <si>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</si>
  <si>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</si>
  <si>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</si>
  <si>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</si>
  <si>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</si>
  <si>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</si>
  <si>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</si>
  <si>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</si>
  <si>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</si>
  <si>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</si>
  <si>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</si>
  <si>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</si>
  <si>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</si>
  <si>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</si>
  <si>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</si>
  <si>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</si>
  <si>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</si>
  <si>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</si>
  <si>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</si>
  <si>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</si>
  <si>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</si>
  <si>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</si>
  <si>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</si>
  <si>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</si>
  <si>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</si>
  <si>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</si>
  <si>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</si>
  <si>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</si>
  <si>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</si>
  <si>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</si>
  <si>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</si>
  <si>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</si>
  <si>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</si>
  <si>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</si>
  <si>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</si>
  <si>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</si>
  <si>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</si>
  <si>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</si>
  <si>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</si>
  <si>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</si>
  <si>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</si>
  <si>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</si>
  <si>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</si>
  <si>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</si>
  <si>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</si>
  <si>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</si>
  <si>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</si>
  <si>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</si>
  <si>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</si>
  <si>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</si>
  <si>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</si>
  <si>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</si>
  <si>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</si>
  <si>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</si>
  <si>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as of September 30,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</si>
</sst>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691960245669218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2494137804824E-2"/>
          <c:y val="8.9820534362007168E-2"/>
          <c:w val="0.8813845640256287"/>
          <c:h val="0.77445260738797284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E-486A-B2BA-5A43478C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0288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86A-B2BA-5A43478CF77D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E-486A-B2BA-5A43478C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0288"/>
        <c:axId val="1"/>
      </c:lineChart>
      <c:catAx>
        <c:axId val="12279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237238916127371E-3"/>
              <c:y val="0.43712660056176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02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1416821181931167E-2"/>
          <c:y val="0.94610962861314207"/>
          <c:w val="0.86820498175982497"/>
          <c:h val="4.7904284993070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E-4ED5-B6FD-577261C0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1264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ED5-B6FD-577261C02A43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Employed'!$D$11:$K$11</c:f>
              <c:numCache>
                <c:formatCode>_(* #,##0.0_);_(* \(#,##0.0\);_(* "-"??_);_(@_)</c:formatCode>
                <c:ptCount val="8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E-4ED5-B6FD-577261C0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1264"/>
        <c:axId val="1"/>
      </c:lineChart>
      <c:catAx>
        <c:axId val="12060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6012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31777980679034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C6-49D4-A95F-C5621B1E7A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0</c:v>
                </c:pt>
                <c:pt idx="4">
                  <c:v>123.63219700000001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6-49D4-A95F-C5621B1E7AD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6-49D4-A95F-C5621B1E7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298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C6-49D4-A95F-C5621B1E7A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C6-49D4-A95F-C5621B1E7A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C6-49D4-A95F-C5621B1E7AD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C6-49D4-A95F-C5621B1E7A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C6-49D4-A95F-C5621B1E7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29824"/>
        <c:axId val="1"/>
      </c:lineChart>
      <c:catAx>
        <c:axId val="117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9824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7821839617624594"/>
          <c:w val="0.82315874091153463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3161249137797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8-4B0C-9831-DB370B3E2C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52475416651894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8-4B0C-9831-DB370B3E2C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0</c:v>
                </c:pt>
                <c:pt idx="4">
                  <c:v>21.883891999999999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78-4B0C-9831-DB370B3E2C88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473722732034059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8-4B0C-9831-DB370B3E2C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05318776026701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8-4B0C-9831-DB370B3E2C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36914820019348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8-4B0C-9831-DB370B3E2C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27392827560422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8-4B0C-9831-DB370B3E2C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78-4B0C-9831-DB370B3E2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242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842118464348751"/>
                  <c:y val="0.76567903542387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8-4B0C-9831-DB370B3E2C8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8184973780985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8-4B0C-9831-DB370B3E2C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000049342155987"/>
                  <c:y val="0.45214667178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8-4B0C-9831-DB370B3E2C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947437240375451"/>
                  <c:y val="0.54125586986859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8-4B0C-9831-DB370B3E2C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14521498947694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8-4B0C-9831-DB370B3E2C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78-4B0C-9831-DB370B3E2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24256"/>
        <c:axId val="1"/>
      </c:lineChart>
      <c:catAx>
        <c:axId val="1178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42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157918542268238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7549668874172186"/>
          <c:w val="0.79317779806790345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79-4ED7-A172-86790BB1E46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79-4ED7-A172-86790BB1E46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79-4ED7-A172-86790BB1E46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79-4ED7-A172-86790BB1E46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28476821192052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79-4ED7-A172-86790BB1E46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79-4ED7-A172-86790BB1E46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79-4ED7-A172-86790BB1E46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79-4ED7-A172-86790BB1E46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79-4ED7-A172-86790BB1E4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79-4ED7-A172-86790B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23328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79-4ED7-A172-86790BB1E46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79-4ED7-A172-86790BB1E46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79-4ED7-A172-86790BB1E465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41372352841352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79-4ED7-A172-86790BB1E465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79-4ED7-A172-86790BB1E465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79-4ED7-A172-86790BB1E46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79-4ED7-A172-86790BB1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23328"/>
        <c:axId val="1"/>
      </c:lineChart>
      <c:catAx>
        <c:axId val="11782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3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403973509933776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3F-4E62-A6BA-0E7AB21681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0</c:v>
                </c:pt>
                <c:pt idx="4">
                  <c:v>77.953717499999996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F-4E62-A6BA-0E7AB216817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F-4E62-A6BA-0E7AB21681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284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73F-4E62-A6BA-0E7AB216817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3F-4E62-A6BA-0E7AB216817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3F-4E62-A6BA-0E7AB216817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73751514958378"/>
                  <c:y val="0.56622516556291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3F-4E62-A6BA-0E7AB216817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3F-4E62-A6BA-0E7AB21681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3F-4E62-A6BA-0E7AB21681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28432"/>
        <c:axId val="1"/>
      </c:lineChart>
      <c:catAx>
        <c:axId val="1178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8432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7-4600-86CB-4125C9DF46D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7-4600-86CB-4125C9DF46D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4768211920529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77-4600-86CB-4125C9DF46D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7-4600-86CB-4125C9DF46D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77-4600-86CB-4125C9DF46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77-4600-86CB-4125C9DF4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2657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77-4600-86CB-4125C9DF4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26576"/>
        <c:axId val="1"/>
      </c:lineChart>
      <c:catAx>
        <c:axId val="11782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10-4B65-A3FD-44FB0D8786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10-4B65-A3FD-44FB0D8786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10-4B65-A3FD-44FB0D8786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10-4B65-A3FD-44FB0D8786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10-4B65-A3FD-44FB0D8786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10-4B65-A3FD-44FB0D878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8279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10-4B65-A3FD-44FB0D878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827968"/>
        <c:axId val="1"/>
      </c:lineChart>
      <c:catAx>
        <c:axId val="1178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8279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03-41B2-8485-C9024D0201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03-41B2-8485-C9024D0201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03-41B2-8485-C9024D0201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03-41B2-8485-C9024D0201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03-41B2-8485-C9024D0201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03-41B2-8485-C9024D0201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03-41B2-8485-C9024D020129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03-41B2-8485-C9024D0201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03-41B2-8485-C9024D02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9828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03-41B2-8485-C9024D02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98288"/>
        <c:axId val="1"/>
      </c:lineChart>
      <c:catAx>
        <c:axId val="6499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99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A-4FED-A5A0-76C2099CC45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A-4FED-A5A0-76C2099CC45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8A-4FED-A5A0-76C2099CC4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A-4FED-A5A0-76C2099CC45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8A-4FED-A5A0-76C2099CC45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8A-4FED-A5A0-76C2099CC45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8A-4FED-A5A0-76C2099CC45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8A-4FED-A5A0-76C2099CC45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052698450553503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78A-4FED-A5A0-76C2099CC4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8A-4FED-A5A0-76C2099CC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9875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8A-4FED-A5A0-76C2099CC4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98752"/>
        <c:axId val="1"/>
      </c:lineChart>
      <c:catAx>
        <c:axId val="6499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998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7E-4953-9AEA-5DC46C3890C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7E-4953-9AEA-5DC46C3890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0</c:v>
                </c:pt>
                <c:pt idx="4">
                  <c:v>72.719472850000002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7E-4953-9AEA-5DC46C3890CD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7E-4953-9AEA-5DC46C389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07974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5565048187891653"/>
                  <c:y val="0.66556291390728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7E-4953-9AEA-5DC46C3890C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7E-4953-9AEA-5DC46C3890C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7E-4953-9AEA-5DC46C3890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7E-4953-9AEA-5DC46C3890C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7E-4953-9AEA-5DC46C3890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7E-4953-9AEA-5DC46C389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79744"/>
        <c:axId val="1"/>
      </c:lineChart>
      <c:catAx>
        <c:axId val="640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07974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84461591121851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05482033792064E-2"/>
          <c:y val="8.7824522487295886E-2"/>
          <c:w val="0.77364928675412292"/>
          <c:h val="0.77445260738797284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5-4BA6-9631-78E21A874A86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5-4BA6-9631-78E21A87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786112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5-4BA6-9631-78E21A874A86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5-4BA6-9631-78E21A87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2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4459529121629143E-3"/>
              <c:y val="0.43513058868705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8611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459529121629143E-3"/>
          <c:y val="0.94411361673843086"/>
          <c:w val="0.89020343694197124"/>
          <c:h val="4.9900296867781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7161771483638497"/>
          <c:w val="0.825264006233559"/>
          <c:h val="0.597361661257416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684290382699817"/>
                  <c:y val="0.36303747369235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2B-48C4-9CCF-2364B21C42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0</c:v>
                </c:pt>
                <c:pt idx="4">
                  <c:v>13.610084999999998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8C4-9CCF-2364B21C42C9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8C4-9CCF-2364B21C42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07556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8.4210612880975408E-2"/>
                  <c:y val="0.818484486142759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2B-48C4-9CCF-2364B21C42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57897571851945"/>
                  <c:y val="0.8052831234630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2B-48C4-9CCF-2364B21C42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894784020131602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2B-48C4-9CCF-2364B21C42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157959660731555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2B-48C4-9CCF-2364B21C42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31665945380286"/>
                  <c:y val="0.33993508900283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2B-48C4-9CCF-2364B21C42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2B-48C4-9CCF-2364B21C42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75568"/>
        <c:axId val="1"/>
      </c:lineChart>
      <c:catAx>
        <c:axId val="6407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2904428709096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075568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789498138875553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11-4E86-8273-4B1D7D9F657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11-4E86-8273-4B1D7D9F657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11-4E86-8273-4B1D7D9F657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11-4E86-8273-4B1D7D9F657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11-4E86-8273-4B1D7D9F657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11-4E86-8273-4B1D7D9F657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11-4E86-8273-4B1D7D9F657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19205298013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11-4E86-8273-4B1D7D9F657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524589515372545"/>
                  <c:y val="0.2185430463576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11-4E86-8273-4B1D7D9F65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1-4E86-8273-4B1D7D9F6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08252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11-4E86-8273-4B1D7D9F65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82528"/>
        <c:axId val="1"/>
      </c:lineChart>
      <c:catAx>
        <c:axId val="640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082528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6F-43EB-A649-103BD23482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0</c:v>
                </c:pt>
                <c:pt idx="4">
                  <c:v>45.770662849999994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F-43EB-A649-103BD23482D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F-43EB-A649-103BD23482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0884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6F-43EB-A649-103BD23482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6F-43EB-A649-103BD23482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6F-43EB-A649-103BD23482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6F-43EB-A649-103BD23482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6F-43EB-A649-103BD23482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6F-43EB-A649-103BD23482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88480"/>
        <c:axId val="1"/>
      </c:lineChart>
      <c:catAx>
        <c:axId val="11708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08848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3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3-40A6-A388-9B926AA8CD2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13-40A6-A388-9B926AA8C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5984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313-40A6-A388-9B926AA8CD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313-40A6-A388-9B926AA8CD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13-40A6-A388-9B926AA8CD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13-40A6-A388-9B926AA8CD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13-40A6-A388-9B926AA8CD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598480"/>
        <c:axId val="1"/>
      </c:lineChart>
      <c:catAx>
        <c:axId val="12059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5984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3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F-49DE-A333-4CCB3E71EC08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F-49DE-A333-4CCB3E71E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6031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AF-49DE-A333-4CCB3E71EC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AF-49DE-A333-4CCB3E71EC0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AF-49DE-A333-4CCB3E71EC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AF-49DE-A333-4CCB3E71EC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AF-49DE-A333-4CCB3E71EC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AF-49DE-A333-4CCB3E71EC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603120"/>
        <c:axId val="1"/>
      </c:lineChart>
      <c:catAx>
        <c:axId val="12060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603120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F-45B4-8025-B74A27DC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59297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F-45B4-8025-B74A27DC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92976"/>
        <c:axId val="1"/>
      </c:lineChart>
      <c:catAx>
        <c:axId val="12059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59297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3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A-49C4-983E-029B101225B4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5A-49C4-983E-029B101225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5A-49C4-983E-029B10122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A-49C4-983E-029B10122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5939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5A-49C4-983E-029B101225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5A-49C4-983E-029B101225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5A-49C4-983E-029B101225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5A-49C4-983E-029B101225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5A-49C4-983E-029B10122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593904"/>
        <c:axId val="1"/>
      </c:lineChart>
      <c:catAx>
        <c:axId val="12059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59390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E9-4638-A829-3A74E89686B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E9-4638-A829-3A74E89686B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E9-4638-A829-3A74E89686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E9-4638-A829-3A74E89686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E9-4638-A829-3A74E89686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09404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9-4638-A829-3A74E89686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94048"/>
        <c:axId val="1"/>
      </c:lineChart>
      <c:catAx>
        <c:axId val="11709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0940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7B-4403-A985-6FF76DC84C2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7B-4403-A985-6FF76DC84C2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7B-4403-A985-6FF76DC84C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7B-4403-A985-6FF76DC84C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7B-4403-A985-6FF76DC84C2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7B-4403-A985-6FF76DC84C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B-4403-A985-6FF76DC84C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09219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7B-4403-A985-6FF76DC84C2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7B-4403-A985-6FF76DC84C2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7B-4403-A985-6FF76DC84C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7B-4403-A985-6FF76DC84C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7B-4403-A985-6FF76DC84C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7B-4403-A985-6FF76DC84C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92192"/>
        <c:axId val="1"/>
      </c:lineChart>
      <c:catAx>
        <c:axId val="11709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092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78-403F-957E-B531064211B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78-403F-957E-B531064211B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78-403F-957E-B531064211B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78-403F-957E-B531064211B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78-403F-957E-B531064211B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78-403F-957E-B531064211B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223938091286828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78-403F-957E-B531064211B6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78-403F-957E-B531064211B6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1258278145695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78-403F-957E-B531064211B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78-403F-957E-B53106421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7090336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78-403F-957E-B531064211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90336"/>
        <c:axId val="1"/>
      </c:lineChart>
      <c:catAx>
        <c:axId val="1170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09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7549668874172186"/>
          <c:w val="0.8656725430526043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9554414264907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98-437B-986C-843F0AAFDEF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37557508451229"/>
                  <c:y val="0.59602649006622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98-437B-986C-843F0AAFDEF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019230388824283"/>
                  <c:y val="0.61258278145695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98-437B-986C-843F0AAFDE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268704887294365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98-437B-986C-843F0AAFDEF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863597605857718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98-437B-986C-843F0AAFDEF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17917129527928"/>
                  <c:y val="0.612582781456953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98-437B-986C-843F0AAFDEF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921184661081451"/>
                  <c:y val="0.69205298013245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98-437B-986C-843F0AAFDE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16631980268836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98-437B-986C-843F0AAFDEF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059793172592504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98-437B-986C-843F0AAFDE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Input'!$D$35:$D$44</c:f>
              <c:numCache>
                <c:formatCode>_(* #,##0.0_);_(* \(#,##0.0\);_(* "-"??_);_(@_)</c:formatCode>
                <c:ptCount val="10"/>
                <c:pt idx="0">
                  <c:v>123.63219700000001</c:v>
                </c:pt>
                <c:pt idx="1">
                  <c:v>72.719472850000002</c:v>
                </c:pt>
                <c:pt idx="2">
                  <c:v>26.509</c:v>
                </c:pt>
                <c:pt idx="3">
                  <c:v>5.2194702799999995</c:v>
                </c:pt>
                <c:pt idx="4">
                  <c:v>36.179206999999998</c:v>
                </c:pt>
                <c:pt idx="5">
                  <c:v>2.9558960000000001</c:v>
                </c:pt>
                <c:pt idx="6">
                  <c:v>5.1277340000000002</c:v>
                </c:pt>
                <c:pt idx="7">
                  <c:v>8.4899999999999993E-4</c:v>
                </c:pt>
                <c:pt idx="8">
                  <c:v>5.0729249999999997</c:v>
                </c:pt>
                <c:pt idx="9">
                  <c:v>277.41675113000002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98-437B-986C-843F0AAFDEF3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5159940906455003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98-437B-986C-843F0AAFDEF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67002460148818"/>
                  <c:y val="0.50662251655629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98-437B-986C-843F0AAFDEF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008616246976875"/>
                  <c:y val="0.59602649006622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98-437B-986C-843F0AAFDEF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97750260017841"/>
                  <c:y val="0.11589403973509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98-437B-986C-843F0AAFDEF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Input'!$K$35:$K$44</c:f>
              <c:numCache>
                <c:formatCode>_(* #,##0.0_);_(* \(#,##0.0\);_(* "-"??_);_(@_)</c:formatCode>
                <c:ptCount val="10"/>
                <c:pt idx="0">
                  <c:v>105</c:v>
                </c:pt>
                <c:pt idx="1">
                  <c:v>56.25</c:v>
                </c:pt>
                <c:pt idx="2">
                  <c:v>24.247422</c:v>
                </c:pt>
                <c:pt idx="3">
                  <c:v>28.625</c:v>
                </c:pt>
                <c:pt idx="4">
                  <c:v>74.87</c:v>
                </c:pt>
                <c:pt idx="5">
                  <c:v>7.516</c:v>
                </c:pt>
                <c:pt idx="6">
                  <c:v>16.513998000000001</c:v>
                </c:pt>
                <c:pt idx="7">
                  <c:v>3.75</c:v>
                </c:pt>
                <c:pt idx="8">
                  <c:v>15.942805</c:v>
                </c:pt>
                <c:pt idx="9">
                  <c:v>332.71522500000009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98-437B-986C-843F0AAFDE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999216"/>
        <c:axId val="1"/>
      </c:barChart>
      <c:catAx>
        <c:axId val="6499921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499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968053463208648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72-4EFE-90C6-165E49862B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72-4EFE-90C6-165E49862B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72-4EFE-90C6-165E49862B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72-4EFE-90C6-165E49862B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2-4EFE-90C6-165E49862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09126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72-4EFE-90C6-165E49862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7091264"/>
        <c:axId val="1"/>
      </c:lineChart>
      <c:catAx>
        <c:axId val="1170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7091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7-401D-AD5B-5497B3985B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32050648040474"/>
                  <c:y val="0.53333506945009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7-401D-AD5B-5497B3985B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0</c:v>
                </c:pt>
                <c:pt idx="4">
                  <c:v>26.509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7-401D-AD5B-5497B3985BB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7-401D-AD5B-5497B3985B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604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153530776846908"/>
                  <c:y val="0.6466687717082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C7-401D-AD5B-5497B3985B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C7-401D-AD5B-5497B3985B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7-401D-AD5B-5497B3985B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7-401D-AD5B-5497B3985B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7-401D-AD5B-5497B3985B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C7-401D-AD5B-5497B3985B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60416"/>
        <c:axId val="1"/>
      </c:lineChart>
      <c:catAx>
        <c:axId val="1251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6041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684245152390163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6853142324365"/>
          <c:y val="0.16831737416645448"/>
          <c:w val="0.8400008634877297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47-4BED-B827-7A9930405E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0</c:v>
                </c:pt>
                <c:pt idx="4">
                  <c:v>5.7711759999999996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7-4BED-B827-7A9930405E86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7-4BED-B827-7A9930405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636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9.6842204813121724E-2"/>
                  <c:y val="0.72607494738470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47-4BED-B827-7A9930405E8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000028782924324"/>
                  <c:y val="0.7326756287245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47-4BED-B827-7A9930405E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21102406560862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47-4BED-B827-7A9930405E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63224982755941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47-4BED-B827-7A9930405E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3333344076629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47-4BED-B827-7A9930405E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47-4BED-B827-7A9930405E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63664"/>
        <c:axId val="1"/>
      </c:lineChart>
      <c:catAx>
        <c:axId val="12516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636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052661443936517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78464900454029163"/>
          <c:h val="0.6258278145695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FF-4E6B-8FC0-91D7E3B731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FF-4E6B-8FC0-91D7E3B731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23178807947019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FF-4E6B-8FC0-91D7E3B731D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FF-4E6B-8FC0-91D7E3B731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FF-4E6B-8FC0-91D7E3B7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5902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7FF-4E6B-8FC0-91D7E3B731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7FF-4E6B-8FC0-91D7E3B731D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38410596026490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7FF-4E6B-8FC0-91D7E3B731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7FF-4E6B-8FC0-91D7E3B731D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7FF-4E6B-8FC0-91D7E3B731D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509667250036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FF-4E6B-8FC0-91D7E3B731D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479822719365008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7FF-4E6B-8FC0-91D7E3B731D8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089637703264196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FF-4E6B-8FC0-91D7E3B731D8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FF-4E6B-8FC0-91D7E3B731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7FF-4E6B-8FC0-91D7E3B7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9024"/>
        <c:axId val="1"/>
      </c:lineChart>
      <c:catAx>
        <c:axId val="12515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5902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C7-4268-96D7-CEE8437142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579029172521765"/>
                  <c:y val="0.28476821192052981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C7-4268-96D7-CEE84371427C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0</c:v>
                </c:pt>
                <c:pt idx="4">
                  <c:v>17.647736000000002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7-4268-96D7-CEE84371427C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C7-4268-96D7-CEE843714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4928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8315808301612152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C7-4268-96D7-CEE8437142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68457410009674"/>
                  <c:y val="0.67218543046357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C7-4268-96D7-CEE8437142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105314664180367"/>
                  <c:y val="0.67218543046357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C7-4268-96D7-CEE8437142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C7-4268-96D7-CEE8437142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C7-4268-96D7-CEE843714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C7-4268-96D7-CEE843714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49280"/>
        <c:axId val="1"/>
      </c:lineChart>
      <c:catAx>
        <c:axId val="1251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4928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34-491E-8F19-515C7ADF841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34-491E-8F19-515C7ADF841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34-491E-8F19-515C7ADF841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34-491E-8F19-515C7ADF841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34-491E-8F19-515C7ADF841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34-491E-8F19-515C7ADF841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34-491E-8F19-515C7ADF841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4-491E-8F19-515C7ADF8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6088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34-491E-8F19-515C7ADF84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60880"/>
        <c:axId val="1"/>
      </c:lineChart>
      <c:catAx>
        <c:axId val="1251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60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85430463576158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12-4112-BD85-DB1FF5A45B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12-4112-BD85-DB1FF5A45B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12-4112-BD85-DB1FF5A45B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12-4112-BD85-DB1FF5A45B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12-4112-BD85-DB1FF5A45B7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12-4112-BD85-DB1FF5A45B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2-4112-BD85-DB1FF5A4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5020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12-4112-BD85-DB1FF5A4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0208"/>
        <c:axId val="1"/>
      </c:lineChart>
      <c:catAx>
        <c:axId val="1251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50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333386501909186"/>
          <c:w val="0.76631657721687629"/>
          <c:h val="0.62000201823573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49000159505727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6A-481E-9E58-B69B43B3E5F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13333376736252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6A-481E-9E58-B69B43B3E5F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46000149740070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6A-481E-9E58-B69B43B3E5F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266687066038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6A-481E-9E58-B69B43B3E5F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52000169271384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6A-481E-9E58-B69B43B3E5F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30333432074974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6A-481E-9E58-B69B43B3E5F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6A-481E-9E58-B69B43B3E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50672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6A-481E-9E58-B69B43B3E5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50672"/>
        <c:axId val="1"/>
      </c:lineChart>
      <c:catAx>
        <c:axId val="12515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5666750217285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5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000292969703677"/>
          <c:w val="0.44842151359119409"/>
          <c:h val="8.6666948785640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BF-4877-987C-7371BF5FA3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0</c:v>
                </c:pt>
                <c:pt idx="4">
                  <c:v>5.2194702799999995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F-4877-987C-7371BF5FA32C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F-4877-987C-7371BF5FA3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9817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BF-4877-987C-7371BF5FA3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BF-4877-987C-7371BF5FA3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F-4877-987C-7371BF5FA3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98176"/>
        <c:axId val="1"/>
      </c:lineChart>
      <c:catAx>
        <c:axId val="1227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817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0538867741434"/>
          <c:y val="0.15841635215666305"/>
          <c:w val="0.82736927155558337"/>
          <c:h val="0.5874606392476254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8429449454615"/>
                  <c:y val="0.4356449684308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EE-4487-8879-936CC0531E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0</c:v>
                </c:pt>
                <c:pt idx="4">
                  <c:v>4.1826729999999994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E-4487-8879-936CC0531ED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E-4487-8879-936CC0531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898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000012335538997"/>
                  <c:y val="0.76567903542387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EE-4487-8879-936CC0531E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84213491173408"/>
                  <c:y val="0.74587699140428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EE-4487-8879-936CC0531E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EE-4487-8879-936CC0531ED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EE-4487-8879-936CC0531E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89563928416869"/>
                  <c:y val="0.40594190240144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EE-4487-8879-936CC0531E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EE-4487-8879-936CC0531E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89824"/>
        <c:axId val="1"/>
      </c:lineChart>
      <c:catAx>
        <c:axId val="1227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42122576195082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8982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68925552178577"/>
          <c:w val="0.42947412569297461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6831737416645448"/>
          <c:w val="0.87579037396214432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947400233758465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5E-4EEB-AE91-0BDA69180B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5E-4EEB-AE91-0BDA69180B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57980219963223"/>
                  <c:y val="0.3498361110126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E-4EEB-AE91-0BDA69180B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0</c:v>
                </c:pt>
                <c:pt idx="4">
                  <c:v>277.41675113000002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E-4EEB-AE91-0BDA69180BBD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176.78278099999997</c:v>
                </c:pt>
                <c:pt idx="4" formatCode="0.0">
                  <c:v>509.49800600000003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E-4EEB-AE91-0BDA69180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00339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0947379674526804"/>
                  <c:y val="0.735975969394497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5E-4EEB-AE91-0BDA69180B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9506362568221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5E-4EEB-AE91-0BDA69180B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5E-4EEB-AE91-0BDA69180BB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73751514958378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5E-4EEB-AE91-0BDA69180BB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0825246316929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5E-4EEB-AE91-0BDA69180BB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5E-4EEB-AE91-0BDA69180B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003392"/>
        <c:axId val="1"/>
      </c:lineChart>
      <c:catAx>
        <c:axId val="650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00339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6845329816334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79957439321361234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5-49DF-9132-FC10EAB7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07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65-49DF-9132-FC10EAB79A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5-49DF-9132-FC10EAB7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0752"/>
        <c:axId val="1"/>
      </c:lineChart>
      <c:catAx>
        <c:axId val="1227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17218543046357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0752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42643967638059327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F-467A-98CF-FBEA6D5DE6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0</c:v>
                </c:pt>
                <c:pt idx="4">
                  <c:v>-0.74085672000000002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F-467A-98CF-FBEA6D5DE6E2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F-467A-98CF-FBEA6D5DE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8750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F-467A-98CF-FBEA6D5DE6E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F-467A-98CF-FBEA6D5DE6E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F-467A-98CF-FBEA6D5DE6E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F-467A-98CF-FBEA6D5DE6E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F-467A-98CF-FBEA6D5DE6E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7F-467A-98CF-FBEA6D5DE6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87504"/>
        <c:axId val="1"/>
      </c:lineChart>
      <c:catAx>
        <c:axId val="12278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8750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57-46EB-9E4D-AA869730E05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57-46EB-9E4D-AA869730E0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57-46EB-9E4D-AA869730E0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0</c:v>
                </c:pt>
                <c:pt idx="4">
                  <c:v>36.179206999999998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7-46EB-9E4D-AA869730E059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57-46EB-9E4D-AA869730E0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57-46EB-9E4D-AA869730E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666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57-46EB-9E4D-AA869730E05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57-46EB-9E4D-AA869730E05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57-46EB-9E4D-AA869730E05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656787897275517"/>
                  <c:y val="0.5463576158940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57-46EB-9E4D-AA869730E05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57-46EB-9E4D-AA869730E0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57-46EB-9E4D-AA869730E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66688"/>
        <c:axId val="1"/>
      </c:lineChart>
      <c:catAx>
        <c:axId val="1200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66688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7491805550631545"/>
          <c:w val="0.83579033284368098"/>
          <c:h val="0.5346551885287378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35973713302242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6C-4E87-99B8-50FC7B735A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0</c:v>
                </c:pt>
                <c:pt idx="4">
                  <c:v>7.7083300000000001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C-4E87-99B8-50FC7B735A0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3.3204450000000003</c:v>
                </c:pt>
                <c:pt idx="4">
                  <c:v>13.850894999999998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C-4E87-99B8-50FC7B735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6622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74257665073435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36C-4E87-99B8-50FC7B735A0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21081847329199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6C-4E87-99B8-50FC7B735A0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0396234259727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6C-4E87-99B8-50FC7B735A0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36C-4E87-99B8-50FC7B735A0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263253765680265"/>
                  <c:y val="0.45544701245040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36C-4E87-99B8-50FC7B735A0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6C-4E87-99B8-50FC7B735A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66224"/>
        <c:axId val="1"/>
      </c:lineChart>
      <c:catAx>
        <c:axId val="12006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631591932146313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66224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8119095887143817"/>
          <c:w val="0.42315832972690143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80794701986755"/>
          <c:w val="0.80810318674122417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75-45A6-9144-F7A17E15306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75-45A6-9144-F7A17E15306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4834437086092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75-45A6-9144-F7A17E1530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5A6-9144-F7A17E1530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68544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675-45A6-9144-F7A17E15306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675-45A6-9144-F7A17E15306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675-45A6-9144-F7A17E15306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675-45A6-9144-F7A17E15306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B675-45A6-9144-F7A17E153061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B675-45A6-9144-F7A17E153061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675-45A6-9144-F7A17E153061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B675-45A6-9144-F7A17E153061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B675-45A6-9144-F7A17E153061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675-45A6-9144-F7A17E1530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75-45A6-9144-F7A17E1530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68544"/>
        <c:axId val="1"/>
      </c:lineChart>
      <c:catAx>
        <c:axId val="12006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68544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5181273301398941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0</c:v>
                </c:pt>
                <c:pt idx="4">
                  <c:v>24.066306999999998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7-499F-964A-5CC8DC01BAE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24.013662</c:v>
                </c:pt>
                <c:pt idx="4">
                  <c:v>81.792205999999993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7-499F-964A-5CC8DC01BA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7040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37-499F-964A-5CC8DC01BAE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37-499F-964A-5CC8DC01BAE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37-499F-964A-5CC8DC01BAE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6821192052980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37-499F-964A-5CC8DC01BAE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37-499F-964A-5CC8DC01BAE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37-499F-964A-5CC8DC01BA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70400"/>
        <c:axId val="1"/>
      </c:lineChart>
      <c:catAx>
        <c:axId val="1200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70400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0</c:v>
                </c:pt>
                <c:pt idx="4">
                  <c:v>2.9558960000000001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B-43E0-8A17-474480A00AA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B-43E0-8A17-474480A00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722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F3B-43E0-8A17-474480A00AA3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F3B-43E0-8A17-474480A00AA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F3B-43E0-8A17-474480A00AA3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B-43E0-8A17-474480A00A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72256"/>
        <c:axId val="1"/>
      </c:lineChart>
      <c:catAx>
        <c:axId val="120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72256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4521498947694111"/>
          <c:w val="0.85263245541987609"/>
          <c:h val="0.561057913888181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0</c:v>
                </c:pt>
                <c:pt idx="4">
                  <c:v>9.8814609999999998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767-B7CC-BF660268349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84282159007149"/>
                  <c:y val="0.44224564977068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52-4767-B7CC-BF66026834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2-4767-B7CC-BF6602683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07272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052702562399837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52-4767-B7CC-BF660268349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3052727233477828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52-4767-B7CC-BF660268349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52-4767-B7CC-BF66026834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072720"/>
        <c:axId val="1"/>
      </c:lineChart>
      <c:catAx>
        <c:axId val="12007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07272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94767572746272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218543046357615"/>
          <c:w val="0.82302857541454499"/>
          <c:h val="0.529801324503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63-4E2C-BBFB-ED8B4062EB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63-4E2C-BBFB-ED8B4062EB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63-4E2C-BBFB-ED8B4062EB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112582781456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63-4E2C-BBFB-ED8B4062EB1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63-4E2C-BBFB-ED8B4062EB1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63-4E2C-BBFB-ED8B4062EB1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63-4E2C-BBFB-ED8B4062E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63-4E2C-BBFB-ED8B4062E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115136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63-4E2C-BBFB-ED8B4062EB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63-4E2C-BBFB-ED8B4062EB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63-4E2C-BBFB-ED8B4062EB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63-4E2C-BBFB-ED8B4062EB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63-4E2C-BBFB-ED8B4062EB1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63-4E2C-BBFB-ED8B4062EB1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0362546602797882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63-4E2C-BBFB-ED8B4062E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63-4E2C-BBFB-ED8B4062EB11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1002206117368771"/>
                  <c:y val="0.34768211920529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763-4E2C-BBFB-ED8B4062EB1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332702072126191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763-4E2C-BBFB-ED8B4062EB11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089637703264196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63-4E2C-BBFB-ED8B4062EB11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912589236354399"/>
                  <c:y val="0.33443708609271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63-4E2C-BBFB-ED8B4062E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63-4E2C-BBFB-ED8B4062E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15136"/>
        <c:axId val="1"/>
      </c:lineChart>
      <c:catAx>
        <c:axId val="1221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115136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4768211920529801"/>
          <c:w val="0.65458490324421059"/>
          <c:h val="0.10927152317880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490066225165563"/>
          <c:w val="0.78315869979307129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72847682119205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11-4BB9-BEA5-C1E0BA94E6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0</c:v>
                </c:pt>
                <c:pt idx="4">
                  <c:v>-9.7688050000000004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4BB9-BEA5-C1E0BA94E6A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947457799607109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11-4BB9-BEA5-C1E0BA94E6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11-4BB9-BEA5-C1E0BA94E6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11652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0511-4BB9-BEA5-C1E0BA94E6A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511-4BB9-BEA5-C1E0BA94E6A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0511-4BB9-BEA5-C1E0BA94E6AE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11-4BB9-BEA5-C1E0BA94E6AE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5263224982755941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11-4BB9-BEA5-C1E0BA94E6A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48675496688741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11-4BB9-BEA5-C1E0BA94E6A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11-4BB9-BEA5-C1E0BA94E6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16528"/>
        <c:axId val="1"/>
      </c:lineChart>
      <c:catAx>
        <c:axId val="12211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116528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- 3Q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5894039735099338"/>
          <c:w val="0.87368510864011995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10547091434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5A-4DD2-A191-B24AEB7FBBB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84241040543835"/>
                  <c:y val="0.460264900662251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5A-4DD2-A191-B24AEB7FBBB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315828860843815"/>
                  <c:y val="0.48344370860927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5A-4DD2-A191-B24AEB7FBB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578996277751107"/>
                  <c:y val="0.4701986754966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5A-4DD2-A191-B24AEB7FBBB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579004501443774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5A-4DD2-A191-B24AEB7FBBB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631645386148628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5A-4DD2-A191-B24AEB7FBBBB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684286270853483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5A-4DD2-A191-B24AEB7FBBBB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1052714897938838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5A-4DD2-A191-B24AEB7FBBBB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47377618603638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5A-4DD2-A191-B24AEB7FBB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Input'!$P$3:$P$12</c:f>
              <c:numCache>
                <c:formatCode>_(* #,##0.0_);_(* \(#,##0.0\);_(* "-"??_);_(@_)</c:formatCode>
                <c:ptCount val="10"/>
                <c:pt idx="0">
                  <c:v>28.864211000000001</c:v>
                </c:pt>
                <c:pt idx="1">
                  <c:v>32.464047000000001</c:v>
                </c:pt>
                <c:pt idx="2">
                  <c:v>8.9260000000000002</c:v>
                </c:pt>
                <c:pt idx="3">
                  <c:v>0.99688599999999972</c:v>
                </c:pt>
                <c:pt idx="4">
                  <c:v>5.7214499999999999</c:v>
                </c:pt>
                <c:pt idx="5">
                  <c:v>1.2664900000000001</c:v>
                </c:pt>
                <c:pt idx="6">
                  <c:v>1.5743530000000001</c:v>
                </c:pt>
                <c:pt idx="7">
                  <c:v>8.4899999999999993E-4</c:v>
                </c:pt>
                <c:pt idx="8">
                  <c:v>2.7251940000000001</c:v>
                </c:pt>
                <c:pt idx="9">
                  <c:v>82.539480000000026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5A-4DD2-A191-B24AEB7FBBBB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5A-4DD2-A191-B24AEB7FBB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368445074470676"/>
                  <c:y val="0.440397350993377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5A-4DD2-A191-B24AEB7FBB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Input'!$S$3:$S$12</c:f>
              <c:numCache>
                <c:formatCode>_(* #,##0.0_);_(* \(#,##0.0\);_(* "-"??_);_(@_)</c:formatCode>
                <c:ptCount val="10"/>
                <c:pt idx="0">
                  <c:v>32.5</c:v>
                </c:pt>
                <c:pt idx="1">
                  <c:v>18.75</c:v>
                </c:pt>
                <c:pt idx="2">
                  <c:v>8.6593520000000002</c:v>
                </c:pt>
                <c:pt idx="3">
                  <c:v>11.875</c:v>
                </c:pt>
                <c:pt idx="4">
                  <c:v>27.37</c:v>
                </c:pt>
                <c:pt idx="5">
                  <c:v>5.7050000000000001</c:v>
                </c:pt>
                <c:pt idx="6">
                  <c:v>8</c:v>
                </c:pt>
                <c:pt idx="7">
                  <c:v>3.75</c:v>
                </c:pt>
                <c:pt idx="8">
                  <c:v>7.2037009999999997</c:v>
                </c:pt>
                <c:pt idx="9">
                  <c:v>123.813053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5A-4DD2-A191-B24AEB7FB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001072"/>
        <c:axId val="1"/>
      </c:barChart>
      <c:catAx>
        <c:axId val="6500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00107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78988054058445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3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A-444F-9FF0-F1CC9A05370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3A-444F-9FF0-F1CC9A0537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A-444F-9FF0-F1CC9A053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867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3A-444F-9FF0-F1CC9A0537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A-444F-9FF0-F1CC9A0537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8672"/>
        <c:axId val="1"/>
      </c:lineChart>
      <c:catAx>
        <c:axId val="12411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8672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3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C87-B675-3E303B7F53FC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C87-B675-3E303B7F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214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4B-4C87-B675-3E303B7F53F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4B-4C87-B675-3E303B7F53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B-4C87-B675-3E303B7F53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21456"/>
        <c:axId val="1"/>
      </c:lineChart>
      <c:catAx>
        <c:axId val="12412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2145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38-4E58-8364-C8AA4C845FE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38-4E58-8364-C8AA4C845FE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38-4E58-8364-C8AA4C845F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38-4E58-8364-C8AA4C845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59952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B38-4E58-8364-C8AA4C845FE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B38-4E58-8364-C8AA4C845FE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38-4E58-8364-C8AA4C845F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59952"/>
        <c:axId val="1"/>
      </c:lineChart>
      <c:catAx>
        <c:axId val="12515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5995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3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DBF-9F2A-CBD5EE78EA5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DBF-9F2A-CBD5EE78E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515856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04-4DBF-9F2A-CBD5EE78EA5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4-4DBF-9F2A-CBD5EE78EA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5158560"/>
        <c:axId val="1"/>
      </c:lineChart>
      <c:catAx>
        <c:axId val="1251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5158560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35-459D-9D1C-9CD57606E98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35-459D-9D1C-9CD57606E98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35-459D-9D1C-9CD57606E9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5-459D-9D1C-9CD57606E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121168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5-459D-9D1C-9CD57606E9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21168"/>
        <c:axId val="1"/>
      </c:lineChart>
      <c:catAx>
        <c:axId val="12212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12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12871328612728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50-4EA8-83E3-1CF3EB3DE42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11221158277763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50-4EA8-83E3-1CF3EB3DE42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19802044019582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50-4EA8-83E3-1CF3EB3DE42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0-4EA8-83E3-1CF3EB3DE4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11792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0-4EA8-83E3-1CF3EB3DE4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17920"/>
        <c:axId val="1"/>
      </c:lineChart>
      <c:catAx>
        <c:axId val="1221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117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2-4260-B24A-8C22AE4CD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118384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2-4260-B24A-8C22AE4CD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118384"/>
        <c:axId val="1"/>
      </c:lineChart>
      <c:catAx>
        <c:axId val="1221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11838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E-4261-A046-7EAE771F4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96320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7E-4261-A046-7EAE771F46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7E-4261-A046-7EAE771F46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E-4261-A046-7EAE771F46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96320"/>
        <c:axId val="1"/>
      </c:lineChart>
      <c:catAx>
        <c:axId val="1227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6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0</c:v>
                </c:pt>
                <c:pt idx="4">
                  <c:v>-13.807456999999999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8-4E7D-9BF5-0D76462D4DC5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8-4E7D-9BF5-0D76462D4D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242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789539257338879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8-4E7D-9BF5-0D76462D4DC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8-4E7D-9BF5-0D76462D4DC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68-4E7D-9BF5-0D76462D4D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24240"/>
        <c:axId val="1"/>
      </c:lineChart>
      <c:catAx>
        <c:axId val="12412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2424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0810318674122417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79-4EBD-9329-48890C3383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0</c:v>
                </c:pt>
                <c:pt idx="4">
                  <c:v>4.0195590000000001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9-4EBD-9329-48890C33834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9-4EBD-9329-48890C338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960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79-4EBD-9329-48890C33834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9-4EBD-9329-48890C3383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79-4EBD-9329-48890C3383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9600"/>
        <c:axId val="1"/>
      </c:lineChart>
      <c:catAx>
        <c:axId val="12411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9600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6831737416645448"/>
          <c:w val="0.87579037396214432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18153485179085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43-48E8-939F-3AFC966524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47400233758465"/>
                  <c:y val="0.5313548478588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43-48E8-939F-3AFC966524A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346551885287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43-48E8-939F-3AFC966524A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947453687760786"/>
                  <c:y val="0.42904428709096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43-48E8-939F-3AFC966524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0</c:v>
                </c:pt>
                <c:pt idx="4">
                  <c:v>100.84067313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3-48E8-939F-3AFC966524AC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947387898219467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43-48E8-939F-3AFC966524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3-48E8-939F-3AFC96652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252288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210538867741434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43-48E8-939F-3AFC966524A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052669667629179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43-48E8-939F-3AFC966524A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263212647216951"/>
                  <c:y val="0.6765698373357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43-48E8-939F-3AFC966524A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94804579363264"/>
                  <c:y val="0.534655188528737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43-48E8-939F-3AFC966524A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43-48E8-939F-3AFC966524A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43-48E8-939F-3AFC966524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52288"/>
        <c:axId val="1"/>
      </c:lineChart>
      <c:catAx>
        <c:axId val="652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25228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8811941818603736"/>
          <c:w val="0.84000086348772973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25742657225457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F9-4A4E-8E8B-A53F883FE6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0</c:v>
                </c:pt>
                <c:pt idx="4">
                  <c:v>14.484068999999998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9-4A4E-8E8B-A53F883FE64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9-4A4E-8E8B-A53F883FE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0320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579016836982764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F9-4A4E-8E8B-A53F883FE6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F9-4A4E-8E8B-A53F883FE6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F9-4A4E-8E8B-A53F883FE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0320"/>
        <c:axId val="1"/>
      </c:lineChart>
      <c:catAx>
        <c:axId val="12411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1254258374131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0320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7459027753157725"/>
          <c:w val="0.44631624826916966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556291390728478"/>
          <c:w val="0.77612021101267969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2E4-A6B2-23CB78185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4960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E84-42E4-A6B2-23CB7818523E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E84-42E4-A6B2-23CB7818523E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E84-42E4-A6B2-23CB781852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4-42E4-A6B2-23CB781852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4960"/>
        <c:axId val="1"/>
      </c:lineChart>
      <c:catAx>
        <c:axId val="12411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4960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3475483362501835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7-424B-BA63-132FFA69CC5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E7-424B-BA63-132FFA69CC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7-424B-BA63-132FFA69CC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97712"/>
        <c:axId val="1"/>
      </c:barChart>
      <c:catAx>
        <c:axId val="12279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771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4">
                  <c:v>0.93087699999999995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2-43A7-871E-48D5A7EFFB8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2-43A7-871E-48D5A7EFF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88432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E472-43A7-871E-48D5A7EFFB87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E472-43A7-871E-48D5A7EFFB8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E472-43A7-871E-48D5A7EFFB87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472-43A7-871E-48D5A7EFFB8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472-43A7-871E-48D5A7EFFB87}"/>
              </c:ext>
            </c:extLst>
          </c:dPt>
          <c:dLbls>
            <c:delete val="1"/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472-43A7-871E-48D5A7EFF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88432"/>
        <c:axId val="1"/>
      </c:lineChart>
      <c:catAx>
        <c:axId val="12278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884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8673320764"/>
                  <c:y val="0.72516556291390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27-488D-8F52-D95EED3A12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48423495410255"/>
                  <c:y val="0.72847682119205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27-488D-8F52-D95EED3A12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5018641119152"/>
                  <c:y val="0.721854304635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27-488D-8F52-D95EED3A1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7-488D-8F52-D95EED3A1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9492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827-488D-8F52-D95EED3A121D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827-488D-8F52-D95EED3A12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7-488D-8F52-D95EED3A1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94928"/>
        <c:axId val="1"/>
      </c:lineChart>
      <c:catAx>
        <c:axId val="12279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2794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4">
                  <c:v>-2.53091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375-816C-7C8D352D9A76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E-4375-816C-7C8D352D9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681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4D3E-4375-816C-7C8D352D9A7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D3E-4375-816C-7C8D352D9A76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D3E-4375-816C-7C8D352D9A76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D3E-4375-816C-7C8D352D9A76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D3E-4375-816C-7C8D352D9A76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456953642384105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3E-4375-816C-7C8D352D9A7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3E-4375-816C-7C8D352D9A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6816"/>
        <c:axId val="1"/>
      </c:lineChart>
      <c:catAx>
        <c:axId val="12411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681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0A-4FE3-AB5E-F35D5EEB68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A-4FE3-AB5E-F35D5EEB689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A-4FE3-AB5E-F35D5EEB6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20064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0A-4FE3-AB5E-F35D5EEB68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0A-4FE3-AB5E-F35D5EEB68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0A-4FE3-AB5E-F35D5EEB68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20064"/>
        <c:axId val="1"/>
      </c:lineChart>
      <c:catAx>
        <c:axId val="12412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20064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7-4707-A07A-F58EE8A0ED00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B7-4707-A07A-F58EE8A0ED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B7-4707-A07A-F58EE8A0ED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09856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B7-4707-A07A-F58EE8A0ED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B7-4707-A07A-F58EE8A0ED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7-4707-A07A-F58EE8A0ED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09856"/>
        <c:axId val="1"/>
      </c:lineChart>
      <c:catAx>
        <c:axId val="1241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09856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A7-4DDD-83D8-841FE47382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A7-4DDD-83D8-841FE47382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A7-4DDD-83D8-841FE4738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DDD-83D8-841FE4738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1248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A7-4DDD-83D8-841FE47382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A7-4DDD-83D8-841FE47382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7-4DDD-83D8-841FE47382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1248"/>
        <c:axId val="1"/>
      </c:lineChart>
      <c:catAx>
        <c:axId val="12411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1248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4-40A8-AF60-69A5F264EDD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B4-40A8-AF60-69A5F264ED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B4-40A8-AF60-69A5F264E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12640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B4-40A8-AF60-69A5F264ED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B4-40A8-AF60-69A5F264ED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B4-40A8-AF60-69A5F264E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12640"/>
        <c:axId val="1"/>
      </c:lineChart>
      <c:catAx>
        <c:axId val="12411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12640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- 3Q</a:t>
            </a:r>
          </a:p>
        </c:rich>
      </c:tx>
      <c:layout>
        <c:manualLayout>
          <c:xMode val="edge"/>
          <c:yMode val="edge"/>
          <c:x val="0.40421094182868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6225165562913907"/>
          <c:w val="0.87368510864011995"/>
          <c:h val="0.549668874172185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47379674526804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D8-4729-B4E3-C0C6171653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D8-4729-B4E3-C0C6171653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D8-4729-B4E3-C0C6171653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421127077638858"/>
                  <c:y val="0.5430463576158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D8-4729-B4E3-C0C6171653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42188365736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D8-4729-B4E3-C0C6171653E0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47377618603638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D8-4729-B4E3-C0C6171653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Input'!$R$3:$R$12</c:f>
              <c:numCache>
                <c:formatCode>_(* #,##0.0_);_(* \(#,##0.0\);_(* "-"??_);_(@_)</c:formatCode>
                <c:ptCount val="10"/>
                <c:pt idx="0">
                  <c:v>13.858067999999999</c:v>
                </c:pt>
                <c:pt idx="1">
                  <c:v>21.846977999999996</c:v>
                </c:pt>
                <c:pt idx="2">
                  <c:v>5.1617360000000012</c:v>
                </c:pt>
                <c:pt idx="3">
                  <c:v>-1.6838440000000001</c:v>
                </c:pt>
                <c:pt idx="4">
                  <c:v>1.4289799999999999</c:v>
                </c:pt>
                <c:pt idx="5">
                  <c:v>-4.1581299999999999</c:v>
                </c:pt>
                <c:pt idx="6">
                  <c:v>-5.7566199999999998</c:v>
                </c:pt>
                <c:pt idx="7">
                  <c:v>-2.53091</c:v>
                </c:pt>
                <c:pt idx="8">
                  <c:v>-7.7712119999999949</c:v>
                </c:pt>
                <c:pt idx="9">
                  <c:v>20.395046000000011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D8-4729-B4E3-C0C6171653E0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42130799887746"/>
                  <c:y val="0.45033112582781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D8-4729-B4E3-C0C6171653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684245152390163"/>
                  <c:y val="0.450331125827814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D8-4729-B4E3-C0C6171653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421131189485192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D8-4729-B4E3-C0C6171653E0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6105351670797359"/>
                  <c:y val="0.543046357615894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D8-4729-B4E3-C0C6171653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Input'!$U$3:$U$12</c:f>
              <c:numCache>
                <c:formatCode>_(* #,##0.0_);_(* \(#,##0.0\);_(* "-"??_);_(@_)</c:formatCode>
                <c:ptCount val="10"/>
                <c:pt idx="0">
                  <c:v>15.606718000000001</c:v>
                </c:pt>
                <c:pt idx="1">
                  <c:v>9.1264590000000005</c:v>
                </c:pt>
                <c:pt idx="2">
                  <c:v>5.3528970000000005</c:v>
                </c:pt>
                <c:pt idx="3">
                  <c:v>8.401542000000001</c:v>
                </c:pt>
                <c:pt idx="4">
                  <c:v>21.837183</c:v>
                </c:pt>
                <c:pt idx="5">
                  <c:v>0.24683999999999923</c:v>
                </c:pt>
                <c:pt idx="6">
                  <c:v>5.3767870000000002</c:v>
                </c:pt>
                <c:pt idx="7">
                  <c:v>0.38362199999999985</c:v>
                </c:pt>
                <c:pt idx="8">
                  <c:v>-1.1209170000000022</c:v>
                </c:pt>
                <c:pt idx="9">
                  <c:v>65.211130999999995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D8-4729-B4E3-C0C617165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5248112"/>
        <c:axId val="1"/>
      </c:barChart>
      <c:catAx>
        <c:axId val="6524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5248112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15828860843815"/>
          <c:y val="0.87086092715231789"/>
          <c:w val="0.2842108184732919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744680851063829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1-46B9-9EB3-148680917F3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41-46B9-9EB3-148680917F3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41-46B9-9EB3-148680917F3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41-46B9-9EB3-148680917F3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41-46B9-9EB3-148680917F3C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41-46B9-9EB3-148680917F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1-46B9-9EB3-148680917F3C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41-46B9-9EB3-148680917F3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41-46B9-9EB3-148680917F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41-46B9-9EB3-148680917F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0600800"/>
        <c:axId val="1"/>
      </c:barChart>
      <c:catAx>
        <c:axId val="12060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60080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4-497E-87C9-7F418496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596624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4-497E-87C9-7F4184967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059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05966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137931034482762E-2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38100</xdr:rowOff>
    </xdr:from>
    <xdr:to>
      <xdr:col>5</xdr:col>
      <xdr:colOff>333375</xdr:colOff>
      <xdr:row>66</xdr:row>
      <xdr:rowOff>114300</xdr:rowOff>
    </xdr:to>
    <xdr:graphicFrame macro="">
      <xdr:nvGraphicFramePr>
        <xdr:cNvPr id="279553" name="Chart 1">
          <a:extLst>
            <a:ext uri="{FF2B5EF4-FFF2-40B4-BE49-F238E27FC236}">
              <a16:creationId xmlns:a16="http://schemas.microsoft.com/office/drawing/2014/main" id="{685F9425-1991-7500-781F-D77B16007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37</xdr:row>
      <xdr:rowOff>38100</xdr:rowOff>
    </xdr:from>
    <xdr:to>
      <xdr:col>15</xdr:col>
      <xdr:colOff>28575</xdr:colOff>
      <xdr:row>66</xdr:row>
      <xdr:rowOff>114300</xdr:rowOff>
    </xdr:to>
    <xdr:graphicFrame macro="">
      <xdr:nvGraphicFramePr>
        <xdr:cNvPr id="279554" name="Chart 2">
          <a:extLst>
            <a:ext uri="{FF2B5EF4-FFF2-40B4-BE49-F238E27FC236}">
              <a16:creationId xmlns:a16="http://schemas.microsoft.com/office/drawing/2014/main" id="{4B5FEBDF-B75D-1A57-5B8F-AC4C21A7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0.15613</cdr:x>
      <cdr:y>0.67505</cdr:y>
    </cdr:from>
    <cdr:to>
      <cdr:x>0.19309</cdr:x>
      <cdr:y>0.77442</cdr:y>
    </cdr:to>
    <cdr:sp macro="" textlink="">
      <cdr:nvSpPr>
        <cdr:cNvPr id="240641" name="Line 1">
          <a:extLst xmlns:a="http://schemas.openxmlformats.org/drawingml/2006/main">
            <a:ext uri="{FF2B5EF4-FFF2-40B4-BE49-F238E27FC236}">
              <a16:creationId xmlns:a16="http://schemas.microsoft.com/office/drawing/2014/main" id="{8B1026B7-8BA2-BB3D-BB11-358BC7BD159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11049" y="1957838"/>
          <a:ext cx="167559" cy="2877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0.09362</cdr:y>
    </cdr:from>
    <cdr:to>
      <cdr:x>0.178</cdr:x>
      <cdr:y>0.15962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29D3103B-2A4E-6172-424D-6B6F7520185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">
          <a:extLst>
            <a:ext uri="{FF2B5EF4-FFF2-40B4-BE49-F238E27FC236}">
              <a16:creationId xmlns:a16="http://schemas.microsoft.com/office/drawing/2014/main" id="{6ED12CF7-D96C-EFCF-3EE2-9A08CBE8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2">
          <a:extLst>
            <a:ext uri="{FF2B5EF4-FFF2-40B4-BE49-F238E27FC236}">
              <a16:creationId xmlns:a16="http://schemas.microsoft.com/office/drawing/2014/main" id="{4C03A685-030C-2FA2-4031-771420CA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3">
          <a:extLst>
            <a:ext uri="{FF2B5EF4-FFF2-40B4-BE49-F238E27FC236}">
              <a16:creationId xmlns:a16="http://schemas.microsoft.com/office/drawing/2014/main" id="{00512D13-BC21-559A-10DF-59042A045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4">
          <a:extLst>
            <a:ext uri="{FF2B5EF4-FFF2-40B4-BE49-F238E27FC236}">
              <a16:creationId xmlns:a16="http://schemas.microsoft.com/office/drawing/2014/main" id="{B69D5E6B-863B-96CC-1F07-76A0E20B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>
          <a:extLst>
            <a:ext uri="{FF2B5EF4-FFF2-40B4-BE49-F238E27FC236}">
              <a16:creationId xmlns:a16="http://schemas.microsoft.com/office/drawing/2014/main" id="{4FC798CE-8B4B-FB5B-6618-8B56CC2E3DC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>
          <a:extLst>
            <a:ext uri="{FF2B5EF4-FFF2-40B4-BE49-F238E27FC236}">
              <a16:creationId xmlns:a16="http://schemas.microsoft.com/office/drawing/2014/main" id="{BC0E9BB4-ED70-609B-B068-127A6B8683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>
          <a:extLst xmlns:a="http://schemas.openxmlformats.org/drawingml/2006/main">
            <a:ext uri="{FF2B5EF4-FFF2-40B4-BE49-F238E27FC236}">
              <a16:creationId xmlns:a16="http://schemas.microsoft.com/office/drawing/2014/main" id="{AFBAF901-D09A-ABCA-B4DB-506C65C2604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976FC300-E2BC-06B6-D245-EA9A19AB2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3AE535A-A2E4-335F-FBD9-307FCBE6A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9F9B3862-2B71-BF9D-8E81-0DB0638A1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D59B6C8-726B-DA19-D59A-A5E7552D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7CFDD631-D84A-3893-D24A-838E251E9CE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F2A77240-6003-2035-DCD5-0FADFC7B23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1F6FF54B-0976-F922-FEBA-1231944CA438}"/>
            </a:ext>
          </a:extLst>
        </xdr:cNvPr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0.18828</cdr:x>
      <cdr:y>0.61725</cdr:y>
    </cdr:from>
    <cdr:to>
      <cdr:x>0.22204</cdr:x>
      <cdr:y>0.67454</cdr:y>
    </cdr:to>
    <cdr:sp macro="" textlink="">
      <cdr:nvSpPr>
        <cdr:cNvPr id="12289" name="Line 1">
          <a:extLst xmlns:a="http://schemas.openxmlformats.org/drawingml/2006/main">
            <a:ext uri="{FF2B5EF4-FFF2-40B4-BE49-F238E27FC236}">
              <a16:creationId xmlns:a16="http://schemas.microsoft.com/office/drawing/2014/main" id="{45666CCA-A3F4-64F2-506F-C991554D111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46042" y="1784600"/>
          <a:ext cx="151162" cy="1653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0.11819</cdr:x>
      <cdr:y>0.71035</cdr:y>
    </cdr:from>
    <cdr:to>
      <cdr:x>0.16763</cdr:x>
      <cdr:y>0.83825</cdr:y>
    </cdr:to>
    <cdr:sp macro="" textlink="">
      <cdr:nvSpPr>
        <cdr:cNvPr id="243713" name="Line 1">
          <a:extLst xmlns:a="http://schemas.openxmlformats.org/drawingml/2006/main">
            <a:ext uri="{FF2B5EF4-FFF2-40B4-BE49-F238E27FC236}">
              <a16:creationId xmlns:a16="http://schemas.microsoft.com/office/drawing/2014/main" id="{4AE915AD-00D3-E2F7-2FFB-BBC30551406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39052" y="2060051"/>
          <a:ext cx="224151" cy="37034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0.30665</cdr:x>
      <cdr:y>0.7338</cdr:y>
    </cdr:from>
    <cdr:to>
      <cdr:x>0.34042</cdr:x>
      <cdr:y>0.82084</cdr:y>
    </cdr:to>
    <cdr:sp macro="" textlink="">
      <cdr:nvSpPr>
        <cdr:cNvPr id="243714" name="Line 2">
          <a:extLst xmlns:a="http://schemas.openxmlformats.org/drawingml/2006/main">
            <a:ext uri="{FF2B5EF4-FFF2-40B4-BE49-F238E27FC236}">
              <a16:creationId xmlns:a16="http://schemas.microsoft.com/office/drawing/2014/main" id="{769DC417-02D7-17E1-A3DC-8BA354B4B10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93492" y="2127960"/>
          <a:ext cx="153133" cy="2520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>
          <a:extLst>
            <a:ext uri="{FF2B5EF4-FFF2-40B4-BE49-F238E27FC236}">
              <a16:creationId xmlns:a16="http://schemas.microsoft.com/office/drawing/2014/main" id="{0CE659C4-9253-50B1-B2E6-338DD96C8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>
          <a:extLst>
            <a:ext uri="{FF2B5EF4-FFF2-40B4-BE49-F238E27FC236}">
              <a16:creationId xmlns:a16="http://schemas.microsoft.com/office/drawing/2014/main" id="{7CB12017-3890-97AE-B18A-A6D5A0101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>
          <a:extLst>
            <a:ext uri="{FF2B5EF4-FFF2-40B4-BE49-F238E27FC236}">
              <a16:creationId xmlns:a16="http://schemas.microsoft.com/office/drawing/2014/main" id="{DA996843-0253-7EE1-3E64-BD7518967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>
          <a:extLst>
            <a:ext uri="{FF2B5EF4-FFF2-40B4-BE49-F238E27FC236}">
              <a16:creationId xmlns:a16="http://schemas.microsoft.com/office/drawing/2014/main" id="{1D7CBB12-D4ED-285E-FFF3-313C6C7CF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>
          <a:extLst>
            <a:ext uri="{FF2B5EF4-FFF2-40B4-BE49-F238E27FC236}">
              <a16:creationId xmlns:a16="http://schemas.microsoft.com/office/drawing/2014/main" id="{68CB8E8B-17F5-49C1-2DF9-BE9E084643D7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>
          <a:extLst>
            <a:ext uri="{FF2B5EF4-FFF2-40B4-BE49-F238E27FC236}">
              <a16:creationId xmlns:a16="http://schemas.microsoft.com/office/drawing/2014/main" id="{679671BA-2E2F-8987-9B05-1BE95CFF7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>
          <a:extLst xmlns:a="http://schemas.openxmlformats.org/drawingml/2006/main">
            <a:ext uri="{FF2B5EF4-FFF2-40B4-BE49-F238E27FC236}">
              <a16:creationId xmlns:a16="http://schemas.microsoft.com/office/drawing/2014/main" id="{2F9A7FF2-ABC5-0BDD-D2B9-1BC23CD73BD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>
          <a:extLst>
            <a:ext uri="{FF2B5EF4-FFF2-40B4-BE49-F238E27FC236}">
              <a16:creationId xmlns:a16="http://schemas.microsoft.com/office/drawing/2014/main" id="{C53436F1-0D32-2D3F-8C62-4DADE6A4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>
          <a:extLst>
            <a:ext uri="{FF2B5EF4-FFF2-40B4-BE49-F238E27FC236}">
              <a16:creationId xmlns:a16="http://schemas.microsoft.com/office/drawing/2014/main" id="{82B87D78-F04B-6273-9549-A4295CC4D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>
          <a:extLst>
            <a:ext uri="{FF2B5EF4-FFF2-40B4-BE49-F238E27FC236}">
              <a16:creationId xmlns:a16="http://schemas.microsoft.com/office/drawing/2014/main" id="{55EACF6A-4EFB-EB54-E8A7-8B98BB25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>
          <a:extLst>
            <a:ext uri="{FF2B5EF4-FFF2-40B4-BE49-F238E27FC236}">
              <a16:creationId xmlns:a16="http://schemas.microsoft.com/office/drawing/2014/main" id="{1CEC4CCF-14D4-4129-8006-C07E9038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>
          <a:extLst>
            <a:ext uri="{FF2B5EF4-FFF2-40B4-BE49-F238E27FC236}">
              <a16:creationId xmlns:a16="http://schemas.microsoft.com/office/drawing/2014/main" id="{CA8CDBFA-AE16-0F59-DE77-2821DEA0391F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>
          <a:extLst>
            <a:ext uri="{FF2B5EF4-FFF2-40B4-BE49-F238E27FC236}">
              <a16:creationId xmlns:a16="http://schemas.microsoft.com/office/drawing/2014/main" id="{A1328D0D-A0F3-7C5F-4D1E-4474C1DDE6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9BADDA3F-3EDE-B3BB-7AA9-E2D83598E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B02EF6EC-170A-888E-8249-0A6D23862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47639C63-7144-A7CA-4F72-26279B016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9351D471-664F-370E-46F0-642B1D7F193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1CD6E23F-65CD-1379-4A40-3589640846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85725</xdr:colOff>
      <xdr:row>34</xdr:row>
      <xdr:rowOff>152400</xdr:rowOff>
    </xdr:from>
    <xdr:to>
      <xdr:col>1</xdr:col>
      <xdr:colOff>228600</xdr:colOff>
      <xdr:row>36</xdr:row>
      <xdr:rowOff>85725</xdr:rowOff>
    </xdr:to>
    <xdr:sp macro="" textlink="">
      <xdr:nvSpPr>
        <xdr:cNvPr id="11285" name="Line 21">
          <a:extLst>
            <a:ext uri="{FF2B5EF4-FFF2-40B4-BE49-F238E27FC236}">
              <a16:creationId xmlns:a16="http://schemas.microsoft.com/office/drawing/2014/main" id="{17E2DA13-0181-7580-0F1F-636A8EE53B8F}"/>
            </a:ext>
          </a:extLst>
        </xdr:cNvPr>
        <xdr:cNvSpPr>
          <a:spLocks noChangeShapeType="1"/>
        </xdr:cNvSpPr>
      </xdr:nvSpPr>
      <xdr:spPr bwMode="auto">
        <a:xfrm flipV="1">
          <a:off x="695325" y="5924550"/>
          <a:ext cx="14287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>
          <a:extLst>
            <a:ext uri="{FF2B5EF4-FFF2-40B4-BE49-F238E27FC236}">
              <a16:creationId xmlns:a16="http://schemas.microsoft.com/office/drawing/2014/main" id="{22E540C8-6D12-5084-4A9E-3857045D0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>
          <a:extLst>
            <a:ext uri="{FF2B5EF4-FFF2-40B4-BE49-F238E27FC236}">
              <a16:creationId xmlns:a16="http://schemas.microsoft.com/office/drawing/2014/main" id="{6B3F158C-7AC2-D723-7337-FED1396AB496}"/>
            </a:ext>
          </a:extLst>
        </xdr:cNvPr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10CBCB25-4520-11C1-9605-D587E78DE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E4D0F3E-26D7-D905-1F82-F30FA16CE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41</xdr:row>
      <xdr:rowOff>142875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261D6200-959E-1E63-C0AB-C3823CABE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01877A12-0C81-257D-C4A6-BD7D4A3F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2FC40AE5-6748-26B0-F4D7-827FC7BF7F3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6F76BBC3-3EAF-1F7D-279C-8D529F8592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0.155</cdr:x>
      <cdr:y>0.57662</cdr:y>
    </cdr:from>
    <cdr:to>
      <cdr:x>0.18705</cdr:x>
      <cdr:y>0.64526</cdr:y>
    </cdr:to>
    <cdr:sp macro="" textlink="">
      <cdr:nvSpPr>
        <cdr:cNvPr id="244737" name="Line 1">
          <a:extLst xmlns:a="http://schemas.openxmlformats.org/drawingml/2006/main">
            <a:ext uri="{FF2B5EF4-FFF2-40B4-BE49-F238E27FC236}">
              <a16:creationId xmlns:a16="http://schemas.microsoft.com/office/drawing/2014/main" id="{41992ECA-CDDD-D30E-B433-67761207A4B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97071" y="1656351"/>
          <a:ext cx="143494" cy="19679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0.13312</cdr:x>
      <cdr:y>0.64531</cdr:y>
    </cdr:from>
    <cdr:to>
      <cdr:x>0.17253</cdr:x>
      <cdr:y>0.7263</cdr:y>
    </cdr:to>
    <cdr:sp macro="" textlink="">
      <cdr:nvSpPr>
        <cdr:cNvPr id="246785" name="Line 1">
          <a:extLst xmlns:a="http://schemas.openxmlformats.org/drawingml/2006/main">
            <a:ext uri="{FF2B5EF4-FFF2-40B4-BE49-F238E27FC236}">
              <a16:creationId xmlns:a16="http://schemas.microsoft.com/office/drawing/2014/main" id="{335C74F6-5285-627C-727F-BED6455F180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06741" y="1871728"/>
          <a:ext cx="178656" cy="2345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0.87593</cdr:x>
      <cdr:y>0.37476</cdr:y>
    </cdr:from>
    <cdr:to>
      <cdr:x>0.91705</cdr:x>
      <cdr:y>0.41006</cdr:y>
    </cdr:to>
    <cdr:sp macro="" textlink="">
      <cdr:nvSpPr>
        <cdr:cNvPr id="246786" name="Line 2">
          <a:extLst xmlns:a="http://schemas.openxmlformats.org/drawingml/2006/main">
            <a:ext uri="{FF2B5EF4-FFF2-40B4-BE49-F238E27FC236}">
              <a16:creationId xmlns:a16="http://schemas.microsoft.com/office/drawing/2014/main" id="{153B713C-016E-7CE0-6B3F-20B64B14BA9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74567" y="1088330"/>
          <a:ext cx="186423" cy="10221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0.30763</cdr:x>
      <cdr:y>0.71204</cdr:y>
    </cdr:from>
    <cdr:to>
      <cdr:x>0.34263</cdr:x>
      <cdr:y>0.76837</cdr:y>
    </cdr:to>
    <cdr:sp macro="" textlink="">
      <cdr:nvSpPr>
        <cdr:cNvPr id="246787" name="Line 3">
          <a:extLst xmlns:a="http://schemas.openxmlformats.org/drawingml/2006/main">
            <a:ext uri="{FF2B5EF4-FFF2-40B4-BE49-F238E27FC236}">
              <a16:creationId xmlns:a16="http://schemas.microsoft.com/office/drawing/2014/main" id="{CF4B6E30-5F17-1F2F-0EE0-B102F50B386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97930" y="2064952"/>
          <a:ext cx="158682" cy="1631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0.21487</cdr:x>
      <cdr:y>0.60347</cdr:y>
    </cdr:from>
    <cdr:to>
      <cdr:x>0.2484</cdr:x>
      <cdr:y>0.67793</cdr:y>
    </cdr:to>
    <cdr:sp macro="" textlink="">
      <cdr:nvSpPr>
        <cdr:cNvPr id="245761" name="Line 1">
          <a:extLst xmlns:a="http://schemas.openxmlformats.org/drawingml/2006/main">
            <a:ext uri="{FF2B5EF4-FFF2-40B4-BE49-F238E27FC236}">
              <a16:creationId xmlns:a16="http://schemas.microsoft.com/office/drawing/2014/main" id="{3FDF3069-8810-6E12-D4E7-1168A340888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977368" y="1744831"/>
          <a:ext cx="152024" cy="2148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>
          <a:extLst xmlns:a="http://schemas.openxmlformats.org/drawingml/2006/main">
            <a:ext uri="{FF2B5EF4-FFF2-40B4-BE49-F238E27FC236}">
              <a16:creationId xmlns:a16="http://schemas.microsoft.com/office/drawing/2014/main" id="{E067DACC-816F-B498-81B6-2706D6DD4E5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>
          <a:extLst xmlns:a="http://schemas.openxmlformats.org/drawingml/2006/main">
            <a:ext uri="{FF2B5EF4-FFF2-40B4-BE49-F238E27FC236}">
              <a16:creationId xmlns:a16="http://schemas.microsoft.com/office/drawing/2014/main" id="{04EC40F8-8F84-CD46-43EF-F02A66BFF91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>
          <a:extLst xmlns:a="http://schemas.openxmlformats.org/drawingml/2006/main">
            <a:ext uri="{FF2B5EF4-FFF2-40B4-BE49-F238E27FC236}">
              <a16:creationId xmlns:a16="http://schemas.microsoft.com/office/drawing/2014/main" id="{D5860BD6-A0F4-2DE9-C952-CA4F99CC03C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19050</xdr:rowOff>
    </xdr:from>
    <xdr:to>
      <xdr:col>15</xdr:col>
      <xdr:colOff>123825</xdr:colOff>
      <xdr:row>21</xdr:row>
      <xdr:rowOff>152400</xdr:rowOff>
    </xdr:to>
    <xdr:graphicFrame macro="">
      <xdr:nvGraphicFramePr>
        <xdr:cNvPr id="349185" name="Chart 1">
          <a:extLst>
            <a:ext uri="{FF2B5EF4-FFF2-40B4-BE49-F238E27FC236}">
              <a16:creationId xmlns:a16="http://schemas.microsoft.com/office/drawing/2014/main" id="{A0F950FB-28D9-8E18-3562-0B4005E99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>
          <a:extLst>
            <a:ext uri="{FF2B5EF4-FFF2-40B4-BE49-F238E27FC236}">
              <a16:creationId xmlns:a16="http://schemas.microsoft.com/office/drawing/2014/main" id="{0F16385B-ADE3-C876-5FF4-104EB7D7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95250</xdr:rowOff>
    </xdr:to>
    <xdr:graphicFrame macro="">
      <xdr:nvGraphicFramePr>
        <xdr:cNvPr id="349187" name="Chart 3">
          <a:extLst>
            <a:ext uri="{FF2B5EF4-FFF2-40B4-BE49-F238E27FC236}">
              <a16:creationId xmlns:a16="http://schemas.microsoft.com/office/drawing/2014/main" id="{0B98C6A6-8CD0-8C2D-D7CC-EB395AC17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>
          <a:extLst>
            <a:ext uri="{FF2B5EF4-FFF2-40B4-BE49-F238E27FC236}">
              <a16:creationId xmlns:a16="http://schemas.microsoft.com/office/drawing/2014/main" id="{7EF65E2F-41D9-659C-222C-2141DF22876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>
          <a:extLst>
            <a:ext uri="{FF2B5EF4-FFF2-40B4-BE49-F238E27FC236}">
              <a16:creationId xmlns:a16="http://schemas.microsoft.com/office/drawing/2014/main" id="{AA9816B7-F6F2-F810-3D60-A560A01F00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30F1EF96-E2B9-443B-D3AA-3034E8BE3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AE2E2FD-8719-9B50-4B7F-1A9D6289F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41</xdr:row>
      <xdr:rowOff>142875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A348B04A-AA51-B7D8-9A74-40F6BFF11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189F3B94-7E14-01F2-CF57-F2AB62169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5D22FDD4-9B82-AC91-C7BE-C22BFFD9D125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D850DBDA-E29D-F708-EED7-71765C73B4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>
          <a:extLst xmlns:a="http://schemas.openxmlformats.org/drawingml/2006/main">
            <a:ext uri="{FF2B5EF4-FFF2-40B4-BE49-F238E27FC236}">
              <a16:creationId xmlns:a16="http://schemas.microsoft.com/office/drawing/2014/main" id="{BFA6CDD6-DBCD-8C3A-AC0A-441F8BC9B327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0.67962</cdr:y>
    </cdr:from>
    <cdr:to>
      <cdr:x>0.39332</cdr:x>
      <cdr:y>0.73957</cdr:y>
    </cdr:to>
    <cdr:sp macro="" textlink="">
      <cdr:nvSpPr>
        <cdr:cNvPr id="247810" name="Line 2">
          <a:extLst xmlns:a="http://schemas.openxmlformats.org/drawingml/2006/main">
            <a:ext uri="{FF2B5EF4-FFF2-40B4-BE49-F238E27FC236}">
              <a16:creationId xmlns:a16="http://schemas.microsoft.com/office/drawing/2014/main" id="{82F4939C-DA85-B356-F37A-7CAEBE86601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03475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0.14242</cdr:x>
      <cdr:y>0.7072</cdr:y>
    </cdr:from>
    <cdr:to>
      <cdr:x>0.18966</cdr:x>
      <cdr:y>0.78288</cdr:y>
    </cdr:to>
    <cdr:sp macro="" textlink="">
      <cdr:nvSpPr>
        <cdr:cNvPr id="248833" name="Line 1">
          <a:extLst xmlns:a="http://schemas.openxmlformats.org/drawingml/2006/main">
            <a:ext uri="{FF2B5EF4-FFF2-40B4-BE49-F238E27FC236}">
              <a16:creationId xmlns:a16="http://schemas.microsoft.com/office/drawing/2014/main" id="{B7ABE60F-06F8-92E3-AC43-94A61046722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48908" y="2050950"/>
          <a:ext cx="214165" cy="2191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0.31497</cdr:x>
      <cdr:y>0.7072</cdr:y>
    </cdr:from>
    <cdr:to>
      <cdr:x>0.36123</cdr:x>
      <cdr:y>0.78264</cdr:y>
    </cdr:to>
    <cdr:sp macro="" textlink="">
      <cdr:nvSpPr>
        <cdr:cNvPr id="248834" name="Line 2">
          <a:extLst xmlns:a="http://schemas.openxmlformats.org/drawingml/2006/main">
            <a:ext uri="{FF2B5EF4-FFF2-40B4-BE49-F238E27FC236}">
              <a16:creationId xmlns:a16="http://schemas.microsoft.com/office/drawing/2014/main" id="{059580B8-FC24-7966-1A9F-D30B7C974D3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431220" y="2050950"/>
          <a:ext cx="209726" cy="21842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E72876FE-050D-4718-F7D9-DDDAF8AD2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7721EDFD-D74C-E350-7CA3-760BC0C2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3CDB7848-1F22-3469-19F3-9E265043B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3B9B9B29-B3A5-2C66-96BD-618FED729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9E8C1955-78BD-2983-4A83-F96C0D9AC47B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555B140D-3D0B-39F7-B3C7-3F1C9DBDE8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342900</xdr:colOff>
      <xdr:row>33</xdr:row>
      <xdr:rowOff>95250</xdr:rowOff>
    </xdr:from>
    <xdr:to>
      <xdr:col>6</xdr:col>
      <xdr:colOff>590550</xdr:colOff>
      <xdr:row>34</xdr:row>
      <xdr:rowOff>38100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5D78587D-7417-388F-4AC0-C3D663B89E39}"/>
            </a:ext>
          </a:extLst>
        </xdr:cNvPr>
        <xdr:cNvSpPr>
          <a:spLocks noChangeShapeType="1"/>
        </xdr:cNvSpPr>
      </xdr:nvSpPr>
      <xdr:spPr bwMode="auto">
        <a:xfrm flipH="1">
          <a:off x="4000500" y="5705475"/>
          <a:ext cx="24765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0.15368</cdr:x>
      <cdr:y>0.7234</cdr:y>
    </cdr:from>
    <cdr:to>
      <cdr:x>0.18697</cdr:x>
      <cdr:y>0.78916</cdr:y>
    </cdr:to>
    <cdr:sp macro="" textlink="">
      <cdr:nvSpPr>
        <cdr:cNvPr id="249858" name="Line 2">
          <a:extLst xmlns:a="http://schemas.openxmlformats.org/drawingml/2006/main">
            <a:ext uri="{FF2B5EF4-FFF2-40B4-BE49-F238E27FC236}">
              <a16:creationId xmlns:a16="http://schemas.microsoft.com/office/drawing/2014/main" id="{2061627B-F263-D090-359B-1310933BDC2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99953" y="2097856"/>
          <a:ext cx="150914" cy="19042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0.11756</cdr:x>
      <cdr:y>0.71298</cdr:y>
    </cdr:from>
    <cdr:to>
      <cdr:x>0.21128</cdr:x>
      <cdr:y>0.83845</cdr:y>
    </cdr:to>
    <cdr:sp macro="" textlink="">
      <cdr:nvSpPr>
        <cdr:cNvPr id="51228" name="Text Box 28">
          <a:extLst xmlns:a="http://schemas.openxmlformats.org/drawingml/2006/main">
            <a:ext uri="{FF2B5EF4-FFF2-40B4-BE49-F238E27FC236}">
              <a16:creationId xmlns:a16="http://schemas.microsoft.com/office/drawing/2014/main" id="{E30B74C7-176F-424F-C857-8227BA82D2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9479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0.21079</cdr:x>
      <cdr:y>0.71298</cdr:y>
    </cdr:from>
    <cdr:to>
      <cdr:x>0.32138</cdr:x>
      <cdr:y>0.83506</cdr:y>
    </cdr:to>
    <cdr:sp macro="" textlink="">
      <cdr:nvSpPr>
        <cdr:cNvPr id="51229" name="Text Box 29">
          <a:extLst xmlns:a="http://schemas.openxmlformats.org/drawingml/2006/main">
            <a:ext uri="{FF2B5EF4-FFF2-40B4-BE49-F238E27FC236}">
              <a16:creationId xmlns:a16="http://schemas.microsoft.com/office/drawing/2014/main" id="{801EAC75-20A1-03EB-452F-7BAF7C5A383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6817" y="2060892"/>
          <a:ext cx="495109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0.30059</cdr:x>
      <cdr:y>0.71612</cdr:y>
    </cdr:from>
    <cdr:to>
      <cdr:x>0.38794</cdr:x>
      <cdr:y>0.78551</cdr:y>
    </cdr:to>
    <cdr:sp macro="" textlink="">
      <cdr:nvSpPr>
        <cdr:cNvPr id="51230" name="Text Box 30">
          <a:extLst xmlns:a="http://schemas.openxmlformats.org/drawingml/2006/main">
            <a:ext uri="{FF2B5EF4-FFF2-40B4-BE49-F238E27FC236}">
              <a16:creationId xmlns:a16="http://schemas.microsoft.com/office/drawing/2014/main" id="{6F2593A6-1BD5-7749-2D55-0F82FBBF247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48819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0.37644</cdr:x>
      <cdr:y>0.70331</cdr:y>
    </cdr:from>
    <cdr:to>
      <cdr:x>0.48287</cdr:x>
      <cdr:y>0.82878</cdr:y>
    </cdr:to>
    <cdr:sp macro="" textlink="">
      <cdr:nvSpPr>
        <cdr:cNvPr id="51231" name="Text Box 31">
          <a:extLst xmlns:a="http://schemas.openxmlformats.org/drawingml/2006/main">
            <a:ext uri="{FF2B5EF4-FFF2-40B4-BE49-F238E27FC236}">
              <a16:creationId xmlns:a16="http://schemas.microsoft.com/office/drawing/2014/main" id="{DA4246D3-715C-B655-5E70-EF46BED5AE2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386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0.4699</cdr:x>
      <cdr:y>0.70645</cdr:y>
    </cdr:from>
    <cdr:to>
      <cdr:x>0.5827</cdr:x>
      <cdr:y>0.82854</cdr:y>
    </cdr:to>
    <cdr:sp macro="" textlink="">
      <cdr:nvSpPr>
        <cdr:cNvPr id="51232" name="Text Box 32">
          <a:extLst xmlns:a="http://schemas.openxmlformats.org/drawingml/2006/main">
            <a:ext uri="{FF2B5EF4-FFF2-40B4-BE49-F238E27FC236}">
              <a16:creationId xmlns:a16="http://schemas.microsoft.com/office/drawing/2014/main" id="{37D22FC0-96E5-171E-27AE-FE1B44EE88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06819" y="2042054"/>
          <a:ext cx="504968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0.56998</cdr:x>
      <cdr:y>0.71298</cdr:y>
    </cdr:from>
    <cdr:to>
      <cdr:x>0.64436</cdr:x>
      <cdr:y>0.78551</cdr:y>
    </cdr:to>
    <cdr:sp macro="" textlink="">
      <cdr:nvSpPr>
        <cdr:cNvPr id="51233" name="Text Box 33">
          <a:extLst xmlns:a="http://schemas.openxmlformats.org/drawingml/2006/main">
            <a:ext uri="{FF2B5EF4-FFF2-40B4-BE49-F238E27FC236}">
              <a16:creationId xmlns:a16="http://schemas.microsoft.com/office/drawing/2014/main" id="{B2DFA69F-D2F1-E7E9-1294-92C56E9BBF9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5482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0.65733</cdr:x>
      <cdr:y>0.71298</cdr:y>
    </cdr:from>
    <cdr:to>
      <cdr:x>0.71483</cdr:x>
      <cdr:y>0.83845</cdr:y>
    </cdr:to>
    <cdr:sp macro="" textlink="">
      <cdr:nvSpPr>
        <cdr:cNvPr id="51234" name="Text Box 34">
          <a:extLst xmlns:a="http://schemas.openxmlformats.org/drawingml/2006/main">
            <a:ext uri="{FF2B5EF4-FFF2-40B4-BE49-F238E27FC236}">
              <a16:creationId xmlns:a16="http://schemas.microsoft.com/office/drawing/2014/main" id="{117C9038-CCB4-92D3-45AB-870EF2A1AC4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45876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0.8127</cdr:x>
      <cdr:y>0.71346</cdr:y>
    </cdr:from>
    <cdr:to>
      <cdr:x>0.88293</cdr:x>
      <cdr:y>0.83893</cdr:y>
    </cdr:to>
    <cdr:sp macro="" textlink="">
      <cdr:nvSpPr>
        <cdr:cNvPr id="51235" name="Text Box 35">
          <a:extLst xmlns:a="http://schemas.openxmlformats.org/drawingml/2006/main">
            <a:ext uri="{FF2B5EF4-FFF2-40B4-BE49-F238E27FC236}">
              <a16:creationId xmlns:a16="http://schemas.microsoft.com/office/drawing/2014/main" id="{4DF9E423-3C6C-19C6-0B15-83D5EA554CD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1439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0.91449</cdr:x>
      <cdr:y>0.73256</cdr:y>
    </cdr:from>
    <cdr:to>
      <cdr:x>0.97395</cdr:x>
      <cdr:y>0.80194</cdr:y>
    </cdr:to>
    <cdr:sp macro="" textlink="">
      <cdr:nvSpPr>
        <cdr:cNvPr id="51236" name="Text Box 36">
          <a:extLst xmlns:a="http://schemas.openxmlformats.org/drawingml/2006/main">
            <a:ext uri="{FF2B5EF4-FFF2-40B4-BE49-F238E27FC236}">
              <a16:creationId xmlns:a16="http://schemas.microsoft.com/office/drawing/2014/main" id="{B9D96C49-A386-2440-CF25-B100A7212E0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7115" y="2117406"/>
          <a:ext cx="266176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75F8D1C9-C80F-E657-F3B5-72BBF590B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0418" name="Chart 2">
          <a:extLst>
            <a:ext uri="{FF2B5EF4-FFF2-40B4-BE49-F238E27FC236}">
              <a16:creationId xmlns:a16="http://schemas.microsoft.com/office/drawing/2014/main" id="{B92DBF66-2E1A-70D0-683E-DC4277004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0419" name="Chart 3">
          <a:extLst>
            <a:ext uri="{FF2B5EF4-FFF2-40B4-BE49-F238E27FC236}">
              <a16:creationId xmlns:a16="http://schemas.microsoft.com/office/drawing/2014/main" id="{CCEC1594-BA27-4476-7E7B-89527D720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>
          <a:extLst>
            <a:ext uri="{FF2B5EF4-FFF2-40B4-BE49-F238E27FC236}">
              <a16:creationId xmlns:a16="http://schemas.microsoft.com/office/drawing/2014/main" id="{6877FA5D-2031-8EC4-0772-4028F18A6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>
          <a:extLst>
            <a:ext uri="{FF2B5EF4-FFF2-40B4-BE49-F238E27FC236}">
              <a16:creationId xmlns:a16="http://schemas.microsoft.com/office/drawing/2014/main" id="{C568E3B3-16B3-72BA-5E55-DBF6A199C51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>
          <a:extLst>
            <a:ext uri="{FF2B5EF4-FFF2-40B4-BE49-F238E27FC236}">
              <a16:creationId xmlns:a16="http://schemas.microsoft.com/office/drawing/2014/main" id="{4AED3A8D-358E-F0D6-258F-35C31A11EA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9525</xdr:colOff>
      <xdr:row>12</xdr:row>
      <xdr:rowOff>19050</xdr:rowOff>
    </xdr:from>
    <xdr:to>
      <xdr:col>14</xdr:col>
      <xdr:colOff>123825</xdr:colOff>
      <xdr:row>12</xdr:row>
      <xdr:rowOff>123825</xdr:rowOff>
    </xdr:to>
    <xdr:sp macro="" textlink="">
      <xdr:nvSpPr>
        <xdr:cNvPr id="60425" name="Line 9">
          <a:extLst>
            <a:ext uri="{FF2B5EF4-FFF2-40B4-BE49-F238E27FC236}">
              <a16:creationId xmlns:a16="http://schemas.microsoft.com/office/drawing/2014/main" id="{99339834-7551-1F8E-C5A5-2BD35330B76E}"/>
            </a:ext>
          </a:extLst>
        </xdr:cNvPr>
        <xdr:cNvSpPr>
          <a:spLocks noChangeShapeType="1"/>
        </xdr:cNvSpPr>
      </xdr:nvSpPr>
      <xdr:spPr bwMode="auto">
        <a:xfrm flipH="1" flipV="1">
          <a:off x="8543925" y="2228850"/>
          <a:ext cx="114300" cy="104775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0.87422</cdr:x>
      <cdr:y>0.61847</cdr:y>
    </cdr:from>
    <cdr:to>
      <cdr:x>0.93125</cdr:x>
      <cdr:y>0.65474</cdr:y>
    </cdr:to>
    <cdr:sp macro="" textlink="">
      <cdr:nvSpPr>
        <cdr:cNvPr id="250881" name="Line 1">
          <a:extLst xmlns:a="http://schemas.openxmlformats.org/drawingml/2006/main">
            <a:ext uri="{FF2B5EF4-FFF2-40B4-BE49-F238E27FC236}">
              <a16:creationId xmlns:a16="http://schemas.microsoft.com/office/drawing/2014/main" id="{77941160-3256-3547-9420-AB0FCA08E44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66799" y="1794018"/>
          <a:ext cx="258551" cy="1050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>
          <a:extLst>
            <a:ext uri="{FF2B5EF4-FFF2-40B4-BE49-F238E27FC236}">
              <a16:creationId xmlns:a16="http://schemas.microsoft.com/office/drawing/2014/main" id="{A3F5606C-4504-81D1-6682-915C3A6A2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>
          <a:extLst>
            <a:ext uri="{FF2B5EF4-FFF2-40B4-BE49-F238E27FC236}">
              <a16:creationId xmlns:a16="http://schemas.microsoft.com/office/drawing/2014/main" id="{D6D9E7A8-8ADA-FACC-F780-F7C0C48BB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>
          <a:extLst>
            <a:ext uri="{FF2B5EF4-FFF2-40B4-BE49-F238E27FC236}">
              <a16:creationId xmlns:a16="http://schemas.microsoft.com/office/drawing/2014/main" id="{3522A94C-F2B8-4F5F-BD80-BA19C9E88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>
          <a:extLst>
            <a:ext uri="{FF2B5EF4-FFF2-40B4-BE49-F238E27FC236}">
              <a16:creationId xmlns:a16="http://schemas.microsoft.com/office/drawing/2014/main" id="{AC5C2302-93A1-BD2E-FFCE-7E8E29597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>
          <a:extLst>
            <a:ext uri="{FF2B5EF4-FFF2-40B4-BE49-F238E27FC236}">
              <a16:creationId xmlns:a16="http://schemas.microsoft.com/office/drawing/2014/main" id="{3F049126-0D88-CE6E-9355-A6169A48A26D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>
          <a:extLst>
            <a:ext uri="{FF2B5EF4-FFF2-40B4-BE49-F238E27FC236}">
              <a16:creationId xmlns:a16="http://schemas.microsoft.com/office/drawing/2014/main" id="{6583611B-5A4B-14C3-8539-D76C2592F9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>
          <a:extLst>
            <a:ext uri="{FF2B5EF4-FFF2-40B4-BE49-F238E27FC236}">
              <a16:creationId xmlns:a16="http://schemas.microsoft.com/office/drawing/2014/main" id="{E6917EB2-8BB6-5667-F6E7-253ACA27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>
          <a:extLst>
            <a:ext uri="{FF2B5EF4-FFF2-40B4-BE49-F238E27FC236}">
              <a16:creationId xmlns:a16="http://schemas.microsoft.com/office/drawing/2014/main" id="{8C6BEC9C-E522-6F78-27B9-83687E40C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>
          <a:extLst>
            <a:ext uri="{FF2B5EF4-FFF2-40B4-BE49-F238E27FC236}">
              <a16:creationId xmlns:a16="http://schemas.microsoft.com/office/drawing/2014/main" id="{EFE48947-AECE-C933-6265-0CE8E1C5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>
          <a:extLst>
            <a:ext uri="{FF2B5EF4-FFF2-40B4-BE49-F238E27FC236}">
              <a16:creationId xmlns:a16="http://schemas.microsoft.com/office/drawing/2014/main" id="{59F795DE-8A96-770A-1FBE-49E5C4EBC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>
          <a:extLst>
            <a:ext uri="{FF2B5EF4-FFF2-40B4-BE49-F238E27FC236}">
              <a16:creationId xmlns:a16="http://schemas.microsoft.com/office/drawing/2014/main" id="{5C78BF7E-7DEA-4CC8-E778-C14B55069DD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>
          <a:extLst>
            <a:ext uri="{FF2B5EF4-FFF2-40B4-BE49-F238E27FC236}">
              <a16:creationId xmlns:a16="http://schemas.microsoft.com/office/drawing/2014/main" id="{CAF693E6-316F-DE5B-ECA0-A6E12B105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>
          <a:extLst>
            <a:ext uri="{FF2B5EF4-FFF2-40B4-BE49-F238E27FC236}">
              <a16:creationId xmlns:a16="http://schemas.microsoft.com/office/drawing/2014/main" id="{D72DF530-84EE-5AD7-1E7C-018EAF8F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>
          <a:extLst>
            <a:ext uri="{FF2B5EF4-FFF2-40B4-BE49-F238E27FC236}">
              <a16:creationId xmlns:a16="http://schemas.microsoft.com/office/drawing/2014/main" id="{DF4D0575-A208-FFF1-D4E3-F67ABE00F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7586" name="Chart 2">
          <a:extLst>
            <a:ext uri="{FF2B5EF4-FFF2-40B4-BE49-F238E27FC236}">
              <a16:creationId xmlns:a16="http://schemas.microsoft.com/office/drawing/2014/main" id="{D2FE8FD8-E8B0-8B68-7FD8-C4F9B4AB8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7587" name="Chart 3">
          <a:extLst>
            <a:ext uri="{FF2B5EF4-FFF2-40B4-BE49-F238E27FC236}">
              <a16:creationId xmlns:a16="http://schemas.microsoft.com/office/drawing/2014/main" id="{AF8FD24C-7790-3D84-43AF-1C270D210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>
          <a:extLst>
            <a:ext uri="{FF2B5EF4-FFF2-40B4-BE49-F238E27FC236}">
              <a16:creationId xmlns:a16="http://schemas.microsoft.com/office/drawing/2014/main" id="{FFC9D022-E182-52AB-EABD-43B44C3B2A82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>
          <a:extLst>
            <a:ext uri="{FF2B5EF4-FFF2-40B4-BE49-F238E27FC236}">
              <a16:creationId xmlns:a16="http://schemas.microsoft.com/office/drawing/2014/main" id="{400C3123-5C1E-2F0E-169B-5B26E2A4C3E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>
          <a:extLst>
            <a:ext uri="{FF2B5EF4-FFF2-40B4-BE49-F238E27FC236}">
              <a16:creationId xmlns:a16="http://schemas.microsoft.com/office/drawing/2014/main" id="{A3781FD4-36B5-F382-57BC-19392ECE6A6E}"/>
            </a:ext>
          </a:extLst>
        </xdr:cNvPr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228600</xdr:colOff>
      <xdr:row>14</xdr:row>
      <xdr:rowOff>95250</xdr:rowOff>
    </xdr:from>
    <xdr:to>
      <xdr:col>12</xdr:col>
      <xdr:colOff>381000</xdr:colOff>
      <xdr:row>15</xdr:row>
      <xdr:rowOff>66675</xdr:rowOff>
    </xdr:to>
    <xdr:sp macro="" textlink="">
      <xdr:nvSpPr>
        <xdr:cNvPr id="67594" name="Line 10">
          <a:extLst>
            <a:ext uri="{FF2B5EF4-FFF2-40B4-BE49-F238E27FC236}">
              <a16:creationId xmlns:a16="http://schemas.microsoft.com/office/drawing/2014/main" id="{9CCB8E4B-DF24-D5FD-DE74-FBAEFBFE7644}"/>
            </a:ext>
          </a:extLst>
        </xdr:cNvPr>
        <xdr:cNvSpPr>
          <a:spLocks noChangeShapeType="1"/>
        </xdr:cNvSpPr>
      </xdr:nvSpPr>
      <xdr:spPr bwMode="auto">
        <a:xfrm rot="20414432" flipV="1">
          <a:off x="7543800" y="2628900"/>
          <a:ext cx="1524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0.88254</cdr:x>
      <cdr:y>0.63467</cdr:y>
    </cdr:from>
    <cdr:to>
      <cdr:x>0.92195</cdr:x>
      <cdr:y>0.65812</cdr:y>
    </cdr:to>
    <cdr:sp macro="" textlink="">
      <cdr:nvSpPr>
        <cdr:cNvPr id="252929" name="Line 1">
          <a:extLst xmlns:a="http://schemas.openxmlformats.org/drawingml/2006/main">
            <a:ext uri="{FF2B5EF4-FFF2-40B4-BE49-F238E27FC236}">
              <a16:creationId xmlns:a16="http://schemas.microsoft.com/office/drawing/2014/main" id="{B4235192-3128-5297-10DB-B1F7E5CFE5C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004527" y="1840924"/>
          <a:ext cx="178656" cy="679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>
          <a:extLst>
            <a:ext uri="{FF2B5EF4-FFF2-40B4-BE49-F238E27FC236}">
              <a16:creationId xmlns:a16="http://schemas.microsoft.com/office/drawing/2014/main" id="{9F738292-8A4D-3AAF-5BDB-8EDF7D2C6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34850" name="Chart 2">
          <a:extLst>
            <a:ext uri="{FF2B5EF4-FFF2-40B4-BE49-F238E27FC236}">
              <a16:creationId xmlns:a16="http://schemas.microsoft.com/office/drawing/2014/main" id="{1F3D7D34-9397-DF58-1408-EE6487B5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34851" name="Chart 3">
          <a:extLst>
            <a:ext uri="{FF2B5EF4-FFF2-40B4-BE49-F238E27FC236}">
              <a16:creationId xmlns:a16="http://schemas.microsoft.com/office/drawing/2014/main" id="{967D4042-AE80-CC0C-5175-A084FD7DA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>
          <a:extLst>
            <a:ext uri="{FF2B5EF4-FFF2-40B4-BE49-F238E27FC236}">
              <a16:creationId xmlns:a16="http://schemas.microsoft.com/office/drawing/2014/main" id="{F7B2B182-D953-0939-D265-048D27251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>
          <a:extLst>
            <a:ext uri="{FF2B5EF4-FFF2-40B4-BE49-F238E27FC236}">
              <a16:creationId xmlns:a16="http://schemas.microsoft.com/office/drawing/2014/main" id="{84E9886C-69C9-B046-D4A6-A5C5CA9A0DB7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>
          <a:extLst>
            <a:ext uri="{FF2B5EF4-FFF2-40B4-BE49-F238E27FC236}">
              <a16:creationId xmlns:a16="http://schemas.microsoft.com/office/drawing/2014/main" id="{EA67A83A-F391-0A96-4D1A-B0801F29F3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>
          <a:extLst>
            <a:ext uri="{FF2B5EF4-FFF2-40B4-BE49-F238E27FC236}">
              <a16:creationId xmlns:a16="http://schemas.microsoft.com/office/drawing/2014/main" id="{972C1F6F-CBAD-654B-23A3-FAA288040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>
          <a:extLst>
            <a:ext uri="{FF2B5EF4-FFF2-40B4-BE49-F238E27FC236}">
              <a16:creationId xmlns:a16="http://schemas.microsoft.com/office/drawing/2014/main" id="{D22F4445-FA5B-5D29-CDF6-59C9F85F0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>
          <a:extLst>
            <a:ext uri="{FF2B5EF4-FFF2-40B4-BE49-F238E27FC236}">
              <a16:creationId xmlns:a16="http://schemas.microsoft.com/office/drawing/2014/main" id="{64AD9A87-63A2-FB16-0A81-095C0C2C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>
          <a:extLst>
            <a:ext uri="{FF2B5EF4-FFF2-40B4-BE49-F238E27FC236}">
              <a16:creationId xmlns:a16="http://schemas.microsoft.com/office/drawing/2014/main" id="{EC0A0B39-B528-470E-4A4C-FB74A3A11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7DD24903-EE66-4794-5164-32D753678436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79A23A7E-63F5-E2A5-33F3-C46151447A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>
          <a:extLst>
            <a:ext uri="{FF2B5EF4-FFF2-40B4-BE49-F238E27FC236}">
              <a16:creationId xmlns:a16="http://schemas.microsoft.com/office/drawing/2014/main" id="{3AA4BDF5-0C9D-80E0-AE9D-37BE805BF95C}"/>
            </a:ext>
          </a:extLst>
        </xdr:cNvPr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0.10963</cdr:x>
      <cdr:y>0.72942</cdr:y>
    </cdr:from>
    <cdr:to>
      <cdr:x>0.20214</cdr:x>
      <cdr:y>0.85489</cdr:y>
    </cdr:to>
    <cdr:sp macro="" textlink="">
      <cdr:nvSpPr>
        <cdr:cNvPr id="49157" name="Text Box 5">
          <a:extLst xmlns:a="http://schemas.openxmlformats.org/drawingml/2006/main">
            <a:ext uri="{FF2B5EF4-FFF2-40B4-BE49-F238E27FC236}">
              <a16:creationId xmlns:a16="http://schemas.microsoft.com/office/drawing/2014/main" id="{35231AC1-29AC-3FB7-B6F6-528A38215BF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213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0.20239</cdr:x>
      <cdr:y>0.72942</cdr:y>
    </cdr:from>
    <cdr:to>
      <cdr:x>0.32011</cdr:x>
      <cdr:y>0.8515</cdr:y>
    </cdr:to>
    <cdr:sp macro="" textlink="">
      <cdr:nvSpPr>
        <cdr:cNvPr id="49158" name="Text Box 6">
          <a:extLst xmlns:a="http://schemas.openxmlformats.org/drawingml/2006/main">
            <a:ext uri="{FF2B5EF4-FFF2-40B4-BE49-F238E27FC236}">
              <a16:creationId xmlns:a16="http://schemas.microsoft.com/office/drawing/2014/main" id="{D7036869-2350-DAB9-996C-BD6F9A46F9B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775" y="2108336"/>
          <a:ext cx="533748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0.29123</cdr:x>
      <cdr:y>0.72604</cdr:y>
    </cdr:from>
    <cdr:to>
      <cdr:x>0.37738</cdr:x>
      <cdr:y>0.79542</cdr:y>
    </cdr:to>
    <cdr:sp macro="" textlink="">
      <cdr:nvSpPr>
        <cdr:cNvPr id="49159" name="Text Box 7">
          <a:extLst xmlns:a="http://schemas.openxmlformats.org/drawingml/2006/main">
            <a:ext uri="{FF2B5EF4-FFF2-40B4-BE49-F238E27FC236}">
              <a16:creationId xmlns:a16="http://schemas.microsoft.com/office/drawing/2014/main" id="{AC959F05-E569-4A66-1F12-5FA77D36B2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583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0.37738</cdr:x>
      <cdr:y>0.72604</cdr:y>
    </cdr:from>
    <cdr:to>
      <cdr:x>0.48238</cdr:x>
      <cdr:y>0.8515</cdr:y>
    </cdr:to>
    <cdr:sp macro="" textlink="">
      <cdr:nvSpPr>
        <cdr:cNvPr id="49160" name="Text Box 8">
          <a:extLst xmlns:a="http://schemas.openxmlformats.org/drawingml/2006/main">
            <a:ext uri="{FF2B5EF4-FFF2-40B4-BE49-F238E27FC236}">
              <a16:creationId xmlns:a16="http://schemas.microsoft.com/office/drawing/2014/main" id="{CE124374-E930-A377-8CAB-13F00A5CA62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184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0.48385</cdr:x>
      <cdr:y>0.72604</cdr:y>
    </cdr:from>
    <cdr:to>
      <cdr:x>0.57832</cdr:x>
      <cdr:y>0.8515</cdr:y>
    </cdr:to>
    <cdr:sp macro="" textlink="">
      <cdr:nvSpPr>
        <cdr:cNvPr id="49161" name="Text Box 9">
          <a:extLst xmlns:a="http://schemas.openxmlformats.org/drawingml/2006/main">
            <a:ext uri="{FF2B5EF4-FFF2-40B4-BE49-F238E27FC236}">
              <a16:creationId xmlns:a16="http://schemas.microsoft.com/office/drawing/2014/main" id="{9F603A54-FE5C-CF52-B0F2-0A91E98BB5D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6887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0.57881</cdr:x>
      <cdr:y>0.72942</cdr:y>
    </cdr:from>
    <cdr:to>
      <cdr:x>0.65444</cdr:x>
      <cdr:y>0.80194</cdr:y>
    </cdr:to>
    <cdr:sp macro="" textlink="">
      <cdr:nvSpPr>
        <cdr:cNvPr id="49162" name="Text Box 10">
          <a:extLst xmlns:a="http://schemas.openxmlformats.org/drawingml/2006/main">
            <a:ext uri="{FF2B5EF4-FFF2-40B4-BE49-F238E27FC236}">
              <a16:creationId xmlns:a16="http://schemas.microsoft.com/office/drawing/2014/main" id="{96AC514C-0F86-1919-F98D-CB3A828B895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7436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0.67206</cdr:x>
      <cdr:y>0.72604</cdr:y>
    </cdr:from>
    <cdr:to>
      <cdr:x>0.72884</cdr:x>
      <cdr:y>0.8515</cdr:y>
    </cdr:to>
    <cdr:sp macro="" textlink="">
      <cdr:nvSpPr>
        <cdr:cNvPr id="49163" name="Text Box 11">
          <a:extLst xmlns:a="http://schemas.openxmlformats.org/drawingml/2006/main">
            <a:ext uri="{FF2B5EF4-FFF2-40B4-BE49-F238E27FC236}">
              <a16:creationId xmlns:a16="http://schemas.microsoft.com/office/drawing/2014/main" id="{B6BFF0AE-6E57-F702-A4B8-9C4DC9E40A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218" y="2098568"/>
          <a:ext cx="257441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0.81524</cdr:x>
      <cdr:y>0.72579</cdr:y>
    </cdr:from>
    <cdr:to>
      <cdr:x>0.87838</cdr:x>
      <cdr:y>0.84449</cdr:y>
    </cdr:to>
    <cdr:sp macro="" textlink="">
      <cdr:nvSpPr>
        <cdr:cNvPr id="49164" name="Text Box 12">
          <a:extLst xmlns:a="http://schemas.openxmlformats.org/drawingml/2006/main">
            <a:ext uri="{FF2B5EF4-FFF2-40B4-BE49-F238E27FC236}">
              <a16:creationId xmlns:a16="http://schemas.microsoft.com/office/drawing/2014/main" id="{518BC621-6F87-FAEC-8594-99A4C897FE8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9370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0.92072</cdr:x>
      <cdr:y>0.75335</cdr:y>
    </cdr:from>
    <cdr:to>
      <cdr:x>0.97946</cdr:x>
      <cdr:y>0.82274</cdr:y>
    </cdr:to>
    <cdr:sp macro="" textlink="">
      <cdr:nvSpPr>
        <cdr:cNvPr id="49165" name="Text Box 13">
          <a:extLst xmlns:a="http://schemas.openxmlformats.org/drawingml/2006/main">
            <a:ext uri="{FF2B5EF4-FFF2-40B4-BE49-F238E27FC236}">
              <a16:creationId xmlns:a16="http://schemas.microsoft.com/office/drawing/2014/main" id="{D923D569-C55A-68CF-93B0-56A0B82B75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7635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0.74377</cdr:x>
      <cdr:y>0.72604</cdr:y>
    </cdr:from>
    <cdr:to>
      <cdr:x>0.81303</cdr:x>
      <cdr:y>0.8515</cdr:y>
    </cdr:to>
    <cdr:sp macro="" textlink="">
      <cdr:nvSpPr>
        <cdr:cNvPr id="49167" name="Text Box 15">
          <a:extLst xmlns:a="http://schemas.openxmlformats.org/drawingml/2006/main">
            <a:ext uri="{FF2B5EF4-FFF2-40B4-BE49-F238E27FC236}">
              <a16:creationId xmlns:a16="http://schemas.microsoft.com/office/drawing/2014/main" id="{8199158B-40F1-83AD-AB45-C844EB301C9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5349" y="2098568"/>
          <a:ext cx="314034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0.16176</cdr:x>
      <cdr:y>0.59574</cdr:y>
    </cdr:from>
    <cdr:to>
      <cdr:x>0.18893</cdr:x>
      <cdr:y>0.68472</cdr:y>
    </cdr:to>
    <cdr:sp macro="" textlink="">
      <cdr:nvSpPr>
        <cdr:cNvPr id="274433" name="Line 1">
          <a:extLst xmlns:a="http://schemas.openxmlformats.org/drawingml/2006/main">
            <a:ext uri="{FF2B5EF4-FFF2-40B4-BE49-F238E27FC236}">
              <a16:creationId xmlns:a16="http://schemas.microsoft.com/office/drawing/2014/main" id="{A72DB567-3113-B5E9-AFAE-4F2C65047E0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36571" y="1728210"/>
          <a:ext cx="123173" cy="25763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85725</xdr:rowOff>
    </xdr:from>
    <xdr:to>
      <xdr:col>7</xdr:col>
      <xdr:colOff>266700</xdr:colOff>
      <xdr:row>41</xdr:row>
      <xdr:rowOff>47625</xdr:rowOff>
    </xdr:to>
    <xdr:graphicFrame macro="">
      <xdr:nvGraphicFramePr>
        <xdr:cNvPr id="78852" name="Chart 4">
          <a:extLst>
            <a:ext uri="{FF2B5EF4-FFF2-40B4-BE49-F238E27FC236}">
              <a16:creationId xmlns:a16="http://schemas.microsoft.com/office/drawing/2014/main" id="{38174073-2ADF-8988-4D86-214500236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>
          <a:extLst>
            <a:ext uri="{FF2B5EF4-FFF2-40B4-BE49-F238E27FC236}">
              <a16:creationId xmlns:a16="http://schemas.microsoft.com/office/drawing/2014/main" id="{C4F950CC-0AF8-E54B-509C-841431507E7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>
          <a:extLst>
            <a:ext uri="{FF2B5EF4-FFF2-40B4-BE49-F238E27FC236}">
              <a16:creationId xmlns:a16="http://schemas.microsoft.com/office/drawing/2014/main" id="{60B725B4-374C-5C26-8D98-964075D205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>
          <a:extLst>
            <a:ext uri="{FF2B5EF4-FFF2-40B4-BE49-F238E27FC236}">
              <a16:creationId xmlns:a16="http://schemas.microsoft.com/office/drawing/2014/main" id="{88C30636-F495-3ED0-9C6F-1D7775BEF544}"/>
            </a:ext>
          </a:extLst>
        </xdr:cNvPr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561975</xdr:colOff>
      <xdr:row>36</xdr:row>
      <xdr:rowOff>142875</xdr:rowOff>
    </xdr:from>
    <xdr:ext cx="419100" cy="361950"/>
    <xdr:sp macro="" textlink="">
      <xdr:nvSpPr>
        <xdr:cNvPr id="78858" name="Text Box 10">
          <a:extLst>
            <a:ext uri="{FF2B5EF4-FFF2-40B4-BE49-F238E27FC236}">
              <a16:creationId xmlns:a16="http://schemas.microsoft.com/office/drawing/2014/main" id="{AC7E29AC-52B8-D5A8-9697-187F45BF1268}"/>
            </a:ext>
          </a:extLst>
        </xdr:cNvPr>
        <xdr:cNvSpPr txBox="1">
          <a:spLocks noChangeArrowheads="1"/>
        </xdr:cNvSpPr>
      </xdr:nvSpPr>
      <xdr:spPr bwMode="auto">
        <a:xfrm>
          <a:off x="561975" y="6238875"/>
          <a:ext cx="41910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142875</xdr:rowOff>
    </xdr:from>
    <xdr:to>
      <xdr:col>2</xdr:col>
      <xdr:colOff>266700</xdr:colOff>
      <xdr:row>39</xdr:row>
      <xdr:rowOff>9525</xdr:rowOff>
    </xdr:to>
    <xdr:sp macro="" textlink="">
      <xdr:nvSpPr>
        <xdr:cNvPr id="78859" name="Text Box 11">
          <a:extLst>
            <a:ext uri="{FF2B5EF4-FFF2-40B4-BE49-F238E27FC236}">
              <a16:creationId xmlns:a16="http://schemas.microsoft.com/office/drawing/2014/main" id="{4B8AA7E4-518E-AE42-6427-2A3F9C31CFF6}"/>
            </a:ext>
          </a:extLst>
        </xdr:cNvPr>
        <xdr:cNvSpPr txBox="1">
          <a:spLocks noChangeArrowheads="1"/>
        </xdr:cNvSpPr>
      </xdr:nvSpPr>
      <xdr:spPr bwMode="auto">
        <a:xfrm>
          <a:off x="990600" y="6238875"/>
          <a:ext cx="495300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xdr:txBody>
    </xdr:sp>
    <xdr:clientData/>
  </xdr:twoCellAnchor>
  <xdr:oneCellAnchor>
    <xdr:from>
      <xdr:col>2</xdr:col>
      <xdr:colOff>142875</xdr:colOff>
      <xdr:row>36</xdr:row>
      <xdr:rowOff>133350</xdr:rowOff>
    </xdr:from>
    <xdr:ext cx="390525" cy="200025"/>
    <xdr:sp macro="" textlink="">
      <xdr:nvSpPr>
        <xdr:cNvPr id="78860" name="Text Box 12">
          <a:extLst>
            <a:ext uri="{FF2B5EF4-FFF2-40B4-BE49-F238E27FC236}">
              <a16:creationId xmlns:a16="http://schemas.microsoft.com/office/drawing/2014/main" id="{8C5E9823-AF2E-071E-1212-66BF62C87DD0}"/>
            </a:ext>
          </a:extLst>
        </xdr:cNvPr>
        <xdr:cNvSpPr txBox="1">
          <a:spLocks noChangeArrowheads="1"/>
        </xdr:cNvSpPr>
      </xdr:nvSpPr>
      <xdr:spPr bwMode="auto">
        <a:xfrm>
          <a:off x="1362075" y="6229350"/>
          <a:ext cx="3905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495300</xdr:colOff>
      <xdr:row>36</xdr:row>
      <xdr:rowOff>95250</xdr:rowOff>
    </xdr:from>
    <xdr:ext cx="476250" cy="361950"/>
    <xdr:sp macro="" textlink="">
      <xdr:nvSpPr>
        <xdr:cNvPr id="78861" name="Text Box 13">
          <a:extLst>
            <a:ext uri="{FF2B5EF4-FFF2-40B4-BE49-F238E27FC236}">
              <a16:creationId xmlns:a16="http://schemas.microsoft.com/office/drawing/2014/main" id="{FE2CFE0B-D9B5-E1F3-3964-2D209E027453}"/>
            </a:ext>
          </a:extLst>
        </xdr:cNvPr>
        <xdr:cNvSpPr txBox="1">
          <a:spLocks noChangeArrowheads="1"/>
        </xdr:cNvSpPr>
      </xdr:nvSpPr>
      <xdr:spPr bwMode="auto">
        <a:xfrm>
          <a:off x="1714500" y="6191250"/>
          <a:ext cx="47625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323850</xdr:colOff>
      <xdr:row>36</xdr:row>
      <xdr:rowOff>95250</xdr:rowOff>
    </xdr:from>
    <xdr:ext cx="428625" cy="361950"/>
    <xdr:sp macro="" textlink="">
      <xdr:nvSpPr>
        <xdr:cNvPr id="78862" name="Text Box 14">
          <a:extLst>
            <a:ext uri="{FF2B5EF4-FFF2-40B4-BE49-F238E27FC236}">
              <a16:creationId xmlns:a16="http://schemas.microsoft.com/office/drawing/2014/main" id="{074A861B-9957-A248-BA73-58CE1E37C09C}"/>
            </a:ext>
          </a:extLst>
        </xdr:cNvPr>
        <xdr:cNvSpPr txBox="1">
          <a:spLocks noChangeArrowheads="1"/>
        </xdr:cNvSpPr>
      </xdr:nvSpPr>
      <xdr:spPr bwMode="auto">
        <a:xfrm>
          <a:off x="2152650" y="6191250"/>
          <a:ext cx="4286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133350</xdr:rowOff>
    </xdr:from>
    <xdr:to>
      <xdr:col>4</xdr:col>
      <xdr:colOff>485775</xdr:colOff>
      <xdr:row>38</xdr:row>
      <xdr:rowOff>28575</xdr:rowOff>
    </xdr:to>
    <xdr:sp macro="" textlink="">
      <xdr:nvSpPr>
        <xdr:cNvPr id="78863" name="Text Box 15">
          <a:extLst>
            <a:ext uri="{FF2B5EF4-FFF2-40B4-BE49-F238E27FC236}">
              <a16:creationId xmlns:a16="http://schemas.microsoft.com/office/drawing/2014/main" id="{0C70CD28-D6FC-EB15-BA37-2BC2880A3F42}"/>
            </a:ext>
          </a:extLst>
        </xdr:cNvPr>
        <xdr:cNvSpPr txBox="1">
          <a:spLocks noChangeArrowheads="1"/>
        </xdr:cNvSpPr>
      </xdr:nvSpPr>
      <xdr:spPr bwMode="auto">
        <a:xfrm>
          <a:off x="2590800" y="6229350"/>
          <a:ext cx="3333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152400</xdr:rowOff>
    </xdr:from>
    <xdr:ext cx="257175" cy="361950"/>
    <xdr:sp macro="" textlink="">
      <xdr:nvSpPr>
        <xdr:cNvPr id="78864" name="Text Box 16">
          <a:extLst>
            <a:ext uri="{FF2B5EF4-FFF2-40B4-BE49-F238E27FC236}">
              <a16:creationId xmlns:a16="http://schemas.microsoft.com/office/drawing/2014/main" id="{C6E87E1A-05F3-185A-2AEB-640D43EA53AE}"/>
            </a:ext>
          </a:extLst>
        </xdr:cNvPr>
        <xdr:cNvSpPr txBox="1">
          <a:spLocks noChangeArrowheads="1"/>
        </xdr:cNvSpPr>
      </xdr:nvSpPr>
      <xdr:spPr bwMode="auto">
        <a:xfrm>
          <a:off x="3009900" y="6248400"/>
          <a:ext cx="25717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142875</xdr:rowOff>
    </xdr:from>
    <xdr:ext cx="314325" cy="361950"/>
    <xdr:sp macro="" textlink="">
      <xdr:nvSpPr>
        <xdr:cNvPr id="78865" name="Text Box 17">
          <a:extLst>
            <a:ext uri="{FF2B5EF4-FFF2-40B4-BE49-F238E27FC236}">
              <a16:creationId xmlns:a16="http://schemas.microsoft.com/office/drawing/2014/main" id="{8D34403C-7F63-7591-0942-A93251660727}"/>
            </a:ext>
          </a:extLst>
        </xdr:cNvPr>
        <xdr:cNvSpPr txBox="1">
          <a:spLocks noChangeArrowheads="1"/>
        </xdr:cNvSpPr>
      </xdr:nvSpPr>
      <xdr:spPr bwMode="auto">
        <a:xfrm>
          <a:off x="3733800" y="623887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28575</xdr:rowOff>
    </xdr:from>
    <xdr:ext cx="266700" cy="200025"/>
    <xdr:sp macro="" textlink="">
      <xdr:nvSpPr>
        <xdr:cNvPr id="78866" name="Text Box 18">
          <a:extLst>
            <a:ext uri="{FF2B5EF4-FFF2-40B4-BE49-F238E27FC236}">
              <a16:creationId xmlns:a16="http://schemas.microsoft.com/office/drawing/2014/main" id="{836A08BB-7323-99C9-9115-6E05CBB832A6}"/>
            </a:ext>
          </a:extLst>
        </xdr:cNvPr>
        <xdr:cNvSpPr txBox="1">
          <a:spLocks noChangeArrowheads="1"/>
        </xdr:cNvSpPr>
      </xdr:nvSpPr>
      <xdr:spPr bwMode="auto">
        <a:xfrm>
          <a:off x="4114800" y="6286500"/>
          <a:ext cx="2667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>
          <a:extLst>
            <a:ext uri="{FF2B5EF4-FFF2-40B4-BE49-F238E27FC236}">
              <a16:creationId xmlns:a16="http://schemas.microsoft.com/office/drawing/2014/main" id="{F7747373-71F6-B2BF-DA87-06D3ED84F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>
          <a:extLst>
            <a:ext uri="{FF2B5EF4-FFF2-40B4-BE49-F238E27FC236}">
              <a16:creationId xmlns:a16="http://schemas.microsoft.com/office/drawing/2014/main" id="{4B8A218E-51FE-822A-3E7C-8B39C394F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>
          <a:extLst>
            <a:ext uri="{FF2B5EF4-FFF2-40B4-BE49-F238E27FC236}">
              <a16:creationId xmlns:a16="http://schemas.microsoft.com/office/drawing/2014/main" id="{05AF0A81-9B33-CDBB-967E-0E4B0652F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257175</xdr:colOff>
      <xdr:row>37</xdr:row>
      <xdr:rowOff>0</xdr:rowOff>
    </xdr:from>
    <xdr:ext cx="314325" cy="361950"/>
    <xdr:sp macro="" textlink="">
      <xdr:nvSpPr>
        <xdr:cNvPr id="78883" name="Text Box 35">
          <a:extLst>
            <a:ext uri="{FF2B5EF4-FFF2-40B4-BE49-F238E27FC236}">
              <a16:creationId xmlns:a16="http://schemas.microsoft.com/office/drawing/2014/main" id="{1A5D4752-E02C-4101-BAE4-638C39500C8A}"/>
            </a:ext>
          </a:extLst>
        </xdr:cNvPr>
        <xdr:cNvSpPr txBox="1">
          <a:spLocks noChangeArrowheads="1"/>
        </xdr:cNvSpPr>
      </xdr:nvSpPr>
      <xdr:spPr bwMode="auto">
        <a:xfrm>
          <a:off x="3305175" y="625792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">
          <a:extLst xmlns:a="http://schemas.openxmlformats.org/drawingml/2006/main">
            <a:ext uri="{FF2B5EF4-FFF2-40B4-BE49-F238E27FC236}">
              <a16:creationId xmlns:a16="http://schemas.microsoft.com/office/drawing/2014/main" id="{90C6EEB5-46D9-A33A-A238-1DE769D321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2">
          <a:extLst xmlns:a="http://schemas.openxmlformats.org/drawingml/2006/main">
            <a:ext uri="{FF2B5EF4-FFF2-40B4-BE49-F238E27FC236}">
              <a16:creationId xmlns:a16="http://schemas.microsoft.com/office/drawing/2014/main" id="{C9C49299-D582-BBDF-4358-32E8FE07657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Emissions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3">
          <a:extLst xmlns:a="http://schemas.openxmlformats.org/drawingml/2006/main">
            <a:ext uri="{FF2B5EF4-FFF2-40B4-BE49-F238E27FC236}">
              <a16:creationId xmlns:a16="http://schemas.microsoft.com/office/drawing/2014/main" id="{D6AFED3E-990A-0BC4-68E8-5BEFA70C00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4">
          <a:extLst xmlns:a="http://schemas.openxmlformats.org/drawingml/2006/main">
            <a:ext uri="{FF2B5EF4-FFF2-40B4-BE49-F238E27FC236}">
              <a16:creationId xmlns:a16="http://schemas.microsoft.com/office/drawing/2014/main" id="{352E9CCB-52E7-C5BC-BEE8-8A88C2A83D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5">
          <a:extLst xmlns:a="http://schemas.openxmlformats.org/drawingml/2006/main">
            <a:ext uri="{FF2B5EF4-FFF2-40B4-BE49-F238E27FC236}">
              <a16:creationId xmlns:a16="http://schemas.microsoft.com/office/drawing/2014/main" id="{F04EDFF7-84B4-3DA0-FD0B-C5704E12A92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6">
          <a:extLst xmlns:a="http://schemas.openxmlformats.org/drawingml/2006/main">
            <a:ext uri="{FF2B5EF4-FFF2-40B4-BE49-F238E27FC236}">
              <a16:creationId xmlns:a16="http://schemas.microsoft.com/office/drawing/2014/main" id="{CF7094D2-D319-129E-3E4F-67E19218744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7">
          <a:extLst xmlns:a="http://schemas.openxmlformats.org/drawingml/2006/main">
            <a:ext uri="{FF2B5EF4-FFF2-40B4-BE49-F238E27FC236}">
              <a16:creationId xmlns:a16="http://schemas.microsoft.com/office/drawing/2014/main" id="{AEAB1605-1A17-157E-5C0F-6253A9E038A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8">
          <a:extLst xmlns:a="http://schemas.openxmlformats.org/drawingml/2006/main">
            <a:ext uri="{FF2B5EF4-FFF2-40B4-BE49-F238E27FC236}">
              <a16:creationId xmlns:a16="http://schemas.microsoft.com/office/drawing/2014/main" id="{FA2466E2-E392-D65E-781A-9E6A03E969F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9">
          <a:extLst xmlns:a="http://schemas.openxmlformats.org/drawingml/2006/main">
            <a:ext uri="{FF2B5EF4-FFF2-40B4-BE49-F238E27FC236}">
              <a16:creationId xmlns:a16="http://schemas.microsoft.com/office/drawing/2014/main" id="{9E829E83-5BC7-93DD-37ED-864CC41C26B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">
          <a:extLst xmlns:a="http://schemas.openxmlformats.org/drawingml/2006/main">
            <a:ext uri="{FF2B5EF4-FFF2-40B4-BE49-F238E27FC236}">
              <a16:creationId xmlns:a16="http://schemas.microsoft.com/office/drawing/2014/main" id="{A490D0FE-B9F3-55A6-7114-51AE67002B7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978BC73-EAA7-B464-D121-E562BE8B4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25ACA38-4960-0A7E-41E1-227AE2EC9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31E246D-ACC3-163D-89E5-9AAE7642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3F41449-6A9F-F614-538D-31C89AF4F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828B1B3C-8F67-0C91-EDF8-786212434ED7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D8935F82-2970-8429-7FEB-F5904BF273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504825</xdr:colOff>
      <xdr:row>13</xdr:row>
      <xdr:rowOff>95250</xdr:rowOff>
    </xdr:from>
    <xdr:to>
      <xdr:col>9</xdr:col>
      <xdr:colOff>28575</xdr:colOff>
      <xdr:row>14</xdr:row>
      <xdr:rowOff>114300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1D15A9CE-2440-8F83-1FE2-150AD7B1BE64}"/>
            </a:ext>
          </a:extLst>
        </xdr:cNvPr>
        <xdr:cNvSpPr>
          <a:spLocks noChangeShapeType="1"/>
        </xdr:cNvSpPr>
      </xdr:nvSpPr>
      <xdr:spPr bwMode="auto">
        <a:xfrm flipV="1">
          <a:off x="5381625" y="2466975"/>
          <a:ext cx="13335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0.17873</cdr:x>
      <cdr:y>0.6025</cdr:y>
    </cdr:from>
    <cdr:to>
      <cdr:x>0.2054</cdr:x>
      <cdr:y>0.67986</cdr:y>
    </cdr:to>
    <cdr:sp macro="" textlink="">
      <cdr:nvSpPr>
        <cdr:cNvPr id="241665" name="Line 1">
          <a:extLst xmlns:a="http://schemas.openxmlformats.org/drawingml/2006/main">
            <a:ext uri="{FF2B5EF4-FFF2-40B4-BE49-F238E27FC236}">
              <a16:creationId xmlns:a16="http://schemas.microsoft.com/office/drawing/2014/main" id="{6A5F15A3-600F-ACDE-1FFF-50D1D1812C51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03323" y="1742040"/>
          <a:ext cx="119396" cy="22326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0.86824</cdr:x>
      <cdr:y>0.45528</cdr:y>
    </cdr:from>
    <cdr:to>
      <cdr:x>0.91033</cdr:x>
      <cdr:y>0.4855</cdr:y>
    </cdr:to>
    <cdr:sp macro="" textlink="">
      <cdr:nvSpPr>
        <cdr:cNvPr id="241666" name="Line 2">
          <a:extLst xmlns:a="http://schemas.openxmlformats.org/drawingml/2006/main">
            <a:ext uri="{FF2B5EF4-FFF2-40B4-BE49-F238E27FC236}">
              <a16:creationId xmlns:a16="http://schemas.microsoft.com/office/drawing/2014/main" id="{915AEACD-0B7E-56B7-F58F-7AD45035B2A2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17137"/>
          <a:ext cx="188405" cy="87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0928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 refreshError="1"/>
      <sheetData sheetId="2" refreshError="1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 refreshError="1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 refreshError="1"/>
      <sheetData sheetId="5" refreshError="1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24013.662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3202</v>
          </cell>
          <cell r="E23">
            <v>3202</v>
          </cell>
        </row>
        <row r="27">
          <cell r="E27">
            <v>-42641.985000000001</v>
          </cell>
        </row>
        <row r="28">
          <cell r="E28">
            <v>24121.58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3320.4450000000002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AR1" zoomScale="80" workbookViewId="0">
      <selection activeCell="AZ33" sqref="AZ33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v>0</v>
      </c>
      <c r="X3" s="21">
        <v>0</v>
      </c>
      <c r="Y3" s="21">
        <f>+W3-X3</f>
        <v>0</v>
      </c>
      <c r="Z3" s="22">
        <f>+Z16</f>
        <v>45</v>
      </c>
      <c r="AA3" s="22">
        <f>+AA16</f>
        <v>6.9031189999999993</v>
      </c>
      <c r="AB3" s="23">
        <f>+AB16</f>
        <v>28.078257000000001</v>
      </c>
      <c r="AC3" s="24"/>
      <c r="AD3" s="21">
        <f t="shared" ref="AD3:AD8" si="3">+B3+I3+P3+W3</f>
        <v>123.63219700000001</v>
      </c>
      <c r="AE3" s="21">
        <f t="shared" ref="AE3:AE8" si="4">+C3+J3+Q3+X3</f>
        <v>21.883891999999999</v>
      </c>
      <c r="AF3" s="21">
        <f t="shared" ref="AF3:AF8" si="5">+D3+K3+R3+Y3</f>
        <v>77.953717499999996</v>
      </c>
      <c r="AG3" s="22">
        <f t="shared" ref="AG3:AG8" si="6">+E3+L3+S3+Z3</f>
        <v>150</v>
      </c>
      <c r="AH3" s="22">
        <f t="shared" ref="AH3:AH8" si="7">+F3+M3+T3+AA3</f>
        <v>27.578534000000001</v>
      </c>
      <c r="AI3" s="23">
        <f t="shared" ref="AI3:AI8" si="8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9">+B17+B18</f>
        <v>14.040902329999998</v>
      </c>
      <c r="C4" s="21">
        <f t="shared" si="9"/>
        <v>4.1554859999999998</v>
      </c>
      <c r="D4" s="21">
        <f t="shared" si="9"/>
        <v>5.9568273299999985</v>
      </c>
      <c r="E4" s="22">
        <f t="shared" si="9"/>
        <v>18.75</v>
      </c>
      <c r="F4" s="22">
        <f t="shared" si="9"/>
        <v>5.2267119999999991</v>
      </c>
      <c r="G4" s="23">
        <f t="shared" si="9"/>
        <v>9.2528780000000008</v>
      </c>
      <c r="H4" s="8" t="s">
        <v>42</v>
      </c>
      <c r="I4" s="21">
        <f t="shared" ref="I4:N4" si="10">+I17+I18</f>
        <v>26.214523520000004</v>
      </c>
      <c r="J4" s="21">
        <f t="shared" si="10"/>
        <v>4.3150360000000001</v>
      </c>
      <c r="K4" s="21">
        <f t="shared" si="10"/>
        <v>17.966857520000001</v>
      </c>
      <c r="L4" s="22">
        <f t="shared" si="10"/>
        <v>18.75</v>
      </c>
      <c r="M4" s="22">
        <f t="shared" si="10"/>
        <v>5.3609910000000003</v>
      </c>
      <c r="N4" s="23">
        <f t="shared" si="10"/>
        <v>9.2219840000000008</v>
      </c>
      <c r="O4" s="24"/>
      <c r="P4" s="21">
        <f t="shared" ref="P4:U4" si="11">+P17+P18</f>
        <v>32.464047000000001</v>
      </c>
      <c r="Q4" s="21">
        <f t="shared" si="11"/>
        <v>5.1395629999999999</v>
      </c>
      <c r="R4" s="21">
        <f t="shared" si="11"/>
        <v>21.846977999999996</v>
      </c>
      <c r="S4" s="22">
        <f t="shared" si="11"/>
        <v>18.75</v>
      </c>
      <c r="T4" s="22">
        <f t="shared" si="11"/>
        <v>5.4528499999999998</v>
      </c>
      <c r="U4" s="23">
        <f t="shared" si="11"/>
        <v>9.1264590000000005</v>
      </c>
      <c r="V4" s="24"/>
      <c r="W4" s="21">
        <v>0</v>
      </c>
      <c r="X4" s="21">
        <v>0</v>
      </c>
      <c r="Y4" s="21">
        <f t="shared" ref="Y4:Y11" si="12">+W4-X4</f>
        <v>0</v>
      </c>
      <c r="Z4" s="22">
        <f>+Z17+Z18</f>
        <v>18.75</v>
      </c>
      <c r="AA4" s="22">
        <f>+AA17+AA18</f>
        <v>5.458742</v>
      </c>
      <c r="AB4" s="23">
        <f>+AB17+AB18</f>
        <v>9.1272389999999994</v>
      </c>
      <c r="AC4" s="24"/>
      <c r="AD4" s="21">
        <f t="shared" si="3"/>
        <v>72.719472850000002</v>
      </c>
      <c r="AE4" s="21">
        <f t="shared" si="4"/>
        <v>13.610084999999998</v>
      </c>
      <c r="AF4" s="21">
        <f t="shared" si="5"/>
        <v>45.770662849999994</v>
      </c>
      <c r="AG4" s="22">
        <f t="shared" si="6"/>
        <v>75</v>
      </c>
      <c r="AH4" s="22">
        <f t="shared" si="7"/>
        <v>21.499295</v>
      </c>
      <c r="AI4" s="23">
        <f t="shared" si="8"/>
        <v>36.728560000000002</v>
      </c>
      <c r="AK4" s="7" t="s">
        <v>34</v>
      </c>
      <c r="AL4" s="2">
        <f t="shared" ref="AL4:AQ4" si="13">+AL19</f>
        <v>112</v>
      </c>
      <c r="AM4" s="65">
        <f t="shared" si="13"/>
        <v>117</v>
      </c>
      <c r="AN4" s="65">
        <f t="shared" si="13"/>
        <v>111</v>
      </c>
      <c r="AO4" s="65">
        <f t="shared" si="13"/>
        <v>117</v>
      </c>
      <c r="AP4" s="65">
        <f t="shared" si="13"/>
        <v>111.5</v>
      </c>
      <c r="AQ4" s="65">
        <f t="shared" si="13"/>
        <v>117</v>
      </c>
      <c r="AR4" s="65">
        <f t="shared" ref="AR4:AW4" si="14">+AR19</f>
        <v>110.5</v>
      </c>
      <c r="AS4" s="65">
        <f t="shared" si="14"/>
        <v>118</v>
      </c>
      <c r="AT4" s="65">
        <f t="shared" si="14"/>
        <v>105</v>
      </c>
      <c r="AU4" s="65">
        <f t="shared" si="14"/>
        <v>118</v>
      </c>
      <c r="AV4" s="65">
        <f t="shared" si="14"/>
        <v>111</v>
      </c>
      <c r="AW4" s="65">
        <f t="shared" si="14"/>
        <v>118</v>
      </c>
      <c r="AX4" s="65">
        <f t="shared" ref="AX4:BC4" si="15">+AX19</f>
        <v>126</v>
      </c>
      <c r="AY4" s="65">
        <f t="shared" si="15"/>
        <v>119</v>
      </c>
      <c r="AZ4" s="65">
        <f t="shared" si="15"/>
        <v>131</v>
      </c>
      <c r="BA4" s="65">
        <f t="shared" si="15"/>
        <v>119</v>
      </c>
      <c r="BB4" s="65">
        <f t="shared" si="15"/>
        <v>132</v>
      </c>
      <c r="BC4" s="65">
        <f t="shared" si="15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6">+B19</f>
        <v>8.7249999999999996</v>
      </c>
      <c r="C5" s="21">
        <f t="shared" si="16"/>
        <v>1.7213719999999999</v>
      </c>
      <c r="D5" s="21">
        <f>+D19</f>
        <v>5.8390690000000003</v>
      </c>
      <c r="E5" s="22">
        <f t="shared" ref="E5:F8" si="17">+E19</f>
        <v>8.5092510000000008</v>
      </c>
      <c r="F5" s="22">
        <f t="shared" si="17"/>
        <v>1.8085229999999999</v>
      </c>
      <c r="G5" s="23">
        <f>+G19</f>
        <v>4.4609819999999996</v>
      </c>
      <c r="H5" s="8" t="s">
        <v>0</v>
      </c>
      <c r="I5" s="21">
        <f t="shared" ref="I5:K8" si="18">+I19</f>
        <v>8.8580000000000005</v>
      </c>
      <c r="J5" s="21">
        <f t="shared" si="18"/>
        <v>1.4893050000000001</v>
      </c>
      <c r="K5" s="21">
        <f t="shared" si="18"/>
        <v>6.6469309999999995</v>
      </c>
      <c r="L5" s="22">
        <f t="shared" ref="L5:N8" si="19">+L19</f>
        <v>7.0788189999999993</v>
      </c>
      <c r="M5" s="22">
        <f t="shared" si="19"/>
        <v>1.4630070000000002</v>
      </c>
      <c r="N5" s="23">
        <f t="shared" si="19"/>
        <v>3.838187</v>
      </c>
      <c r="O5" s="24"/>
      <c r="P5" s="21">
        <f t="shared" ref="P5:R8" si="20">+P19</f>
        <v>8.9260000000000002</v>
      </c>
      <c r="Q5" s="21">
        <f t="shared" si="20"/>
        <v>2.5604989999999996</v>
      </c>
      <c r="R5" s="21">
        <f t="shared" si="20"/>
        <v>5.1617360000000012</v>
      </c>
      <c r="S5" s="22">
        <f t="shared" ref="S5:U8" si="21">+S19</f>
        <v>8.6593520000000002</v>
      </c>
      <c r="T5" s="22">
        <f t="shared" si="21"/>
        <v>1.5277240000000001</v>
      </c>
      <c r="U5" s="23">
        <f t="shared" si="21"/>
        <v>5.3528970000000005</v>
      </c>
      <c r="V5" s="24"/>
      <c r="W5" s="21">
        <v>0</v>
      </c>
      <c r="X5" s="21">
        <v>0</v>
      </c>
      <c r="Y5" s="21">
        <f t="shared" si="12"/>
        <v>0</v>
      </c>
      <c r="Z5" s="22">
        <f t="shared" ref="Z5:AB8" si="22">+Z19</f>
        <v>8.75258</v>
      </c>
      <c r="AA5" s="22">
        <f t="shared" si="22"/>
        <v>1.5600810000000001</v>
      </c>
      <c r="AB5" s="23">
        <f t="shared" si="22"/>
        <v>5.4157469999999996</v>
      </c>
      <c r="AC5" s="24"/>
      <c r="AD5" s="21">
        <f t="shared" si="3"/>
        <v>26.509</v>
      </c>
      <c r="AE5" s="21">
        <f t="shared" si="4"/>
        <v>5.7711759999999996</v>
      </c>
      <c r="AF5" s="21">
        <f t="shared" si="5"/>
        <v>17.647736000000002</v>
      </c>
      <c r="AG5" s="22">
        <f t="shared" si="6"/>
        <v>33.000002000000002</v>
      </c>
      <c r="AH5" s="22">
        <f t="shared" si="7"/>
        <v>6.3593350000000006</v>
      </c>
      <c r="AI5" s="23">
        <f t="shared" si="8"/>
        <v>19.067813000000001</v>
      </c>
      <c r="AK5" s="7" t="s">
        <v>59</v>
      </c>
      <c r="AL5" s="65">
        <f t="shared" ref="AL5:AQ5" si="23">+AL20+AL21</f>
        <v>66</v>
      </c>
      <c r="AM5" s="65">
        <f t="shared" si="23"/>
        <v>85</v>
      </c>
      <c r="AN5" s="65">
        <f t="shared" si="23"/>
        <v>65</v>
      </c>
      <c r="AO5" s="65">
        <f t="shared" si="23"/>
        <v>85</v>
      </c>
      <c r="AP5" s="65">
        <f t="shared" si="23"/>
        <v>65</v>
      </c>
      <c r="AQ5" s="65">
        <f t="shared" si="23"/>
        <v>85</v>
      </c>
      <c r="AR5" s="65">
        <f t="shared" ref="AR5:AW5" si="24">+AR20+AR21</f>
        <v>65</v>
      </c>
      <c r="AS5" s="65">
        <f t="shared" si="24"/>
        <v>87</v>
      </c>
      <c r="AT5" s="65">
        <f t="shared" si="24"/>
        <v>71</v>
      </c>
      <c r="AU5" s="65">
        <f t="shared" si="24"/>
        <v>86</v>
      </c>
      <c r="AV5" s="65">
        <f t="shared" si="24"/>
        <v>68</v>
      </c>
      <c r="AW5" s="65">
        <f t="shared" si="24"/>
        <v>87</v>
      </c>
      <c r="AX5" s="65">
        <f t="shared" ref="AX5:BC5" si="25">+AX20+AX21</f>
        <v>73</v>
      </c>
      <c r="AY5" s="65">
        <f t="shared" si="25"/>
        <v>88</v>
      </c>
      <c r="AZ5" s="65">
        <f t="shared" si="25"/>
        <v>81</v>
      </c>
      <c r="BA5" s="65">
        <f t="shared" si="25"/>
        <v>88</v>
      </c>
      <c r="BB5" s="65">
        <f t="shared" si="25"/>
        <v>82</v>
      </c>
      <c r="BC5" s="65">
        <f t="shared" si="25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6"/>
        <v>1.6720152800000001</v>
      </c>
      <c r="C6" s="21">
        <f t="shared" si="16"/>
        <v>0.79013500000000003</v>
      </c>
      <c r="D6" s="21">
        <f>+D20</f>
        <v>0.33799628000000009</v>
      </c>
      <c r="E6" s="22">
        <f t="shared" si="17"/>
        <v>4.875</v>
      </c>
      <c r="F6" s="22">
        <f t="shared" si="17"/>
        <v>1.8026479999999998</v>
      </c>
      <c r="G6" s="23">
        <f>+G20</f>
        <v>2.2590210000000002</v>
      </c>
      <c r="H6" s="8" t="s">
        <v>28</v>
      </c>
      <c r="I6" s="21">
        <f t="shared" si="18"/>
        <v>2.5505689999999999</v>
      </c>
      <c r="J6" s="21">
        <f t="shared" si="18"/>
        <v>1.2994109999999999</v>
      </c>
      <c r="K6" s="21">
        <f t="shared" si="18"/>
        <v>0.60499100000000006</v>
      </c>
      <c r="L6" s="22">
        <f t="shared" si="19"/>
        <v>11.875</v>
      </c>
      <c r="M6" s="22">
        <f t="shared" si="19"/>
        <v>2.304122</v>
      </c>
      <c r="N6" s="23">
        <f t="shared" si="19"/>
        <v>8.6151859999999996</v>
      </c>
      <c r="O6" s="24"/>
      <c r="P6" s="21">
        <f t="shared" si="20"/>
        <v>0.99688599999999972</v>
      </c>
      <c r="Q6" s="21">
        <f t="shared" si="20"/>
        <v>2.093127</v>
      </c>
      <c r="R6" s="21">
        <f t="shared" si="20"/>
        <v>-1.6838440000000001</v>
      </c>
      <c r="S6" s="22">
        <f t="shared" si="21"/>
        <v>11.875</v>
      </c>
      <c r="T6" s="22">
        <f t="shared" si="21"/>
        <v>2.5170659999999998</v>
      </c>
      <c r="U6" s="23">
        <f t="shared" si="21"/>
        <v>8.401542000000001</v>
      </c>
      <c r="V6" s="24"/>
      <c r="W6" s="21">
        <v>0</v>
      </c>
      <c r="X6" s="21">
        <v>0</v>
      </c>
      <c r="Y6" s="21">
        <f t="shared" si="12"/>
        <v>0</v>
      </c>
      <c r="Z6" s="22">
        <f t="shared" si="22"/>
        <v>8.875</v>
      </c>
      <c r="AA6" s="22">
        <f t="shared" si="22"/>
        <v>2.5170659999999998</v>
      </c>
      <c r="AB6" s="23">
        <f t="shared" si="22"/>
        <v>5.404592000000001</v>
      </c>
      <c r="AC6" s="24"/>
      <c r="AD6" s="21">
        <f t="shared" si="3"/>
        <v>5.2194702799999995</v>
      </c>
      <c r="AE6" s="21">
        <f t="shared" si="4"/>
        <v>4.1826729999999994</v>
      </c>
      <c r="AF6" s="21">
        <f t="shared" si="5"/>
        <v>-0.74085672000000002</v>
      </c>
      <c r="AG6" s="22">
        <f t="shared" si="6"/>
        <v>37.5</v>
      </c>
      <c r="AH6" s="22">
        <f t="shared" si="7"/>
        <v>9.1409020000000005</v>
      </c>
      <c r="AI6" s="23">
        <f t="shared" si="8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6">+AN22</f>
        <v>19</v>
      </c>
      <c r="AO6" s="65">
        <f t="shared" si="26"/>
        <v>32</v>
      </c>
      <c r="AP6" s="7">
        <f t="shared" si="26"/>
        <v>21</v>
      </c>
      <c r="AQ6" s="65">
        <f t="shared" si="26"/>
        <v>32</v>
      </c>
      <c r="AR6" s="7">
        <f t="shared" ref="AR6:AU7" si="27">+AR22</f>
        <v>23</v>
      </c>
      <c r="AS6" s="65">
        <f t="shared" si="27"/>
        <v>24</v>
      </c>
      <c r="AT6" s="7">
        <f t="shared" si="27"/>
        <v>27</v>
      </c>
      <c r="AU6" s="65">
        <f t="shared" si="27"/>
        <v>24</v>
      </c>
      <c r="AV6" s="7">
        <f t="shared" ref="AV6:AY7" si="28">+AV22</f>
        <v>25</v>
      </c>
      <c r="AW6" s="65">
        <f t="shared" si="28"/>
        <v>24</v>
      </c>
      <c r="AX6" s="7">
        <f t="shared" si="28"/>
        <v>31</v>
      </c>
      <c r="AY6" s="65">
        <f t="shared" si="28"/>
        <v>24</v>
      </c>
      <c r="AZ6" s="7">
        <f t="shared" ref="AZ6:BC7" si="29">+AZ22</f>
        <v>34</v>
      </c>
      <c r="BA6" s="65">
        <f t="shared" si="29"/>
        <v>26</v>
      </c>
      <c r="BB6" s="7">
        <f t="shared" si="29"/>
        <v>40</v>
      </c>
      <c r="BC6" s="65">
        <f t="shared" si="29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6"/>
        <v>13.281756999999999</v>
      </c>
      <c r="C7" s="21">
        <f t="shared" si="16"/>
        <v>2.3647780000000003</v>
      </c>
      <c r="D7" s="21">
        <f>+D21</f>
        <v>9.4641950000000001</v>
      </c>
      <c r="E7" s="22">
        <f t="shared" si="17"/>
        <v>20</v>
      </c>
      <c r="F7" s="22">
        <f t="shared" si="17"/>
        <v>3.4673859999999999</v>
      </c>
      <c r="G7" s="23">
        <f>+G21</f>
        <v>14.454606</v>
      </c>
      <c r="H7" s="8" t="s">
        <v>27</v>
      </c>
      <c r="I7" s="21">
        <f t="shared" si="18"/>
        <v>17.175999999999998</v>
      </c>
      <c r="J7" s="21">
        <f t="shared" si="18"/>
        <v>2.2957269999999999</v>
      </c>
      <c r="K7" s="21">
        <f t="shared" si="18"/>
        <v>13.173132000000001</v>
      </c>
      <c r="L7" s="22">
        <f t="shared" si="19"/>
        <v>27.5</v>
      </c>
      <c r="M7" s="22">
        <f t="shared" si="19"/>
        <v>3.7426159999999999</v>
      </c>
      <c r="N7" s="23">
        <f t="shared" si="19"/>
        <v>21.486755000000002</v>
      </c>
      <c r="O7" s="24"/>
      <c r="P7" s="21">
        <f t="shared" si="20"/>
        <v>5.7214499999999999</v>
      </c>
      <c r="Q7" s="21">
        <f t="shared" si="20"/>
        <v>3.047825</v>
      </c>
      <c r="R7" s="21">
        <f t="shared" si="20"/>
        <v>1.4289799999999999</v>
      </c>
      <c r="S7" s="22">
        <f t="shared" si="21"/>
        <v>27.37</v>
      </c>
      <c r="T7" s="22">
        <f t="shared" si="21"/>
        <v>3.3204479999999998</v>
      </c>
      <c r="U7" s="23">
        <f t="shared" si="21"/>
        <v>21.837183</v>
      </c>
      <c r="V7" s="24"/>
      <c r="W7" s="21">
        <v>0</v>
      </c>
      <c r="X7" s="21">
        <v>0</v>
      </c>
      <c r="Y7" s="21">
        <f t="shared" si="12"/>
        <v>0</v>
      </c>
      <c r="Z7" s="22">
        <f t="shared" si="22"/>
        <v>29.545000000000002</v>
      </c>
      <c r="AA7" s="22">
        <f t="shared" si="22"/>
        <v>3.3204450000000003</v>
      </c>
      <c r="AB7" s="23">
        <f t="shared" si="22"/>
        <v>24.013662</v>
      </c>
      <c r="AC7" s="24"/>
      <c r="AD7" s="21">
        <f t="shared" si="3"/>
        <v>36.179206999999998</v>
      </c>
      <c r="AE7" s="21">
        <f t="shared" si="4"/>
        <v>7.7083300000000001</v>
      </c>
      <c r="AF7" s="21">
        <f t="shared" si="5"/>
        <v>24.066306999999998</v>
      </c>
      <c r="AG7" s="22">
        <f t="shared" si="6"/>
        <v>104.41500000000001</v>
      </c>
      <c r="AH7" s="22">
        <f t="shared" si="7"/>
        <v>13.850894999999998</v>
      </c>
      <c r="AI7" s="23">
        <f t="shared" si="8"/>
        <v>81.792205999999993</v>
      </c>
      <c r="AK7" s="7" t="s">
        <v>1</v>
      </c>
      <c r="AL7" s="7">
        <f>+AL23</f>
        <v>15</v>
      </c>
      <c r="AM7" s="65">
        <f>+AM23</f>
        <v>26</v>
      </c>
      <c r="AN7" s="7">
        <f t="shared" si="26"/>
        <v>17</v>
      </c>
      <c r="AO7" s="65">
        <f t="shared" si="26"/>
        <v>26</v>
      </c>
      <c r="AP7" s="7">
        <f t="shared" si="26"/>
        <v>18</v>
      </c>
      <c r="AQ7" s="65">
        <f t="shared" si="26"/>
        <v>26</v>
      </c>
      <c r="AR7" s="7">
        <f t="shared" si="27"/>
        <v>18</v>
      </c>
      <c r="AS7" s="65">
        <f t="shared" si="27"/>
        <v>36</v>
      </c>
      <c r="AT7" s="7">
        <f t="shared" si="27"/>
        <v>18</v>
      </c>
      <c r="AU7" s="65">
        <f t="shared" si="27"/>
        <v>36</v>
      </c>
      <c r="AV7" s="7">
        <f t="shared" si="28"/>
        <v>15</v>
      </c>
      <c r="AW7" s="65">
        <f t="shared" si="28"/>
        <v>40</v>
      </c>
      <c r="AX7" s="7">
        <f t="shared" si="28"/>
        <v>16</v>
      </c>
      <c r="AY7" s="65">
        <f t="shared" si="28"/>
        <v>42</v>
      </c>
      <c r="AZ7" s="7">
        <f t="shared" si="29"/>
        <v>15</v>
      </c>
      <c r="BA7" s="65">
        <f t="shared" si="29"/>
        <v>42</v>
      </c>
      <c r="BB7" s="7">
        <f t="shared" si="29"/>
        <v>13</v>
      </c>
      <c r="BC7" s="65">
        <f t="shared" si="29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6"/>
        <v>4.0953999999999997E-2</v>
      </c>
      <c r="C8" s="21">
        <f t="shared" si="16"/>
        <v>1.6157969999999997</v>
      </c>
      <c r="D8" s="21">
        <f>+D22</f>
        <v>-1.8434739999999998</v>
      </c>
      <c r="E8" s="22">
        <f t="shared" si="17"/>
        <v>0.5</v>
      </c>
      <c r="F8" s="22">
        <f t="shared" si="17"/>
        <v>1.5556059999999998</v>
      </c>
      <c r="G8" s="23">
        <f>+G22</f>
        <v>-1.2446959999999996</v>
      </c>
      <c r="H8" s="8" t="s">
        <v>40</v>
      </c>
      <c r="I8" s="21">
        <f t="shared" si="18"/>
        <v>1.648452</v>
      </c>
      <c r="J8" s="21">
        <f t="shared" si="18"/>
        <v>4.582465</v>
      </c>
      <c r="K8" s="21">
        <f t="shared" si="18"/>
        <v>-3.767201</v>
      </c>
      <c r="L8" s="22">
        <f t="shared" si="19"/>
        <v>1.3109999999999999</v>
      </c>
      <c r="M8" s="22">
        <f t="shared" si="19"/>
        <v>4.3568180000000005</v>
      </c>
      <c r="N8" s="23">
        <f t="shared" si="19"/>
        <v>-3.6237109999999992</v>
      </c>
      <c r="O8" s="24"/>
      <c r="P8" s="21">
        <f t="shared" si="20"/>
        <v>1.2664900000000001</v>
      </c>
      <c r="Q8" s="21">
        <f t="shared" si="20"/>
        <v>3.6831990000000001</v>
      </c>
      <c r="R8" s="21">
        <f t="shared" si="20"/>
        <v>-4.1581299999999999</v>
      </c>
      <c r="S8" s="22">
        <f t="shared" si="21"/>
        <v>5.7050000000000001</v>
      </c>
      <c r="T8" s="22">
        <f t="shared" si="21"/>
        <v>4.6250780000000002</v>
      </c>
      <c r="U8" s="23">
        <f t="shared" si="21"/>
        <v>0.24683999999999923</v>
      </c>
      <c r="V8" s="24"/>
      <c r="W8" s="21">
        <v>0</v>
      </c>
      <c r="X8" s="21">
        <v>0</v>
      </c>
      <c r="Y8" s="21">
        <f t="shared" si="12"/>
        <v>0</v>
      </c>
      <c r="Z8" s="22">
        <f t="shared" si="22"/>
        <v>13.3055</v>
      </c>
      <c r="AA8" s="22">
        <f t="shared" si="22"/>
        <v>7.3221759999999998</v>
      </c>
      <c r="AB8" s="23">
        <f t="shared" si="22"/>
        <v>4.5422900000000013</v>
      </c>
      <c r="AC8" s="24"/>
      <c r="AD8" s="21">
        <f t="shared" si="3"/>
        <v>2.9558960000000001</v>
      </c>
      <c r="AE8" s="21">
        <f t="shared" si="4"/>
        <v>9.8814609999999998</v>
      </c>
      <c r="AF8" s="21">
        <f t="shared" si="5"/>
        <v>-9.7688050000000004</v>
      </c>
      <c r="AG8" s="22">
        <f t="shared" si="6"/>
        <v>20.8215</v>
      </c>
      <c r="AH8" s="23">
        <f t="shared" si="7"/>
        <v>17.859677999999999</v>
      </c>
      <c r="AI8" s="23">
        <f t="shared" si="8"/>
        <v>-7.9276999999998488E-2</v>
      </c>
      <c r="AK8" s="7" t="s">
        <v>2</v>
      </c>
      <c r="AL8" s="7">
        <f t="shared" ref="AL8:AU8" si="30">+AL29</f>
        <v>40</v>
      </c>
      <c r="AM8" s="7">
        <f t="shared" si="30"/>
        <v>54</v>
      </c>
      <c r="AN8" s="7">
        <f t="shared" si="30"/>
        <v>42</v>
      </c>
      <c r="AO8" s="7">
        <f t="shared" si="30"/>
        <v>54</v>
      </c>
      <c r="AP8" s="7">
        <f t="shared" si="30"/>
        <v>41</v>
      </c>
      <c r="AQ8" s="7">
        <f t="shared" si="30"/>
        <v>54</v>
      </c>
      <c r="AR8" s="7">
        <f t="shared" si="30"/>
        <v>41</v>
      </c>
      <c r="AS8" s="7">
        <f t="shared" si="30"/>
        <v>54</v>
      </c>
      <c r="AT8" s="7">
        <f t="shared" si="30"/>
        <v>46</v>
      </c>
      <c r="AU8" s="7">
        <f t="shared" si="30"/>
        <v>54</v>
      </c>
      <c r="AV8" s="7">
        <f t="shared" ref="AV8:BA8" si="31">+AV29</f>
        <v>48</v>
      </c>
      <c r="AW8" s="7">
        <f t="shared" si="31"/>
        <v>54</v>
      </c>
      <c r="AX8" s="7">
        <f t="shared" si="31"/>
        <v>46</v>
      </c>
      <c r="AY8" s="7">
        <f t="shared" si="31"/>
        <v>54</v>
      </c>
      <c r="AZ8" s="7">
        <f t="shared" si="31"/>
        <v>41</v>
      </c>
      <c r="BA8" s="7">
        <f t="shared" si="31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2">+B23+B24</f>
        <v>0.72031200000000006</v>
      </c>
      <c r="C9" s="21">
        <f t="shared" si="32"/>
        <v>3.1919929999999996</v>
      </c>
      <c r="D9" s="21">
        <f t="shared" si="32"/>
        <v>-4.0442699999999991</v>
      </c>
      <c r="E9" s="22">
        <f t="shared" si="32"/>
        <v>2.1414989999999996</v>
      </c>
      <c r="F9" s="22">
        <f t="shared" si="32"/>
        <v>1.7027920000000001</v>
      </c>
      <c r="G9" s="23">
        <f t="shared" si="32"/>
        <v>-1.3346310000000003</v>
      </c>
      <c r="H9" s="8" t="s">
        <v>43</v>
      </c>
      <c r="I9" s="21">
        <f t="shared" ref="I9:N9" si="33">+I23+I24</f>
        <v>2.8330689999999996</v>
      </c>
      <c r="J9" s="21">
        <f t="shared" si="33"/>
        <v>5.8071459999999995</v>
      </c>
      <c r="K9" s="21">
        <f t="shared" si="33"/>
        <v>-4.5315430000000001</v>
      </c>
      <c r="L9" s="22">
        <f t="shared" si="33"/>
        <v>6.3724989999999995</v>
      </c>
      <c r="M9" s="22">
        <f t="shared" si="33"/>
        <v>1.732531</v>
      </c>
      <c r="N9" s="23">
        <f t="shared" si="33"/>
        <v>2.875057</v>
      </c>
      <c r="O9" s="24"/>
      <c r="P9" s="21">
        <f t="shared" ref="P9:U9" si="34">+P23+P24</f>
        <v>1.5743530000000001</v>
      </c>
      <c r="Q9" s="21">
        <f t="shared" si="34"/>
        <v>6.1434679999999995</v>
      </c>
      <c r="R9" s="21">
        <f t="shared" si="34"/>
        <v>-5.7566199999999998</v>
      </c>
      <c r="S9" s="22">
        <f t="shared" si="34"/>
        <v>8</v>
      </c>
      <c r="T9" s="22">
        <f t="shared" si="34"/>
        <v>1.43025</v>
      </c>
      <c r="U9" s="23">
        <f t="shared" si="34"/>
        <v>5.3767870000000002</v>
      </c>
      <c r="V9" s="24"/>
      <c r="W9" s="21">
        <v>0</v>
      </c>
      <c r="X9" s="21">
        <v>0</v>
      </c>
      <c r="Y9" s="21">
        <f>+W9-X9</f>
        <v>0</v>
      </c>
      <c r="Z9" s="22">
        <f>+Z23+Z24</f>
        <v>44</v>
      </c>
      <c r="AA9" s="22">
        <f>+AA23+AA24</f>
        <v>1.43025</v>
      </c>
      <c r="AB9" s="23">
        <f>+AB23+AB24</f>
        <v>41.380572000000001</v>
      </c>
      <c r="AC9" s="24"/>
      <c r="AD9" s="21">
        <f t="shared" ref="AD9:AI9" si="35">+B9+I9+P9+W9</f>
        <v>5.1277340000000002</v>
      </c>
      <c r="AE9" s="21">
        <f t="shared" si="35"/>
        <v>15.142606999999998</v>
      </c>
      <c r="AF9" s="21">
        <f t="shared" si="35"/>
        <v>-14.332433</v>
      </c>
      <c r="AG9" s="22">
        <f t="shared" si="35"/>
        <v>60.513998000000001</v>
      </c>
      <c r="AH9" s="23">
        <f t="shared" si="35"/>
        <v>6.2958230000000004</v>
      </c>
      <c r="AI9" s="23">
        <f t="shared" si="35"/>
        <v>48.297785000000005</v>
      </c>
      <c r="AK9" s="7" t="s">
        <v>40</v>
      </c>
      <c r="AL9" s="7">
        <f t="shared" ref="AL9:AU9" si="36">+AL24</f>
        <v>7</v>
      </c>
      <c r="AM9" s="65">
        <f t="shared" si="36"/>
        <v>6</v>
      </c>
      <c r="AN9" s="7">
        <f t="shared" si="36"/>
        <v>8</v>
      </c>
      <c r="AO9" s="65">
        <f t="shared" si="36"/>
        <v>6</v>
      </c>
      <c r="AP9" s="7">
        <f t="shared" si="36"/>
        <v>20</v>
      </c>
      <c r="AQ9" s="65">
        <f t="shared" si="36"/>
        <v>20</v>
      </c>
      <c r="AR9" s="7">
        <f t="shared" si="36"/>
        <v>22</v>
      </c>
      <c r="AS9" s="65">
        <f t="shared" si="36"/>
        <v>37</v>
      </c>
      <c r="AT9" s="7">
        <f t="shared" si="36"/>
        <v>57</v>
      </c>
      <c r="AU9" s="65">
        <f t="shared" si="36"/>
        <v>37</v>
      </c>
      <c r="AV9" s="7">
        <f t="shared" ref="AV9:BA9" si="37">+AV24</f>
        <v>42</v>
      </c>
      <c r="AW9" s="65">
        <f t="shared" si="37"/>
        <v>37</v>
      </c>
      <c r="AX9" s="7">
        <f t="shared" si="37"/>
        <v>51</v>
      </c>
      <c r="AY9" s="65">
        <f t="shared" si="37"/>
        <v>63</v>
      </c>
      <c r="AZ9" s="7">
        <f t="shared" si="37"/>
        <v>55</v>
      </c>
      <c r="BA9" s="65">
        <f t="shared" si="37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38">+P25</f>
        <v>8.4899999999999993E-4</v>
      </c>
      <c r="Q10" s="21">
        <f t="shared" si="38"/>
        <v>0.93087699999999995</v>
      </c>
      <c r="R10" s="21">
        <f t="shared" si="38"/>
        <v>-2.53091</v>
      </c>
      <c r="S10" s="22">
        <f t="shared" si="38"/>
        <v>3.75</v>
      </c>
      <c r="T10" s="22">
        <f t="shared" si="38"/>
        <v>1.542486</v>
      </c>
      <c r="U10" s="23">
        <f t="shared" si="38"/>
        <v>0.38362199999999985</v>
      </c>
      <c r="V10" s="24"/>
      <c r="W10" s="21"/>
      <c r="X10" s="21"/>
      <c r="Y10" s="21"/>
      <c r="Z10" s="22">
        <f t="shared" ref="Z10:AB11" si="39">+Z25</f>
        <v>3.75</v>
      </c>
      <c r="AA10" s="22">
        <f t="shared" si="39"/>
        <v>1.542486</v>
      </c>
      <c r="AB10" s="23">
        <f t="shared" si="39"/>
        <v>0.38362199999999985</v>
      </c>
      <c r="AC10" s="24"/>
      <c r="AD10" s="21">
        <f t="shared" ref="AD10:AI10" si="40">+B10+I10+P10+W10</f>
        <v>8.4899999999999993E-4</v>
      </c>
      <c r="AE10" s="21">
        <f t="shared" si="40"/>
        <v>0.93087699999999995</v>
      </c>
      <c r="AF10" s="21">
        <f t="shared" si="40"/>
        <v>-2.53091</v>
      </c>
      <c r="AG10" s="22">
        <f t="shared" si="40"/>
        <v>7.5</v>
      </c>
      <c r="AH10" s="23">
        <f t="shared" si="40"/>
        <v>3.084972</v>
      </c>
      <c r="AI10" s="23">
        <f t="shared" si="40"/>
        <v>0.7672439999999997</v>
      </c>
      <c r="AK10" s="7" t="s">
        <v>58</v>
      </c>
      <c r="AL10" s="7">
        <f t="shared" ref="AL10:AU10" si="41">+AL26+AL27+AL28</f>
        <v>58</v>
      </c>
      <c r="AM10" s="7">
        <f t="shared" si="41"/>
        <v>72</v>
      </c>
      <c r="AN10" s="7">
        <f t="shared" si="41"/>
        <v>56</v>
      </c>
      <c r="AO10" s="7">
        <f t="shared" si="41"/>
        <v>72</v>
      </c>
      <c r="AP10" s="7">
        <f t="shared" si="41"/>
        <v>57.5</v>
      </c>
      <c r="AQ10" s="7">
        <f t="shared" si="41"/>
        <v>73</v>
      </c>
      <c r="AR10" s="7">
        <f t="shared" si="41"/>
        <v>39.5</v>
      </c>
      <c r="AS10" s="7">
        <f t="shared" si="41"/>
        <v>51</v>
      </c>
      <c r="AT10" s="7">
        <f t="shared" si="41"/>
        <v>41</v>
      </c>
      <c r="AU10" s="7">
        <f t="shared" si="41"/>
        <v>51</v>
      </c>
      <c r="AV10" s="7">
        <f t="shared" ref="AV10:BA10" si="42">+AV26+AV27+AV28</f>
        <v>37</v>
      </c>
      <c r="AW10" s="7">
        <f t="shared" si="42"/>
        <v>53</v>
      </c>
      <c r="AX10" s="7">
        <f t="shared" si="42"/>
        <v>35</v>
      </c>
      <c r="AY10" s="7">
        <f t="shared" si="42"/>
        <v>44</v>
      </c>
      <c r="AZ10" s="7">
        <f t="shared" si="42"/>
        <v>36</v>
      </c>
      <c r="BA10" s="7">
        <f t="shared" si="42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3">+B26</f>
        <v>0.21596799999999999</v>
      </c>
      <c r="C11" s="21">
        <f t="shared" si="43"/>
        <v>33.163512000000004</v>
      </c>
      <c r="D11" s="21">
        <f t="shared" si="43"/>
        <v>-15.7017925</v>
      </c>
      <c r="E11" s="22">
        <f t="shared" si="43"/>
        <v>2.5230000000000001</v>
      </c>
      <c r="F11" s="22">
        <f t="shared" si="43"/>
        <v>29.978772999999997</v>
      </c>
      <c r="G11" s="23">
        <f t="shared" si="43"/>
        <v>-6.1094079999999993</v>
      </c>
      <c r="H11" s="152" t="s">
        <v>96</v>
      </c>
      <c r="I11" s="21">
        <f t="shared" ref="I11:N11" si="44">+I26</f>
        <v>2.1317629999999999</v>
      </c>
      <c r="J11" s="21">
        <f t="shared" si="44"/>
        <v>33.355591000000004</v>
      </c>
      <c r="K11" s="21">
        <f t="shared" si="44"/>
        <v>-13.751741000000003</v>
      </c>
      <c r="L11" s="22">
        <f t="shared" si="44"/>
        <v>6.2161040000000005</v>
      </c>
      <c r="M11" s="22">
        <f t="shared" si="44"/>
        <v>29.624556999999996</v>
      </c>
      <c r="N11" s="23">
        <f t="shared" si="44"/>
        <v>-1.9159829999999893</v>
      </c>
      <c r="O11" s="24"/>
      <c r="P11" s="21">
        <f t="shared" ref="P11:U11" si="45">+P26</f>
        <v>2.7251940000000001</v>
      </c>
      <c r="Q11" s="21">
        <f t="shared" si="45"/>
        <v>30.564895</v>
      </c>
      <c r="R11" s="21">
        <f t="shared" si="45"/>
        <v>-7.7712119999999949</v>
      </c>
      <c r="S11" s="22">
        <f t="shared" si="45"/>
        <v>7.2037009999999997</v>
      </c>
      <c r="T11" s="22">
        <f t="shared" si="45"/>
        <v>31.272687999999999</v>
      </c>
      <c r="U11" s="23">
        <f t="shared" si="45"/>
        <v>-1.1209170000000022</v>
      </c>
      <c r="V11" s="24"/>
      <c r="W11" s="21">
        <v>0</v>
      </c>
      <c r="X11" s="21">
        <v>0</v>
      </c>
      <c r="Y11" s="21">
        <f t="shared" si="12"/>
        <v>0</v>
      </c>
      <c r="Z11" s="22">
        <f t="shared" si="39"/>
        <v>4.8047009999999997</v>
      </c>
      <c r="AA11" s="22">
        <f t="shared" si="39"/>
        <v>44.013506</v>
      </c>
      <c r="AB11" s="23">
        <f t="shared" si="39"/>
        <v>-15.631070999999997</v>
      </c>
      <c r="AC11" s="24"/>
      <c r="AD11" s="21">
        <f t="shared" ref="AD11:AI11" si="46">+B11+I11+P11+W11</f>
        <v>5.0729249999999997</v>
      </c>
      <c r="AE11" s="21">
        <f t="shared" si="46"/>
        <v>97.083998000000008</v>
      </c>
      <c r="AF11" s="21">
        <f t="shared" si="46"/>
        <v>-37.224745499999997</v>
      </c>
      <c r="AG11" s="22">
        <f t="shared" si="46"/>
        <v>20.747506000000001</v>
      </c>
      <c r="AH11" s="22">
        <f t="shared" si="46"/>
        <v>134.88952399999999</v>
      </c>
      <c r="AI11" s="23">
        <f t="shared" si="46"/>
        <v>-24.777378999999989</v>
      </c>
      <c r="AK11" s="7" t="s">
        <v>98</v>
      </c>
      <c r="AL11" s="7">
        <f>+AL25</f>
        <v>0</v>
      </c>
      <c r="AM11" s="7">
        <f t="shared" ref="AM11:AU11" si="47">+AM25</f>
        <v>0</v>
      </c>
      <c r="AN11" s="7">
        <f t="shared" si="47"/>
        <v>0</v>
      </c>
      <c r="AO11" s="7">
        <f t="shared" si="47"/>
        <v>0</v>
      </c>
      <c r="AP11" s="7">
        <f t="shared" si="47"/>
        <v>0</v>
      </c>
      <c r="AQ11" s="7">
        <f t="shared" si="47"/>
        <v>0</v>
      </c>
      <c r="AR11" s="7">
        <f t="shared" si="47"/>
        <v>0</v>
      </c>
      <c r="AS11" s="7">
        <f t="shared" si="47"/>
        <v>0</v>
      </c>
      <c r="AT11" s="7">
        <f t="shared" si="47"/>
        <v>0</v>
      </c>
      <c r="AU11" s="7">
        <f t="shared" si="47"/>
        <v>0</v>
      </c>
      <c r="AV11" s="7">
        <f t="shared" ref="AV11:BA11" si="48">+AV25</f>
        <v>0</v>
      </c>
      <c r="AW11" s="7">
        <f t="shared" si="48"/>
        <v>0</v>
      </c>
      <c r="AX11" s="7">
        <f t="shared" si="48"/>
        <v>19</v>
      </c>
      <c r="AY11" s="7">
        <f t="shared" si="48"/>
        <v>24</v>
      </c>
      <c r="AZ11" s="7">
        <f t="shared" si="48"/>
        <v>19</v>
      </c>
      <c r="BA11" s="7">
        <f t="shared" si="48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49">SUM(B3:B11)</f>
        <v>100.66806961</v>
      </c>
      <c r="C12" s="37">
        <f t="shared" si="49"/>
        <v>54.071289000000007</v>
      </c>
      <c r="D12" s="37">
        <f t="shared" si="49"/>
        <v>46.315662610000004</v>
      </c>
      <c r="E12" s="39">
        <f t="shared" si="49"/>
        <v>97.298749999999998</v>
      </c>
      <c r="F12" s="39">
        <f t="shared" si="49"/>
        <v>52.310209999999998</v>
      </c>
      <c r="G12" s="40">
        <f t="shared" si="49"/>
        <v>44.988539999999993</v>
      </c>
      <c r="H12" s="8" t="s">
        <v>17</v>
      </c>
      <c r="I12" s="36">
        <f t="shared" ref="I12:N12" si="50">SUM(I3:I11)</f>
        <v>94.209201520000008</v>
      </c>
      <c r="J12" s="37">
        <f t="shared" si="50"/>
        <v>59.979376000000002</v>
      </c>
      <c r="K12" s="37">
        <f t="shared" si="50"/>
        <v>34.129964519999994</v>
      </c>
      <c r="L12" s="38">
        <f t="shared" si="50"/>
        <v>111.60342199999999</v>
      </c>
      <c r="M12" s="39">
        <f t="shared" si="50"/>
        <v>55.578954999999993</v>
      </c>
      <c r="N12" s="40">
        <f t="shared" si="50"/>
        <v>56.023991000000009</v>
      </c>
      <c r="O12" s="25"/>
      <c r="P12" s="36">
        <f t="shared" ref="P12:U12" si="51">SUM(P3:P11)</f>
        <v>82.539480000000026</v>
      </c>
      <c r="Q12" s="37">
        <f t="shared" si="51"/>
        <v>62.14443399999999</v>
      </c>
      <c r="R12" s="37">
        <f t="shared" si="51"/>
        <v>20.395046000000011</v>
      </c>
      <c r="S12" s="38">
        <f t="shared" si="51"/>
        <v>123.813053</v>
      </c>
      <c r="T12" s="39">
        <f t="shared" si="51"/>
        <v>58.601922000000002</v>
      </c>
      <c r="U12" s="40">
        <f t="shared" si="51"/>
        <v>65.211130999999995</v>
      </c>
      <c r="V12" s="25"/>
      <c r="W12" s="36">
        <f t="shared" ref="W12:AB12" si="52">SUM(W3:W11)</f>
        <v>0</v>
      </c>
      <c r="X12" s="37">
        <f t="shared" si="52"/>
        <v>0</v>
      </c>
      <c r="Y12" s="37">
        <f t="shared" si="52"/>
        <v>0</v>
      </c>
      <c r="Z12" s="38">
        <f t="shared" si="52"/>
        <v>176.78278099999997</v>
      </c>
      <c r="AA12" s="39">
        <f t="shared" si="52"/>
        <v>74.067870999999997</v>
      </c>
      <c r="AB12" s="40">
        <f t="shared" si="52"/>
        <v>102.71491</v>
      </c>
      <c r="AC12" s="24"/>
      <c r="AD12" s="36">
        <f t="shared" ref="AD12:AI12" si="53">SUM(AD3:AD11)</f>
        <v>277.41675113000002</v>
      </c>
      <c r="AE12" s="37">
        <f t="shared" si="53"/>
        <v>176.195099</v>
      </c>
      <c r="AF12" s="37">
        <f t="shared" si="53"/>
        <v>100.84067312999998</v>
      </c>
      <c r="AG12" s="38">
        <f t="shared" si="53"/>
        <v>509.49800600000003</v>
      </c>
      <c r="AH12" s="39">
        <f t="shared" si="53"/>
        <v>240.55895799999999</v>
      </c>
      <c r="AI12" s="40">
        <f t="shared" si="53"/>
        <v>268.93857200000002</v>
      </c>
      <c r="AK12" s="7" t="s">
        <v>33</v>
      </c>
      <c r="AL12" s="7">
        <f t="shared" ref="AL12:AU12" si="54">+AL30</f>
        <v>220</v>
      </c>
      <c r="AM12" s="7">
        <f t="shared" si="54"/>
        <v>230</v>
      </c>
      <c r="AN12" s="7">
        <f t="shared" si="54"/>
        <v>233</v>
      </c>
      <c r="AO12" s="7">
        <f t="shared" si="54"/>
        <v>228</v>
      </c>
      <c r="AP12" s="7">
        <f t="shared" si="54"/>
        <v>228</v>
      </c>
      <c r="AQ12" s="7">
        <f t="shared" si="54"/>
        <v>228</v>
      </c>
      <c r="AR12" s="7">
        <f t="shared" si="54"/>
        <v>145</v>
      </c>
      <c r="AS12" s="7">
        <f t="shared" si="54"/>
        <v>106</v>
      </c>
      <c r="AT12" s="7">
        <f t="shared" si="54"/>
        <v>158</v>
      </c>
      <c r="AU12" s="7">
        <f t="shared" si="54"/>
        <v>118</v>
      </c>
      <c r="AV12" s="7">
        <f t="shared" ref="AV12:BA12" si="55">+AV30</f>
        <v>151</v>
      </c>
      <c r="AW12" s="7">
        <f t="shared" si="55"/>
        <v>120</v>
      </c>
      <c r="AX12" s="7">
        <f t="shared" si="55"/>
        <v>144</v>
      </c>
      <c r="AY12" s="7">
        <f t="shared" si="55"/>
        <v>120</v>
      </c>
      <c r="AZ12" s="7">
        <f t="shared" si="55"/>
        <v>141</v>
      </c>
      <c r="BA12" s="7">
        <f t="shared" si="55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56">SUM(AL4:AL12)</f>
        <v>545</v>
      </c>
      <c r="AM13" s="106">
        <f t="shared" si="56"/>
        <v>622</v>
      </c>
      <c r="AN13" s="106">
        <f t="shared" si="56"/>
        <v>551</v>
      </c>
      <c r="AO13" s="106">
        <f t="shared" si="56"/>
        <v>620</v>
      </c>
      <c r="AP13" s="106">
        <f t="shared" si="56"/>
        <v>562</v>
      </c>
      <c r="AQ13" s="106">
        <f t="shared" si="56"/>
        <v>635</v>
      </c>
      <c r="AR13" s="106">
        <f t="shared" si="56"/>
        <v>464</v>
      </c>
      <c r="AS13" s="106">
        <f t="shared" si="56"/>
        <v>513</v>
      </c>
      <c r="AT13" s="106">
        <f t="shared" si="56"/>
        <v>523</v>
      </c>
      <c r="AU13" s="106">
        <f t="shared" si="56"/>
        <v>524</v>
      </c>
      <c r="AV13" s="106">
        <f t="shared" ref="AV13:BB13" si="57">SUM(AV4:AV12)</f>
        <v>497</v>
      </c>
      <c r="AW13" s="106">
        <f t="shared" si="57"/>
        <v>533</v>
      </c>
      <c r="AX13" s="106">
        <f t="shared" si="57"/>
        <v>541</v>
      </c>
      <c r="AY13" s="106">
        <f t="shared" si="57"/>
        <v>578</v>
      </c>
      <c r="AZ13" s="106">
        <f t="shared" si="57"/>
        <v>553</v>
      </c>
      <c r="BA13" s="106">
        <f t="shared" si="57"/>
        <v>580</v>
      </c>
      <c r="BB13" s="106">
        <f t="shared" si="57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 t="shared" ref="W16:X22" si="58">+W3</f>
        <v>0</v>
      </c>
      <c r="X16" s="21">
        <f t="shared" si="58"/>
        <v>0</v>
      </c>
      <c r="Y16" s="21">
        <f>+W16-X16</f>
        <v>0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59">+B16+I16+P16+W16</f>
        <v>123.63219700000001</v>
      </c>
      <c r="AE16" s="21">
        <f t="shared" ref="AE16:AE24" si="60">+C16+J16+Q16+X16</f>
        <v>21.883891999999999</v>
      </c>
      <c r="AF16" s="21">
        <f t="shared" ref="AF16:AF24" si="61">+D16+K16+R16+Y16</f>
        <v>77.953717499999996</v>
      </c>
      <c r="AG16" s="22">
        <f t="shared" ref="AG16:AG24" si="62">+E16+L16+S16+Z16</f>
        <v>150</v>
      </c>
      <c r="AH16" s="22">
        <f t="shared" ref="AH16:AH24" si="63">+F16+M16+T16+AA16</f>
        <v>27.578534000000001</v>
      </c>
      <c r="AI16" s="23">
        <f t="shared" ref="AI16:AI24" si="64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 t="shared" si="58"/>
        <v>0</v>
      </c>
      <c r="X17" s="21">
        <f t="shared" si="58"/>
        <v>0</v>
      </c>
      <c r="Y17" s="21">
        <f t="shared" ref="Y17:Y22" si="65">+W17-X17</f>
        <v>0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59"/>
        <v>78.957625849999999</v>
      </c>
      <c r="AE17" s="21">
        <f t="shared" si="60"/>
        <v>13.039581999999999</v>
      </c>
      <c r="AF17" s="21">
        <f t="shared" si="61"/>
        <v>53.33101585</v>
      </c>
      <c r="AG17" s="22">
        <f t="shared" si="62"/>
        <v>70</v>
      </c>
      <c r="AH17" s="22">
        <f t="shared" si="63"/>
        <v>20.285675999999999</v>
      </c>
      <c r="AI17" s="23">
        <f t="shared" si="64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>
        <f t="shared" si="58"/>
        <v>0</v>
      </c>
      <c r="X18" s="21">
        <f t="shared" si="58"/>
        <v>0</v>
      </c>
      <c r="Y18" s="21">
        <f t="shared" si="65"/>
        <v>0</v>
      </c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59"/>
        <v>-6.2381530000000005</v>
      </c>
      <c r="AE18" s="21">
        <f t="shared" si="60"/>
        <v>0.57050299999999998</v>
      </c>
      <c r="AF18" s="21">
        <f t="shared" si="61"/>
        <v>-7.5603530000000001</v>
      </c>
      <c r="AG18" s="22">
        <f t="shared" si="62"/>
        <v>5</v>
      </c>
      <c r="AH18" s="22">
        <f t="shared" si="63"/>
        <v>1.213619</v>
      </c>
      <c r="AI18" s="23">
        <f t="shared" si="64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 t="shared" si="58"/>
        <v>0</v>
      </c>
      <c r="X19" s="21">
        <f t="shared" si="58"/>
        <v>0</v>
      </c>
      <c r="Y19" s="21">
        <f t="shared" si="65"/>
        <v>0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59"/>
        <v>26.509</v>
      </c>
      <c r="AE19" s="21">
        <f t="shared" si="60"/>
        <v>5.7711759999999996</v>
      </c>
      <c r="AF19" s="21">
        <f t="shared" si="61"/>
        <v>17.647736000000002</v>
      </c>
      <c r="AG19" s="22">
        <f t="shared" si="62"/>
        <v>33.000002000000002</v>
      </c>
      <c r="AH19" s="22">
        <f t="shared" si="63"/>
        <v>6.3593350000000006</v>
      </c>
      <c r="AI19" s="23">
        <f t="shared" si="64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 t="shared" si="58"/>
        <v>0</v>
      </c>
      <c r="X20" s="21">
        <f t="shared" si="58"/>
        <v>0</v>
      </c>
      <c r="Y20" s="21">
        <f t="shared" si="65"/>
        <v>0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59"/>
        <v>5.2194702799999995</v>
      </c>
      <c r="AE20" s="21">
        <f t="shared" si="60"/>
        <v>4.1826729999999994</v>
      </c>
      <c r="AF20" s="21">
        <f t="shared" si="61"/>
        <v>-0.74085672000000002</v>
      </c>
      <c r="AG20" s="22">
        <f t="shared" si="62"/>
        <v>37.5</v>
      </c>
      <c r="AH20" s="22">
        <f t="shared" si="63"/>
        <v>9.1409020000000005</v>
      </c>
      <c r="AI20" s="23">
        <f t="shared" si="64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 t="shared" si="58"/>
        <v>0</v>
      </c>
      <c r="X21" s="21">
        <f t="shared" si="58"/>
        <v>0</v>
      </c>
      <c r="Y21" s="21">
        <f t="shared" si="65"/>
        <v>0</v>
      </c>
      <c r="Z21" s="22">
        <f>+'[6]Mgmt Summary'!C15/1000</f>
        <v>29.545000000000002</v>
      </c>
      <c r="AA21" s="22">
        <f>+[6]Expenses!E15/1000</f>
        <v>3.3204450000000003</v>
      </c>
      <c r="AB21" s="23">
        <f>+'[6]Mgmt Summary'!E15/1000</f>
        <v>24.013662</v>
      </c>
      <c r="AC21" s="24"/>
      <c r="AD21" s="21">
        <f t="shared" si="59"/>
        <v>36.179206999999998</v>
      </c>
      <c r="AE21" s="21">
        <f t="shared" si="60"/>
        <v>7.7083300000000001</v>
      </c>
      <c r="AF21" s="21">
        <f t="shared" si="61"/>
        <v>24.066306999999998</v>
      </c>
      <c r="AG21" s="22">
        <f t="shared" si="62"/>
        <v>104.41500000000001</v>
      </c>
      <c r="AH21" s="22">
        <f t="shared" si="63"/>
        <v>13.850894999999998</v>
      </c>
      <c r="AI21" s="23">
        <f t="shared" si="64"/>
        <v>81.792205999999993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 t="shared" si="58"/>
        <v>0</v>
      </c>
      <c r="X22" s="21">
        <f t="shared" si="58"/>
        <v>0</v>
      </c>
      <c r="Y22" s="21">
        <f t="shared" si="65"/>
        <v>0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59"/>
        <v>2.9558960000000001</v>
      </c>
      <c r="AE22" s="21">
        <f t="shared" si="60"/>
        <v>9.8814609999999998</v>
      </c>
      <c r="AF22" s="21">
        <f t="shared" si="61"/>
        <v>-9.7688050000000004</v>
      </c>
      <c r="AG22" s="22">
        <f t="shared" si="62"/>
        <v>20.8215</v>
      </c>
      <c r="AH22" s="23">
        <f t="shared" si="63"/>
        <v>17.859677999999999</v>
      </c>
      <c r="AI22" s="23">
        <f t="shared" si="64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v>0</v>
      </c>
      <c r="X23" s="21">
        <v>0</v>
      </c>
      <c r="Y23" s="21">
        <v>0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59"/>
        <v>4.0195590000000001</v>
      </c>
      <c r="AE23" s="21">
        <f t="shared" si="60"/>
        <v>14.484068999999998</v>
      </c>
      <c r="AF23" s="21">
        <f t="shared" si="61"/>
        <v>-13.807456999999999</v>
      </c>
      <c r="AG23" s="22">
        <f t="shared" si="62"/>
        <v>60</v>
      </c>
      <c r="AH23" s="23">
        <f t="shared" si="63"/>
        <v>5.7210000000000001</v>
      </c>
      <c r="AI23" s="23">
        <f t="shared" si="64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>
        <f>+W11</f>
        <v>0</v>
      </c>
      <c r="X24" s="21">
        <f>+X11</f>
        <v>0</v>
      </c>
      <c r="Y24" s="21">
        <f>+W24-X24</f>
        <v>0</v>
      </c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59"/>
        <v>1.1081749999999997</v>
      </c>
      <c r="AE24" s="21">
        <f t="shared" si="60"/>
        <v>0.65853799999999996</v>
      </c>
      <c r="AF24" s="21">
        <f t="shared" si="61"/>
        <v>-0.52497600000000011</v>
      </c>
      <c r="AG24" s="22">
        <f t="shared" si="62"/>
        <v>0.51399799999999951</v>
      </c>
      <c r="AH24" s="22">
        <f t="shared" si="63"/>
        <v>0.57482299999999997</v>
      </c>
      <c r="AI24" s="23">
        <f t="shared" si="64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/>
      <c r="X25" s="21"/>
      <c r="Y25" s="21"/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6">+B25+I25+P25+W25</f>
        <v>8.4899999999999993E-4</v>
      </c>
      <c r="AE25" s="21">
        <f t="shared" si="66"/>
        <v>0.93087699999999995</v>
      </c>
      <c r="AF25" s="21">
        <f t="shared" si="66"/>
        <v>-2.53091</v>
      </c>
      <c r="AG25" s="22">
        <f t="shared" si="66"/>
        <v>7.5</v>
      </c>
      <c r="AH25" s="22">
        <f t="shared" si="66"/>
        <v>3.084972</v>
      </c>
      <c r="AI25" s="23">
        <f t="shared" si="66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+W13</f>
        <v>0</v>
      </c>
      <c r="X26" s="21">
        <f>+X13</f>
        <v>0</v>
      </c>
      <c r="Y26" s="21">
        <f>+W26-X26</f>
        <v>0</v>
      </c>
      <c r="Z26" s="22">
        <f>('[6]Mgmt Summary'!C20+'[6]Mgmt Summary'!C21+'[6]Mgmt Summary'!C22+'[6]Mgmt Summary'!C23)/1000</f>
        <v>4.8047009999999997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-15.631070999999997</v>
      </c>
      <c r="AC26" s="24"/>
      <c r="AD26" s="21">
        <f t="shared" ref="AD26:AI26" si="67">+B26+I26+P26+W26</f>
        <v>5.0729249999999997</v>
      </c>
      <c r="AE26" s="21">
        <f t="shared" si="67"/>
        <v>97.083998000000008</v>
      </c>
      <c r="AF26" s="21">
        <f t="shared" si="67"/>
        <v>-37.224745499999997</v>
      </c>
      <c r="AG26" s="22">
        <f t="shared" si="67"/>
        <v>20.747506000000001</v>
      </c>
      <c r="AH26" s="22">
        <f t="shared" si="67"/>
        <v>134.88952399999999</v>
      </c>
      <c r="AI26" s="23">
        <f t="shared" si="67"/>
        <v>-24.777378999999989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68">SUM(B16:B26)</f>
        <v>100.66806961</v>
      </c>
      <c r="C27" s="37">
        <f t="shared" si="68"/>
        <v>54.071289000000007</v>
      </c>
      <c r="D27" s="37">
        <f t="shared" si="68"/>
        <v>46.315662610000004</v>
      </c>
      <c r="E27" s="39">
        <f t="shared" si="68"/>
        <v>97.298749999999998</v>
      </c>
      <c r="F27" s="39">
        <f t="shared" si="68"/>
        <v>52.310209999999998</v>
      </c>
      <c r="G27" s="40">
        <f t="shared" si="68"/>
        <v>44.988539999999993</v>
      </c>
      <c r="H27" s="8" t="s">
        <v>17</v>
      </c>
      <c r="I27" s="36">
        <f t="shared" ref="I27:N27" si="69">SUM(I16:I26)</f>
        <v>94.209201520000008</v>
      </c>
      <c r="J27" s="36">
        <f t="shared" si="69"/>
        <v>59.979376000000002</v>
      </c>
      <c r="K27" s="36">
        <f t="shared" si="69"/>
        <v>34.129964519999994</v>
      </c>
      <c r="L27" s="38">
        <f t="shared" si="69"/>
        <v>111.60342199999999</v>
      </c>
      <c r="M27" s="39">
        <f t="shared" si="69"/>
        <v>55.578954999999993</v>
      </c>
      <c r="N27" s="40">
        <f t="shared" si="69"/>
        <v>56.023991000000009</v>
      </c>
      <c r="O27" s="25"/>
      <c r="P27" s="36">
        <f t="shared" ref="P27:U27" si="70">SUM(P16:P26)</f>
        <v>82.539480000000026</v>
      </c>
      <c r="Q27" s="37">
        <f t="shared" si="70"/>
        <v>62.14443399999999</v>
      </c>
      <c r="R27" s="37">
        <f t="shared" si="70"/>
        <v>20.395046000000011</v>
      </c>
      <c r="S27" s="38">
        <f t="shared" si="70"/>
        <v>123.813053</v>
      </c>
      <c r="T27" s="39">
        <f t="shared" si="70"/>
        <v>58.601922000000002</v>
      </c>
      <c r="U27" s="40">
        <f t="shared" si="70"/>
        <v>65.211130999999995</v>
      </c>
      <c r="V27" s="25"/>
      <c r="W27" s="36">
        <f t="shared" ref="W27:AB27" si="71">SUM(W16:W26)</f>
        <v>0</v>
      </c>
      <c r="X27" s="37">
        <f t="shared" si="71"/>
        <v>0</v>
      </c>
      <c r="Y27" s="37">
        <f t="shared" si="71"/>
        <v>0</v>
      </c>
      <c r="Z27" s="38">
        <f t="shared" si="71"/>
        <v>176.78278099999997</v>
      </c>
      <c r="AA27" s="39">
        <f t="shared" si="71"/>
        <v>74.067870999999997</v>
      </c>
      <c r="AB27" s="40">
        <f t="shared" si="71"/>
        <v>102.71491</v>
      </c>
      <c r="AC27" s="24"/>
      <c r="AD27" s="36">
        <f t="shared" ref="AD27:AI27" si="72">SUM(AD16:AD26)</f>
        <v>277.41675113000008</v>
      </c>
      <c r="AE27" s="37">
        <f t="shared" si="72"/>
        <v>176.19509899999997</v>
      </c>
      <c r="AF27" s="37">
        <f t="shared" si="72"/>
        <v>100.84067312999998</v>
      </c>
      <c r="AG27" s="38">
        <f t="shared" si="72"/>
        <v>509.49800600000003</v>
      </c>
      <c r="AH27" s="39">
        <f t="shared" si="72"/>
        <v>240.55895799999999</v>
      </c>
      <c r="AI27" s="40">
        <f t="shared" si="72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3">SUM(AL19:AL30)</f>
        <v>545</v>
      </c>
      <c r="AM31" s="106">
        <f t="shared" si="73"/>
        <v>622</v>
      </c>
      <c r="AN31" s="106">
        <f t="shared" si="73"/>
        <v>551</v>
      </c>
      <c r="AO31" s="106">
        <f t="shared" si="73"/>
        <v>620</v>
      </c>
      <c r="AP31" s="106">
        <f t="shared" si="73"/>
        <v>562</v>
      </c>
      <c r="AQ31" s="106">
        <f t="shared" si="73"/>
        <v>635</v>
      </c>
      <c r="AR31" s="106">
        <f t="shared" si="73"/>
        <v>464</v>
      </c>
      <c r="AS31" s="106">
        <f>SUM(AS19:AS30)</f>
        <v>513</v>
      </c>
      <c r="AT31" s="106">
        <f t="shared" si="73"/>
        <v>523</v>
      </c>
      <c r="AU31" s="106">
        <f t="shared" ref="AU31:BB31" si="74">SUM(AU19:AU30)</f>
        <v>524</v>
      </c>
      <c r="AV31" s="106">
        <f t="shared" si="74"/>
        <v>497</v>
      </c>
      <c r="AW31" s="106">
        <f t="shared" si="74"/>
        <v>533</v>
      </c>
      <c r="AX31" s="106">
        <f t="shared" si="74"/>
        <v>541</v>
      </c>
      <c r="AY31" s="106">
        <f t="shared" si="74"/>
        <v>578</v>
      </c>
      <c r="AZ31" s="106">
        <f t="shared" si="74"/>
        <v>553</v>
      </c>
      <c r="BA31" s="106">
        <f t="shared" si="74"/>
        <v>580</v>
      </c>
      <c r="BB31" s="106">
        <f t="shared" si="74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5">+B3</f>
        <v>61.971161000000002</v>
      </c>
      <c r="C35" s="51">
        <f t="shared" ref="C35:C43" si="76">+B35+I3</f>
        <v>94.767986000000008</v>
      </c>
      <c r="D35" s="51">
        <f t="shared" ref="D35:D43" si="77">+C35+P3</f>
        <v>123.63219700000001</v>
      </c>
      <c r="E35" s="52">
        <f t="shared" ref="E35:E43" si="78">+D35+W3</f>
        <v>123.63219700000001</v>
      </c>
      <c r="H35" s="62" t="s">
        <v>34</v>
      </c>
      <c r="I35" s="50">
        <f t="shared" ref="I35:I41" si="79">+E3</f>
        <v>40</v>
      </c>
      <c r="J35" s="51">
        <f t="shared" ref="J35:J43" si="80">+I35+L3</f>
        <v>72.5</v>
      </c>
      <c r="K35" s="51">
        <f t="shared" ref="K35:K43" si="81">+J35+S3</f>
        <v>105</v>
      </c>
      <c r="L35" s="52">
        <f t="shared" ref="L35:L43" si="82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5"/>
        <v>14.040902329999998</v>
      </c>
      <c r="C36" s="54">
        <f t="shared" si="76"/>
        <v>40.255425850000002</v>
      </c>
      <c r="D36" s="54">
        <f t="shared" si="77"/>
        <v>72.719472850000002</v>
      </c>
      <c r="E36" s="55">
        <f t="shared" si="78"/>
        <v>72.719472850000002</v>
      </c>
      <c r="H36" s="63" t="s">
        <v>42</v>
      </c>
      <c r="I36" s="53">
        <f t="shared" si="79"/>
        <v>18.75</v>
      </c>
      <c r="J36" s="54">
        <f t="shared" si="80"/>
        <v>37.5</v>
      </c>
      <c r="K36" s="54">
        <f t="shared" si="81"/>
        <v>56.25</v>
      </c>
      <c r="L36" s="55">
        <f t="shared" si="82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5"/>
        <v>8.7249999999999996</v>
      </c>
      <c r="C37" s="54">
        <f t="shared" si="76"/>
        <v>17.582999999999998</v>
      </c>
      <c r="D37" s="54">
        <f t="shared" si="77"/>
        <v>26.509</v>
      </c>
      <c r="E37" s="55">
        <f t="shared" si="78"/>
        <v>26.509</v>
      </c>
      <c r="H37" s="63" t="s">
        <v>0</v>
      </c>
      <c r="I37" s="53">
        <f t="shared" si="79"/>
        <v>8.5092510000000008</v>
      </c>
      <c r="J37" s="54">
        <f t="shared" si="80"/>
        <v>15.58807</v>
      </c>
      <c r="K37" s="54">
        <f t="shared" si="81"/>
        <v>24.247422</v>
      </c>
      <c r="L37" s="55">
        <f t="shared" si="82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5"/>
        <v>1.6720152800000001</v>
      </c>
      <c r="C38" s="54">
        <f t="shared" si="76"/>
        <v>4.2225842799999995</v>
      </c>
      <c r="D38" s="54">
        <f t="shared" si="77"/>
        <v>5.2194702799999995</v>
      </c>
      <c r="E38" s="55">
        <f t="shared" si="78"/>
        <v>5.2194702799999995</v>
      </c>
      <c r="H38" s="63" t="s">
        <v>28</v>
      </c>
      <c r="I38" s="53">
        <f t="shared" si="79"/>
        <v>4.875</v>
      </c>
      <c r="J38" s="54">
        <f t="shared" si="80"/>
        <v>16.75</v>
      </c>
      <c r="K38" s="54">
        <f t="shared" si="81"/>
        <v>28.625</v>
      </c>
      <c r="L38" s="55">
        <f t="shared" si="82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5"/>
        <v>13.281756999999999</v>
      </c>
      <c r="C39" s="54">
        <f t="shared" si="76"/>
        <v>30.457756999999997</v>
      </c>
      <c r="D39" s="54">
        <f t="shared" si="77"/>
        <v>36.179206999999998</v>
      </c>
      <c r="E39" s="55">
        <f t="shared" si="78"/>
        <v>36.179206999999998</v>
      </c>
      <c r="H39" s="63" t="s">
        <v>27</v>
      </c>
      <c r="I39" s="53">
        <f t="shared" si="79"/>
        <v>20</v>
      </c>
      <c r="J39" s="54">
        <f t="shared" si="80"/>
        <v>47.5</v>
      </c>
      <c r="K39" s="54">
        <f t="shared" si="81"/>
        <v>74.87</v>
      </c>
      <c r="L39" s="55">
        <f t="shared" si="82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5"/>
        <v>4.0953999999999997E-2</v>
      </c>
      <c r="C40" s="54">
        <f t="shared" si="76"/>
        <v>1.689406</v>
      </c>
      <c r="D40" s="54">
        <f t="shared" si="77"/>
        <v>2.9558960000000001</v>
      </c>
      <c r="E40" s="55">
        <f t="shared" si="78"/>
        <v>2.9558960000000001</v>
      </c>
      <c r="H40" s="63" t="s">
        <v>40</v>
      </c>
      <c r="I40" s="53">
        <f t="shared" si="79"/>
        <v>0.5</v>
      </c>
      <c r="J40" s="54">
        <f t="shared" si="80"/>
        <v>1.8109999999999999</v>
      </c>
      <c r="K40" s="54">
        <f t="shared" si="81"/>
        <v>7.516</v>
      </c>
      <c r="L40" s="55">
        <f t="shared" si="82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5"/>
        <v>0.72031200000000006</v>
      </c>
      <c r="C41" s="54">
        <f t="shared" si="76"/>
        <v>3.5533809999999999</v>
      </c>
      <c r="D41" s="54">
        <f t="shared" si="77"/>
        <v>5.1277340000000002</v>
      </c>
      <c r="E41" s="55">
        <f t="shared" si="78"/>
        <v>5.1277340000000002</v>
      </c>
      <c r="H41" s="63" t="s">
        <v>43</v>
      </c>
      <c r="I41" s="53">
        <f t="shared" si="79"/>
        <v>2.1414989999999996</v>
      </c>
      <c r="J41" s="54">
        <f t="shared" si="80"/>
        <v>8.5139979999999991</v>
      </c>
      <c r="K41" s="54">
        <f t="shared" si="81"/>
        <v>16.513998000000001</v>
      </c>
      <c r="L41" s="55">
        <f t="shared" si="82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5"/>
        <v>0</v>
      </c>
      <c r="C42" s="54">
        <f t="shared" si="76"/>
        <v>0</v>
      </c>
      <c r="D42" s="54">
        <f t="shared" si="77"/>
        <v>8.4899999999999993E-4</v>
      </c>
      <c r="E42" s="55">
        <f t="shared" si="78"/>
        <v>8.4899999999999993E-4</v>
      </c>
      <c r="H42" s="63" t="s">
        <v>98</v>
      </c>
      <c r="I42" s="53">
        <f>+E10</f>
        <v>0</v>
      </c>
      <c r="J42" s="54">
        <f t="shared" si="80"/>
        <v>0</v>
      </c>
      <c r="K42" s="54">
        <f t="shared" si="81"/>
        <v>3.75</v>
      </c>
      <c r="L42" s="55">
        <f t="shared" si="82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6"/>
        <v>2.347731</v>
      </c>
      <c r="D43" s="54">
        <f t="shared" si="77"/>
        <v>5.0729249999999997</v>
      </c>
      <c r="E43" s="55">
        <f t="shared" si="78"/>
        <v>5.0729249999999997</v>
      </c>
      <c r="H43" s="64" t="s">
        <v>35</v>
      </c>
      <c r="I43" s="53">
        <f>+E11</f>
        <v>2.5230000000000001</v>
      </c>
      <c r="J43" s="54">
        <f t="shared" si="80"/>
        <v>8.7391040000000011</v>
      </c>
      <c r="K43" s="54">
        <f t="shared" si="81"/>
        <v>15.942805</v>
      </c>
      <c r="L43" s="55">
        <f t="shared" si="82"/>
        <v>20.747506000000001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277.41675113000002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509.49800600000003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0</v>
      </c>
      <c r="F47" s="34">
        <f>SUM(B47:E47)</f>
        <v>277.41675113000002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176.78278099999997</v>
      </c>
      <c r="M47" s="66">
        <f>SUM(I47:L47)</f>
        <v>509.49800600000003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3">+D3</f>
        <v>46.307111499999998</v>
      </c>
      <c r="C53" s="51">
        <f t="shared" ref="C53:C59" si="84">+D3+K3</f>
        <v>64.095649499999993</v>
      </c>
      <c r="D53" s="51">
        <f t="shared" ref="D53:D59" si="85">+D3+K3+R3</f>
        <v>77.953717499999996</v>
      </c>
      <c r="E53" s="52">
        <f t="shared" ref="E53:E59" si="86">+D3+K3+R3+Y3</f>
        <v>77.953717499999996</v>
      </c>
      <c r="H53" s="62" t="s">
        <v>34</v>
      </c>
      <c r="I53" s="50">
        <f t="shared" ref="I53:I59" si="87">+G3</f>
        <v>23.249787999999999</v>
      </c>
      <c r="J53" s="51">
        <f t="shared" ref="J53:J59" si="88">+G3+N3</f>
        <v>38.776303999999996</v>
      </c>
      <c r="K53" s="51">
        <f t="shared" ref="K53:K59" si="89">+G3+N3+U3</f>
        <v>54.383021999999997</v>
      </c>
      <c r="L53" s="52">
        <f t="shared" ref="L53:L59" si="90">+G3+N3+U3+AB3</f>
        <v>82.46127899999999</v>
      </c>
      <c r="N53" s="68"/>
    </row>
    <row r="54" spans="1:35" x14ac:dyDescent="0.2">
      <c r="A54" s="63" t="s">
        <v>42</v>
      </c>
      <c r="B54" s="53">
        <f t="shared" si="83"/>
        <v>5.9568273299999985</v>
      </c>
      <c r="C54" s="54">
        <f t="shared" si="84"/>
        <v>23.923684850000001</v>
      </c>
      <c r="D54" s="54">
        <f t="shared" si="85"/>
        <v>45.770662849999994</v>
      </c>
      <c r="E54" s="55">
        <f t="shared" si="86"/>
        <v>45.770662849999994</v>
      </c>
      <c r="H54" s="63" t="s">
        <v>42</v>
      </c>
      <c r="I54" s="53">
        <f t="shared" si="87"/>
        <v>9.2528780000000008</v>
      </c>
      <c r="J54" s="54">
        <f t="shared" si="88"/>
        <v>18.474862000000002</v>
      </c>
      <c r="K54" s="54">
        <f t="shared" si="89"/>
        <v>27.601321000000002</v>
      </c>
      <c r="L54" s="55">
        <f t="shared" si="90"/>
        <v>36.728560000000002</v>
      </c>
      <c r="N54" s="68"/>
    </row>
    <row r="55" spans="1:35" x14ac:dyDescent="0.2">
      <c r="A55" s="63" t="s">
        <v>0</v>
      </c>
      <c r="B55" s="53">
        <f t="shared" si="83"/>
        <v>5.8390690000000003</v>
      </c>
      <c r="C55" s="54">
        <f t="shared" si="84"/>
        <v>12.486000000000001</v>
      </c>
      <c r="D55" s="54">
        <f t="shared" si="85"/>
        <v>17.647736000000002</v>
      </c>
      <c r="E55" s="55">
        <f t="shared" si="86"/>
        <v>17.647736000000002</v>
      </c>
      <c r="H55" s="63" t="s">
        <v>0</v>
      </c>
      <c r="I55" s="53">
        <f t="shared" si="87"/>
        <v>4.4609819999999996</v>
      </c>
      <c r="J55" s="54">
        <f t="shared" si="88"/>
        <v>8.2991689999999991</v>
      </c>
      <c r="K55" s="54">
        <f t="shared" si="89"/>
        <v>13.652066</v>
      </c>
      <c r="L55" s="55">
        <f t="shared" si="90"/>
        <v>19.067813000000001</v>
      </c>
      <c r="N55" s="68"/>
    </row>
    <row r="56" spans="1:35" x14ac:dyDescent="0.2">
      <c r="A56" s="63" t="s">
        <v>28</v>
      </c>
      <c r="B56" s="53">
        <f t="shared" si="83"/>
        <v>0.33799628000000009</v>
      </c>
      <c r="C56" s="54">
        <f t="shared" si="84"/>
        <v>0.94298728000000009</v>
      </c>
      <c r="D56" s="54">
        <f t="shared" si="85"/>
        <v>-0.74085672000000002</v>
      </c>
      <c r="E56" s="55">
        <f t="shared" si="86"/>
        <v>-0.74085672000000002</v>
      </c>
      <c r="H56" s="63" t="s">
        <v>28</v>
      </c>
      <c r="I56" s="53">
        <f t="shared" si="87"/>
        <v>2.2590210000000002</v>
      </c>
      <c r="J56" s="54">
        <f t="shared" si="88"/>
        <v>10.874207</v>
      </c>
      <c r="K56" s="54">
        <f t="shared" si="89"/>
        <v>19.275749000000001</v>
      </c>
      <c r="L56" s="55">
        <f t="shared" si="90"/>
        <v>24.680341000000002</v>
      </c>
      <c r="N56" s="68"/>
    </row>
    <row r="57" spans="1:35" x14ac:dyDescent="0.2">
      <c r="A57" s="63" t="s">
        <v>27</v>
      </c>
      <c r="B57" s="53">
        <f t="shared" si="83"/>
        <v>9.4641950000000001</v>
      </c>
      <c r="C57" s="54">
        <f t="shared" si="84"/>
        <v>22.637326999999999</v>
      </c>
      <c r="D57" s="54">
        <f t="shared" si="85"/>
        <v>24.066306999999998</v>
      </c>
      <c r="E57" s="55">
        <f t="shared" si="86"/>
        <v>24.066306999999998</v>
      </c>
      <c r="H57" s="63" t="s">
        <v>27</v>
      </c>
      <c r="I57" s="53">
        <f t="shared" si="87"/>
        <v>14.454606</v>
      </c>
      <c r="J57" s="54">
        <f t="shared" si="88"/>
        <v>35.941361000000001</v>
      </c>
      <c r="K57" s="54">
        <f t="shared" si="89"/>
        <v>57.778543999999997</v>
      </c>
      <c r="L57" s="55">
        <f t="shared" si="90"/>
        <v>81.792205999999993</v>
      </c>
      <c r="N57" s="68"/>
    </row>
    <row r="58" spans="1:35" x14ac:dyDescent="0.2">
      <c r="A58" s="63" t="s">
        <v>40</v>
      </c>
      <c r="B58" s="53">
        <f t="shared" si="83"/>
        <v>-1.8434739999999998</v>
      </c>
      <c r="C58" s="54">
        <f t="shared" si="84"/>
        <v>-5.6106749999999996</v>
      </c>
      <c r="D58" s="54">
        <f t="shared" si="85"/>
        <v>-9.7688050000000004</v>
      </c>
      <c r="E58" s="55">
        <f t="shared" si="86"/>
        <v>-9.7688050000000004</v>
      </c>
      <c r="H58" s="63" t="s">
        <v>40</v>
      </c>
      <c r="I58" s="53">
        <f t="shared" si="87"/>
        <v>-1.2446959999999996</v>
      </c>
      <c r="J58" s="54">
        <f t="shared" si="88"/>
        <v>-4.8684069999999986</v>
      </c>
      <c r="K58" s="54">
        <f t="shared" si="89"/>
        <v>-4.6215669999999998</v>
      </c>
      <c r="L58" s="55">
        <f t="shared" si="90"/>
        <v>-7.9276999999998488E-2</v>
      </c>
      <c r="N58" s="68"/>
    </row>
    <row r="59" spans="1:35" x14ac:dyDescent="0.2">
      <c r="A59" s="63" t="s">
        <v>43</v>
      </c>
      <c r="B59" s="53">
        <f t="shared" si="83"/>
        <v>-4.0442699999999991</v>
      </c>
      <c r="C59" s="54">
        <f t="shared" si="84"/>
        <v>-8.5758130000000001</v>
      </c>
      <c r="D59" s="54">
        <f t="shared" si="85"/>
        <v>-14.332433</v>
      </c>
      <c r="E59" s="55">
        <f t="shared" si="86"/>
        <v>-14.332433</v>
      </c>
      <c r="H59" s="63" t="s">
        <v>43</v>
      </c>
      <c r="I59" s="53">
        <f t="shared" si="87"/>
        <v>-1.3346310000000003</v>
      </c>
      <c r="J59" s="54">
        <f t="shared" si="88"/>
        <v>1.5404259999999996</v>
      </c>
      <c r="K59" s="54">
        <f t="shared" si="89"/>
        <v>6.9172130000000003</v>
      </c>
      <c r="L59" s="55">
        <f t="shared" si="90"/>
        <v>48.297785000000005</v>
      </c>
      <c r="N59" s="68"/>
    </row>
    <row r="60" spans="1:35" x14ac:dyDescent="0.2">
      <c r="A60" s="63" t="s">
        <v>98</v>
      </c>
      <c r="B60" s="53">
        <f t="shared" si="83"/>
        <v>0</v>
      </c>
      <c r="C60" s="54">
        <f>+D10+K10</f>
        <v>0</v>
      </c>
      <c r="D60" s="54">
        <f>+D10+K10+R10</f>
        <v>-2.53091</v>
      </c>
      <c r="E60" s="55">
        <f>+D10+K10+R10+Y10</f>
        <v>-2.53091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-37.224745499999997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-24.777378999999989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100.84067312999998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268.93857200000002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0</v>
      </c>
      <c r="F66" s="34">
        <f>SUM(B66:E66)</f>
        <v>100.84067313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1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1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1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1"/>
        <v>68.867999999999995</v>
      </c>
      <c r="G76" s="73"/>
    </row>
    <row r="77" spans="1:14" x14ac:dyDescent="0.2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1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1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1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1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2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2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2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2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2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2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2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2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3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3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3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3"/>
        <v>58.284999999999997</v>
      </c>
      <c r="G112" s="73"/>
    </row>
    <row r="113" spans="1:7" x14ac:dyDescent="0.2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3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3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3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3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7" workbookViewId="0">
      <selection activeCell="N24" sqref="N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8" workbookViewId="0">
      <selection activeCell="N24" sqref="N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9" workbookViewId="0">
      <selection activeCell="O42" sqref="O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opLeftCell="A10" workbookViewId="0">
      <selection activeCell="O42" sqref="O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12" workbookViewId="0">
      <selection activeCell="O42" sqref="O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P30" sqref="P30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42" sqref="O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H28" sqref="H28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42" sqref="O4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I11" sqref="AI11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C7" zoomScaleNormal="100" zoomScaleSheetLayoutView="85" workbookViewId="0">
      <selection activeCell="Q27" sqref="Q27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Summaries\2001\3Q 2001\Radar Screens\[RADAR Screens-3Q 0930.xls]Funds Flow-Cap Employed</v>
      </c>
    </row>
    <row r="2" spans="2:15" x14ac:dyDescent="0.2">
      <c r="B2" s="79" t="s">
        <v>62</v>
      </c>
      <c r="C2" s="79"/>
      <c r="J2" s="81">
        <f ca="1">NOW()</f>
        <v>37179.458194675928</v>
      </c>
    </row>
    <row r="3" spans="2:15" x14ac:dyDescent="0.2">
      <c r="B3" s="79" t="s">
        <v>63</v>
      </c>
      <c r="C3" s="79"/>
      <c r="J3" s="82">
        <f ca="1">NOW()</f>
        <v>37179.458194675928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v>0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0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/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0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0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0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0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 t="str">
        <f t="shared" si="5"/>
        <v>-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I4" sqref="I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M44" sqref="M4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9" workbookViewId="0">
      <selection activeCell="P32" sqref="P32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M4" sqref="M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workbookViewId="0">
      <selection activeCell="M24" sqref="M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Freight</vt:lpstr>
      <vt:lpstr>PR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2001-10-03T15:55:24Z</cp:lastPrinted>
  <dcterms:created xsi:type="dcterms:W3CDTF">2000-08-25T15:53:29Z</dcterms:created>
  <dcterms:modified xsi:type="dcterms:W3CDTF">2023-09-10T15:15:04Z</dcterms:modified>
</cp:coreProperties>
</file>