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aveExternalLinkValues="0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B55A41-872C-40E4-93DE-194C0B016CCD}" xr6:coauthVersionLast="47" xr6:coauthVersionMax="47" xr10:uidLastSave="{00000000-0000-0000-0000-000000000000}"/>
  <bookViews>
    <workbookView xWindow="-120" yWindow="-120" windowWidth="38640" windowHeight="15720" tabRatio="599" activeTab="1"/>
  </bookViews>
  <sheets>
    <sheet name="Quick and Dirty" sheetId="15" r:id="rId1"/>
    <sheet name="Sheet1" sheetId="16" r:id="rId2"/>
  </sheets>
  <definedNames>
    <definedName name="P" localSheetId="0">'Quick and Dirty'!#REF!</definedName>
    <definedName name="P">#REF!</definedName>
    <definedName name="PCONS" localSheetId="0">'Quick and Dirty'!#REF!</definedName>
    <definedName name="PCONS">#REF!</definedName>
    <definedName name="_xlnm.Print_Area" localSheetId="0">'Quick and Dirty'!$A$1:$J$116</definedName>
    <definedName name="PRNT" localSheetId="0">'Quick and Dirty'!#REF!</definedName>
    <definedName name="PRNT">#REF!</definedName>
    <definedName name="PSALES" localSheetId="0">'Quick and Dirty'!#REF!</definedName>
    <definedName name="PSALES">#REF!</definedName>
    <definedName name="PWAK" localSheetId="0">'Quick and Dirty'!#REF!</definedName>
    <definedName name="PWAK">#REF!</definedName>
    <definedName name="PWEST" localSheetId="0">'Quick and Dirty'!#REF!</definedName>
    <definedName name="PWEST">#REF!</definedName>
    <definedName name="PWWALL" localSheetId="0">'Quick and Dirty'!#REF!</definedName>
    <definedName name="PWWALL">#REF!</definedName>
    <definedName name="solver_opt" localSheetId="0" hidden="1">'Quick and Dirty'!#REF!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5" l="1"/>
  <c r="F6" i="15"/>
  <c r="G6" i="15"/>
  <c r="H6" i="15"/>
  <c r="I6" i="15"/>
  <c r="J6" i="15"/>
  <c r="E7" i="15"/>
  <c r="F7" i="15"/>
  <c r="G7" i="15"/>
  <c r="H7" i="15"/>
  <c r="I7" i="15"/>
  <c r="J7" i="15"/>
  <c r="E8" i="15"/>
  <c r="F8" i="15"/>
  <c r="G8" i="15"/>
  <c r="H8" i="15"/>
  <c r="I8" i="15"/>
  <c r="J8" i="15"/>
  <c r="E9" i="15"/>
  <c r="F9" i="15"/>
  <c r="G9" i="15"/>
  <c r="H9" i="15"/>
  <c r="I9" i="15"/>
  <c r="J9" i="15"/>
  <c r="E10" i="15"/>
  <c r="F10" i="15"/>
  <c r="G10" i="15"/>
  <c r="H10" i="15"/>
  <c r="I10" i="15"/>
  <c r="J10" i="15"/>
  <c r="E11" i="15"/>
  <c r="F11" i="15"/>
  <c r="G11" i="15"/>
  <c r="H11" i="15"/>
  <c r="I11" i="15"/>
  <c r="J11" i="15"/>
  <c r="J12" i="15"/>
  <c r="E13" i="15"/>
  <c r="F13" i="15"/>
  <c r="G13" i="15"/>
  <c r="H13" i="15"/>
  <c r="I13" i="15"/>
  <c r="J13" i="15"/>
  <c r="E14" i="15"/>
  <c r="F14" i="15"/>
  <c r="G14" i="15"/>
  <c r="H14" i="15"/>
  <c r="I14" i="15"/>
  <c r="J14" i="15"/>
  <c r="H17" i="15"/>
  <c r="I17" i="15"/>
  <c r="E18" i="15"/>
  <c r="F18" i="15"/>
  <c r="G18" i="15"/>
  <c r="H18" i="15"/>
  <c r="I18" i="15"/>
  <c r="J18" i="15"/>
  <c r="F19" i="15"/>
  <c r="G19" i="15"/>
  <c r="H19" i="15"/>
  <c r="I19" i="15"/>
  <c r="E20" i="15"/>
  <c r="F20" i="15"/>
  <c r="G20" i="15"/>
  <c r="H20" i="15"/>
  <c r="I20" i="15"/>
  <c r="J20" i="15"/>
  <c r="E21" i="15"/>
  <c r="F21" i="15"/>
  <c r="G21" i="15"/>
  <c r="H21" i="15"/>
  <c r="I21" i="15"/>
  <c r="J21" i="15"/>
  <c r="E23" i="15"/>
  <c r="F23" i="15"/>
  <c r="G23" i="15"/>
  <c r="H23" i="15"/>
  <c r="I23" i="15"/>
  <c r="J23" i="15"/>
  <c r="E24" i="15"/>
  <c r="F24" i="15"/>
  <c r="G24" i="15"/>
  <c r="H24" i="15"/>
  <c r="I24" i="15"/>
  <c r="J24" i="15"/>
  <c r="E25" i="15"/>
  <c r="F25" i="15"/>
  <c r="G25" i="15"/>
  <c r="H25" i="15"/>
  <c r="I25" i="15"/>
  <c r="J25" i="15"/>
  <c r="J30" i="15"/>
  <c r="J31" i="15"/>
  <c r="E32" i="15"/>
  <c r="F32" i="15"/>
  <c r="G32" i="15"/>
  <c r="H32" i="15"/>
  <c r="I32" i="15"/>
  <c r="J32" i="15"/>
  <c r="J33" i="15"/>
  <c r="J34" i="15"/>
  <c r="E35" i="15"/>
  <c r="F35" i="15"/>
  <c r="G35" i="15"/>
  <c r="H35" i="15"/>
  <c r="I35" i="15"/>
  <c r="J35" i="15"/>
  <c r="J36" i="15"/>
  <c r="E37" i="15"/>
  <c r="F37" i="15"/>
  <c r="G37" i="15"/>
  <c r="H37" i="15"/>
  <c r="I37" i="15"/>
  <c r="J37" i="15"/>
  <c r="J38" i="15"/>
  <c r="J39" i="15"/>
  <c r="E40" i="15"/>
  <c r="F40" i="15"/>
  <c r="G40" i="15"/>
  <c r="H40" i="15"/>
  <c r="I40" i="15"/>
  <c r="J40" i="15"/>
  <c r="E41" i="15"/>
  <c r="F41" i="15"/>
  <c r="G41" i="15"/>
  <c r="H41" i="15"/>
  <c r="I41" i="15"/>
  <c r="J41" i="15"/>
  <c r="E42" i="15"/>
  <c r="F42" i="15"/>
  <c r="G42" i="15"/>
  <c r="H42" i="15"/>
  <c r="I42" i="15"/>
  <c r="J42" i="15"/>
  <c r="E43" i="15"/>
  <c r="F43" i="15"/>
  <c r="G43" i="15"/>
  <c r="H43" i="15"/>
  <c r="I43" i="15"/>
  <c r="J43" i="15"/>
  <c r="E44" i="15"/>
  <c r="F44" i="15"/>
  <c r="G44" i="15"/>
  <c r="H44" i="15"/>
  <c r="I44" i="15"/>
  <c r="J44" i="15"/>
  <c r="E45" i="15"/>
  <c r="F45" i="15"/>
  <c r="G45" i="15"/>
  <c r="H45" i="15"/>
  <c r="I45" i="15"/>
  <c r="J45" i="15"/>
  <c r="E50" i="15"/>
  <c r="F50" i="15"/>
  <c r="G50" i="15"/>
  <c r="H50" i="15"/>
  <c r="I50" i="15"/>
  <c r="E51" i="15"/>
  <c r="F51" i="15"/>
  <c r="G51" i="15"/>
  <c r="H51" i="15"/>
  <c r="I51" i="15"/>
  <c r="E52" i="15"/>
  <c r="F52" i="15"/>
  <c r="G52" i="15"/>
  <c r="H52" i="15"/>
  <c r="I52" i="15"/>
  <c r="E53" i="15"/>
  <c r="F53" i="15"/>
  <c r="G53" i="15"/>
  <c r="H53" i="15"/>
  <c r="I53" i="15"/>
  <c r="E54" i="15"/>
  <c r="F54" i="15"/>
  <c r="G54" i="15"/>
  <c r="H54" i="15"/>
  <c r="I54" i="15"/>
  <c r="E55" i="15"/>
  <c r="F55" i="15"/>
  <c r="G55" i="15"/>
  <c r="H55" i="15"/>
  <c r="I55" i="15"/>
  <c r="E56" i="15"/>
  <c r="F56" i="15"/>
  <c r="G56" i="15"/>
  <c r="H56" i="15"/>
  <c r="I56" i="15"/>
  <c r="E57" i="15"/>
  <c r="F57" i="15"/>
  <c r="G57" i="15"/>
  <c r="H57" i="15"/>
  <c r="I57" i="15"/>
  <c r="E58" i="15"/>
  <c r="F58" i="15"/>
  <c r="G58" i="15"/>
  <c r="H58" i="15"/>
  <c r="I58" i="15"/>
  <c r="E59" i="15"/>
  <c r="F59" i="15"/>
  <c r="G59" i="15"/>
  <c r="H59" i="15"/>
  <c r="I59" i="15"/>
  <c r="E60" i="15"/>
  <c r="F60" i="15"/>
  <c r="G60" i="15"/>
  <c r="H60" i="15"/>
  <c r="I60" i="15"/>
  <c r="E62" i="15"/>
  <c r="E64" i="15"/>
  <c r="F64" i="15"/>
  <c r="G64" i="15"/>
  <c r="H64" i="15"/>
  <c r="I64" i="15"/>
  <c r="J64" i="15"/>
  <c r="E65" i="15"/>
  <c r="J65" i="15"/>
  <c r="E66" i="15"/>
  <c r="F66" i="15"/>
  <c r="G66" i="15"/>
  <c r="H66" i="15"/>
  <c r="I66" i="15"/>
  <c r="J66" i="15"/>
  <c r="E67" i="15"/>
  <c r="F67" i="15"/>
  <c r="G67" i="15"/>
  <c r="H67" i="15"/>
  <c r="I67" i="15"/>
  <c r="J67" i="15"/>
  <c r="E68" i="15"/>
  <c r="F68" i="15"/>
  <c r="G68" i="15"/>
  <c r="H68" i="15"/>
  <c r="I68" i="15"/>
  <c r="J68" i="15"/>
  <c r="E69" i="15"/>
  <c r="F69" i="15"/>
  <c r="G69" i="15"/>
  <c r="H69" i="15"/>
  <c r="I69" i="15"/>
  <c r="J69" i="15"/>
  <c r="E70" i="15"/>
  <c r="F70" i="15"/>
  <c r="G70" i="15"/>
  <c r="H70" i="15"/>
  <c r="I70" i="15"/>
  <c r="J70" i="15"/>
  <c r="E71" i="15"/>
  <c r="F71" i="15"/>
  <c r="G71" i="15"/>
  <c r="H71" i="15"/>
  <c r="I71" i="15"/>
  <c r="J71" i="15"/>
  <c r="E72" i="15"/>
  <c r="F72" i="15"/>
  <c r="G72" i="15"/>
  <c r="H72" i="15"/>
  <c r="I72" i="15"/>
  <c r="J72" i="15"/>
  <c r="E73" i="15"/>
  <c r="F73" i="15"/>
  <c r="G73" i="15"/>
  <c r="H73" i="15"/>
  <c r="I73" i="15"/>
  <c r="J73" i="15"/>
  <c r="E74" i="15"/>
  <c r="F74" i="15"/>
  <c r="G74" i="15"/>
  <c r="H74" i="15"/>
  <c r="I74" i="15"/>
  <c r="J74" i="15"/>
  <c r="E76" i="15"/>
  <c r="F76" i="15"/>
  <c r="G76" i="15"/>
  <c r="H76" i="15"/>
  <c r="I76" i="15"/>
  <c r="J76" i="15"/>
  <c r="E77" i="15"/>
  <c r="F77" i="15"/>
  <c r="G77" i="15"/>
  <c r="H77" i="15"/>
  <c r="I77" i="15"/>
  <c r="J77" i="15"/>
  <c r="E78" i="15"/>
  <c r="F78" i="15"/>
  <c r="G78" i="15"/>
  <c r="H78" i="15"/>
  <c r="I78" i="15"/>
  <c r="J78" i="15"/>
  <c r="E83" i="15"/>
  <c r="F83" i="15"/>
  <c r="G83" i="15"/>
  <c r="H83" i="15"/>
  <c r="I83" i="15"/>
  <c r="J83" i="15"/>
  <c r="E84" i="15"/>
  <c r="F84" i="15"/>
  <c r="G84" i="15"/>
  <c r="H84" i="15"/>
  <c r="I84" i="15"/>
  <c r="J84" i="15"/>
  <c r="E85" i="15"/>
  <c r="F85" i="15"/>
  <c r="G85" i="15"/>
  <c r="H85" i="15"/>
  <c r="I85" i="15"/>
  <c r="J85" i="15"/>
  <c r="E86" i="15"/>
  <c r="F86" i="15"/>
  <c r="G86" i="15"/>
  <c r="H86" i="15"/>
  <c r="I86" i="15"/>
  <c r="J86" i="15"/>
  <c r="E87" i="15"/>
  <c r="F87" i="15"/>
  <c r="G87" i="15"/>
  <c r="H87" i="15"/>
  <c r="I87" i="15"/>
  <c r="J87" i="15"/>
  <c r="E88" i="15"/>
  <c r="F88" i="15"/>
  <c r="G88" i="15"/>
  <c r="H88" i="15"/>
  <c r="I88" i="15"/>
  <c r="J88" i="15"/>
  <c r="E89" i="15"/>
  <c r="F89" i="15"/>
  <c r="G89" i="15"/>
  <c r="H89" i="15"/>
  <c r="I89" i="15"/>
  <c r="J89" i="15"/>
  <c r="E90" i="15"/>
  <c r="F90" i="15"/>
  <c r="G90" i="15"/>
  <c r="H90" i="15"/>
  <c r="I90" i="15"/>
  <c r="J90" i="15"/>
  <c r="E91" i="15"/>
  <c r="F91" i="15"/>
  <c r="G91" i="15"/>
  <c r="H91" i="15"/>
  <c r="I91" i="15"/>
  <c r="J91" i="15"/>
  <c r="E92" i="15"/>
  <c r="F92" i="15"/>
  <c r="G92" i="15"/>
  <c r="H92" i="15"/>
  <c r="I92" i="15"/>
  <c r="J92" i="15"/>
  <c r="E93" i="15"/>
  <c r="F93" i="15"/>
  <c r="G93" i="15"/>
  <c r="H93" i="15"/>
  <c r="I93" i="15"/>
  <c r="J93" i="15"/>
  <c r="E94" i="15"/>
  <c r="F94" i="15"/>
  <c r="G94" i="15"/>
  <c r="H94" i="15"/>
  <c r="I94" i="15"/>
  <c r="J94" i="15"/>
  <c r="E95" i="15"/>
  <c r="F95" i="15"/>
  <c r="G95" i="15"/>
  <c r="H95" i="15"/>
  <c r="I95" i="15"/>
  <c r="J95" i="15"/>
  <c r="E96" i="15"/>
  <c r="F96" i="15"/>
  <c r="G96" i="15"/>
  <c r="H96" i="15"/>
  <c r="I96" i="15"/>
  <c r="J96" i="15"/>
  <c r="E97" i="15"/>
  <c r="F97" i="15"/>
  <c r="G97" i="15"/>
  <c r="H97" i="15"/>
  <c r="I97" i="15"/>
  <c r="J97" i="15"/>
  <c r="E99" i="15"/>
  <c r="F99" i="15"/>
  <c r="G99" i="15"/>
  <c r="H99" i="15"/>
  <c r="I99" i="15"/>
  <c r="J99" i="15"/>
  <c r="E100" i="15"/>
  <c r="F100" i="15"/>
  <c r="G100" i="15"/>
  <c r="H100" i="15"/>
  <c r="I100" i="15"/>
  <c r="J100" i="15"/>
  <c r="E101" i="15"/>
  <c r="F101" i="15"/>
  <c r="G101" i="15"/>
  <c r="H101" i="15"/>
  <c r="I101" i="15"/>
  <c r="J101" i="15"/>
  <c r="E104" i="15"/>
  <c r="F104" i="15"/>
  <c r="G104" i="15"/>
  <c r="H104" i="15"/>
  <c r="I104" i="15"/>
  <c r="J104" i="15"/>
  <c r="E105" i="15"/>
  <c r="F105" i="15"/>
  <c r="G105" i="15"/>
  <c r="H105" i="15"/>
  <c r="I105" i="15"/>
  <c r="J105" i="15"/>
  <c r="E106" i="15"/>
  <c r="F106" i="15"/>
  <c r="G106" i="15"/>
  <c r="H106" i="15"/>
  <c r="I106" i="15"/>
  <c r="J106" i="15"/>
  <c r="J107" i="15"/>
  <c r="E108" i="15"/>
  <c r="F108" i="15"/>
  <c r="G108" i="15"/>
  <c r="H108" i="15"/>
  <c r="I108" i="15"/>
  <c r="J108" i="15"/>
  <c r="E113" i="15"/>
  <c r="F113" i="15"/>
  <c r="G113" i="15"/>
  <c r="H113" i="15"/>
  <c r="I113" i="15"/>
  <c r="J113" i="15"/>
  <c r="J114" i="15"/>
  <c r="J115" i="15"/>
  <c r="E116" i="15"/>
  <c r="F116" i="15"/>
  <c r="G116" i="15"/>
  <c r="H116" i="15"/>
  <c r="I116" i="15"/>
  <c r="J116" i="15"/>
  <c r="B5" i="16"/>
  <c r="C5" i="16"/>
  <c r="D5" i="16"/>
  <c r="E5" i="16"/>
  <c r="F5" i="16"/>
  <c r="G5" i="16"/>
  <c r="H5" i="16"/>
  <c r="I5" i="16"/>
  <c r="J5" i="16"/>
  <c r="K5" i="16"/>
  <c r="L5" i="16"/>
  <c r="M5" i="16"/>
  <c r="B12" i="16"/>
  <c r="C12" i="16"/>
  <c r="D12" i="16"/>
  <c r="E12" i="16"/>
  <c r="F12" i="16"/>
  <c r="G12" i="16"/>
  <c r="H12" i="16"/>
  <c r="I12" i="16"/>
  <c r="J12" i="16"/>
  <c r="K12" i="16"/>
  <c r="L12" i="16"/>
  <c r="M12" i="16"/>
</calcChain>
</file>

<file path=xl/sharedStrings.xml><?xml version="1.0" encoding="utf-8"?>
<sst xmlns="http://schemas.openxmlformats.org/spreadsheetml/2006/main" count="270" uniqueCount="121">
  <si>
    <t>%</t>
  </si>
  <si>
    <t>PBITD</t>
  </si>
  <si>
    <t>Capital Expenditure</t>
  </si>
  <si>
    <t>Year</t>
  </si>
  <si>
    <t>PRODUCTION PLAN</t>
  </si>
  <si>
    <t>CPP Feed</t>
  </si>
  <si>
    <t>$000</t>
  </si>
  <si>
    <t>COAL SALES AND REVENUE PLAN</t>
  </si>
  <si>
    <t>US$/t</t>
  </si>
  <si>
    <t>A$/t</t>
  </si>
  <si>
    <t>Port Costs</t>
  </si>
  <si>
    <t>Cost of Product Coal</t>
  </si>
  <si>
    <t>$/t ROM</t>
  </si>
  <si>
    <t>$/t Sales</t>
  </si>
  <si>
    <t>UNIT COSTS OF PRODUCTION AND SALES</t>
  </si>
  <si>
    <t>CPP/Handling Costs</t>
  </si>
  <si>
    <t>NSW Royalty</t>
  </si>
  <si>
    <t>NET CASHFLOW</t>
  </si>
  <si>
    <t>Total Yield</t>
  </si>
  <si>
    <t>Total Pit-Top Cost</t>
  </si>
  <si>
    <t>Depreciation/Amortisation</t>
  </si>
  <si>
    <t>A$000</t>
  </si>
  <si>
    <t>Actual</t>
  </si>
  <si>
    <t>Total Product</t>
  </si>
  <si>
    <t>FX Rate</t>
  </si>
  <si>
    <t>00/01</t>
  </si>
  <si>
    <t>01/02</t>
  </si>
  <si>
    <t>02/03</t>
  </si>
  <si>
    <t>03/04</t>
  </si>
  <si>
    <t>04/05</t>
  </si>
  <si>
    <t>05/06</t>
  </si>
  <si>
    <t>5 Yr</t>
  </si>
  <si>
    <t>Plan</t>
  </si>
  <si>
    <t>Budget</t>
  </si>
  <si>
    <t>Kt</t>
  </si>
  <si>
    <t>Trucked to PWCS</t>
  </si>
  <si>
    <t>Kt ROM</t>
  </si>
  <si>
    <t>Export Coal Yield</t>
  </si>
  <si>
    <t>BPF Yield</t>
  </si>
  <si>
    <t>Export Product</t>
  </si>
  <si>
    <t>BPF Product</t>
  </si>
  <si>
    <t>PROFIT CONTRIBUTION</t>
  </si>
  <si>
    <t>WALLARAH - 5YR PLAN</t>
  </si>
  <si>
    <t>Chain Valley Exports</t>
  </si>
  <si>
    <t>Wallarah Exports</t>
  </si>
  <si>
    <t>Chain Valley Domestic</t>
  </si>
  <si>
    <t>Wallarah Domestic</t>
  </si>
  <si>
    <t>Total Domestic</t>
  </si>
  <si>
    <t>Total Sales</t>
  </si>
  <si>
    <t>Total Exports</t>
  </si>
  <si>
    <t>Export Coal Price</t>
  </si>
  <si>
    <t>Domestic Coal Price</t>
  </si>
  <si>
    <t>A$/Gj</t>
  </si>
  <si>
    <t>Export Revenue</t>
  </si>
  <si>
    <t>Domestic Revenue</t>
  </si>
  <si>
    <t>Total Revenue</t>
  </si>
  <si>
    <t>Average Coal Price</t>
  </si>
  <si>
    <t>Chain Valley Unit 1</t>
  </si>
  <si>
    <t>Chain Valley Unit 2</t>
  </si>
  <si>
    <t>Total Chain Valley</t>
  </si>
  <si>
    <t>Wallarah</t>
  </si>
  <si>
    <t>Moonee</t>
  </si>
  <si>
    <t>Total GNS Production</t>
  </si>
  <si>
    <t>Raw Coal to Vales Point</t>
  </si>
  <si>
    <t>Moonee Exports</t>
  </si>
  <si>
    <t>Moonee Domestic</t>
  </si>
  <si>
    <t>Moonee Pit-Top Cost</t>
  </si>
  <si>
    <t>Chain Valley Pit-Top Cost</t>
  </si>
  <si>
    <t>Wallarah Pit-Top Cost</t>
  </si>
  <si>
    <t>Average Pit-Top Cost</t>
  </si>
  <si>
    <t>Chain Valley to Vales Point Cost</t>
  </si>
  <si>
    <t>Wallarah to CPP Cost</t>
  </si>
  <si>
    <t>CPP/Handling Cost</t>
  </si>
  <si>
    <t>Truck to PWCS Cost</t>
  </si>
  <si>
    <t>Truck Chain Valley to Vales Point</t>
  </si>
  <si>
    <t>Truck Chain Valley to CPP</t>
  </si>
  <si>
    <t>Truck Wallarah to CPP</t>
  </si>
  <si>
    <t>Truck Washed Coal to Chain Valley</t>
  </si>
  <si>
    <t>Total Cost of Domestic Sales</t>
  </si>
  <si>
    <t>Royalty</t>
  </si>
  <si>
    <t>Overhead</t>
  </si>
  <si>
    <t>Domestic Sales Revenue</t>
  </si>
  <si>
    <t>Domestic PBITD</t>
  </si>
  <si>
    <t>Chain Valley to CPP or Return</t>
  </si>
  <si>
    <t>DOMESTIC PROFITABILITY</t>
  </si>
  <si>
    <t>Trucked to Chain Valley</t>
  </si>
  <si>
    <t>EXPORT PROFITABILITY</t>
  </si>
  <si>
    <t>Moonee P-t-Top Cost</t>
  </si>
  <si>
    <t>Total FOB Cost of Export Coal</t>
  </si>
  <si>
    <t xml:space="preserve">Cost of CV ROM Domestic Coal </t>
  </si>
  <si>
    <t>Cost of CV Washed Domestic Coal</t>
  </si>
  <si>
    <t>Truck CV Coal to CPP</t>
  </si>
  <si>
    <t>Export Sales Revenue</t>
  </si>
  <si>
    <t>Export PBITD</t>
  </si>
  <si>
    <t>$/t</t>
  </si>
  <si>
    <t>Domestic Coal PBITD</t>
  </si>
  <si>
    <t>Export Coal PBITD</t>
  </si>
  <si>
    <t>Total PBITD</t>
  </si>
  <si>
    <t>PROFIT SUMMARY</t>
  </si>
  <si>
    <t>CASHFLOW SUMMARY</t>
  </si>
  <si>
    <t>Working Capital</t>
  </si>
  <si>
    <t>Coal Purchase Amount (MT)</t>
  </si>
  <si>
    <t>- Enron:</t>
  </si>
  <si>
    <t>- Ube:</t>
  </si>
  <si>
    <t>2002/1Q</t>
  </si>
  <si>
    <t>2002/2Q</t>
  </si>
  <si>
    <t>2002/3Q</t>
  </si>
  <si>
    <t>2002/4Q</t>
  </si>
  <si>
    <t>2003/1Q</t>
  </si>
  <si>
    <t>2003/2Q</t>
  </si>
  <si>
    <t>2003/3Q</t>
  </si>
  <si>
    <t>2003/4Q</t>
  </si>
  <si>
    <t>2004/1Q</t>
  </si>
  <si>
    <t>2004/2Q</t>
  </si>
  <si>
    <t>2004/3Q</t>
  </si>
  <si>
    <t>2004/4Q</t>
  </si>
  <si>
    <t>Coal Purchase Price (US$/ MT)</t>
  </si>
  <si>
    <t>NIC Renenue (US$'000):</t>
  </si>
  <si>
    <t>- Coal Sales Revenue:</t>
  </si>
  <si>
    <t>- Repayment from Excel:</t>
  </si>
  <si>
    <t>Amount due to Wallarah: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</si>
</sst>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&quot;$&quot;#,##0;[Red]\-&quot;$&quot;#,##0"/>
    <numFmt numFmtId="190" formatCode="General_)"/>
  </numFmts>
  <fonts count="16">
    <font>
      <sz val="12"/>
      <name val="Arial MT"/>
      <family val="2"/>
    </font>
    <font>
      <sz val="10"/>
      <name val="MS Sans Serif"/>
      <family val="2"/>
    </font>
    <font>
      <sz val="7"/>
      <name val="CG Omega"/>
      <family val="2"/>
    </font>
    <font>
      <b/>
      <u/>
      <sz val="7"/>
      <name val="CG Omega"/>
      <family val="2"/>
    </font>
    <font>
      <b/>
      <u/>
      <sz val="7"/>
      <color indexed="12"/>
      <name val="CG Omega"/>
      <family val="2"/>
    </font>
    <font>
      <sz val="7"/>
      <color indexed="12"/>
      <name val="CG Omega"/>
      <family val="2"/>
    </font>
    <font>
      <sz val="7"/>
      <color indexed="8"/>
      <name val="CG Omega"/>
      <family val="2"/>
    </font>
    <font>
      <b/>
      <sz val="7"/>
      <name val="CG Omega"/>
      <family val="2"/>
    </font>
    <font>
      <b/>
      <sz val="7"/>
      <color indexed="8"/>
      <name val="CG Omega"/>
      <family val="2"/>
    </font>
    <font>
      <b/>
      <sz val="7"/>
      <name val="CG Omega"/>
      <family val="2"/>
    </font>
    <font>
      <sz val="7"/>
      <name val="CG Omega"/>
      <family val="2"/>
    </font>
    <font>
      <b/>
      <sz val="7"/>
      <color indexed="12"/>
      <name val="CG Omega"/>
      <family val="1"/>
    </font>
    <font>
      <sz val="7"/>
      <color indexed="12"/>
      <name val="CG Omega"/>
      <family val="2"/>
    </font>
    <font>
      <sz val="7"/>
      <color indexed="8"/>
      <name val="CG Omega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8">
    <xf numFmtId="0" fontId="0" fillId="0" borderId="0" xfId="0"/>
    <xf numFmtId="0" fontId="2" fillId="0" borderId="0" xfId="0" applyFont="1"/>
    <xf numFmtId="190" fontId="2" fillId="0" borderId="0" xfId="0" applyNumberFormat="1" applyFont="1" applyBorder="1" applyAlignment="1" applyProtection="1">
      <alignment horizontal="center"/>
    </xf>
    <xf numFmtId="190" fontId="2" fillId="0" borderId="0" xfId="0" applyNumberFormat="1" applyFont="1" applyAlignment="1" applyProtection="1">
      <alignment horizontal="center"/>
    </xf>
    <xf numFmtId="190" fontId="2" fillId="0" borderId="0" xfId="0" applyNumberFormat="1" applyFont="1" applyProtection="1"/>
    <xf numFmtId="190" fontId="3" fillId="0" borderId="0" xfId="0" applyNumberFormat="1" applyFont="1" applyAlignment="1" applyProtection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90" fontId="2" fillId="0" borderId="1" xfId="0" applyNumberFormat="1" applyFont="1" applyBorder="1" applyAlignment="1" applyProtection="1">
      <alignment horizontal="center"/>
    </xf>
    <xf numFmtId="190" fontId="2" fillId="0" borderId="0" xfId="0" applyNumberFormat="1" applyFont="1" applyBorder="1" applyProtection="1"/>
    <xf numFmtId="0" fontId="2" fillId="0" borderId="0" xfId="0" applyFont="1" applyBorder="1"/>
    <xf numFmtId="0" fontId="7" fillId="0" borderId="2" xfId="0" applyFont="1" applyBorder="1" applyAlignment="1">
      <alignment horizontal="center"/>
    </xf>
    <xf numFmtId="37" fontId="2" fillId="0" borderId="2" xfId="0" applyNumberFormat="1" applyFont="1" applyBorder="1" applyAlignment="1" applyProtection="1">
      <alignment horizontal="center"/>
    </xf>
    <xf numFmtId="39" fontId="2" fillId="0" borderId="3" xfId="0" applyNumberFormat="1" applyFont="1" applyBorder="1" applyAlignment="1" applyProtection="1">
      <alignment horizontal="center"/>
    </xf>
    <xf numFmtId="37" fontId="2" fillId="0" borderId="4" xfId="0" applyNumberFormat="1" applyFont="1" applyBorder="1" applyAlignment="1" applyProtection="1">
      <alignment horizontal="center"/>
    </xf>
    <xf numFmtId="39" fontId="2" fillId="0" borderId="0" xfId="0" applyNumberFormat="1" applyFont="1" applyBorder="1" applyAlignment="1" applyProtection="1">
      <alignment horizontal="center"/>
    </xf>
    <xf numFmtId="0" fontId="2" fillId="0" borderId="5" xfId="0" applyFont="1" applyBorder="1" applyAlignment="1">
      <alignment horizontal="center"/>
    </xf>
    <xf numFmtId="37" fontId="5" fillId="0" borderId="6" xfId="0" applyNumberFormat="1" applyFont="1" applyBorder="1" applyAlignment="1">
      <alignment horizontal="center"/>
    </xf>
    <xf numFmtId="37" fontId="2" fillId="0" borderId="3" xfId="0" applyNumberFormat="1" applyFont="1" applyBorder="1" applyAlignment="1" applyProtection="1">
      <alignment horizontal="center"/>
    </xf>
    <xf numFmtId="0" fontId="2" fillId="0" borderId="1" xfId="0" applyFont="1" applyBorder="1" applyAlignment="1">
      <alignment horizontal="center"/>
    </xf>
    <xf numFmtId="37" fontId="6" fillId="0" borderId="6" xfId="0" applyNumberFormat="1" applyFont="1" applyBorder="1" applyAlignment="1">
      <alignment horizontal="center"/>
    </xf>
    <xf numFmtId="37" fontId="2" fillId="0" borderId="6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7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7" fontId="2" fillId="0" borderId="2" xfId="0" applyNumberFormat="1" applyFont="1" applyBorder="1" applyAlignment="1">
      <alignment horizontal="center"/>
    </xf>
    <xf numFmtId="37" fontId="2" fillId="0" borderId="0" xfId="0" applyNumberFormat="1" applyFont="1" applyAlignment="1" applyProtection="1">
      <alignment horizontal="center"/>
    </xf>
    <xf numFmtId="39" fontId="6" fillId="0" borderId="6" xfId="0" applyNumberFormat="1" applyFont="1" applyBorder="1" applyAlignment="1" applyProtection="1">
      <alignment horizontal="center"/>
    </xf>
    <xf numFmtId="190" fontId="2" fillId="0" borderId="2" xfId="0" applyNumberFormat="1" applyFont="1" applyBorder="1" applyAlignment="1" applyProtection="1">
      <alignment horizontal="center"/>
    </xf>
    <xf numFmtId="39" fontId="2" fillId="0" borderId="4" xfId="0" applyNumberFormat="1" applyFont="1" applyBorder="1" applyAlignment="1">
      <alignment horizontal="center"/>
    </xf>
    <xf numFmtId="37" fontId="2" fillId="0" borderId="0" xfId="0" applyNumberFormat="1" applyFont="1" applyBorder="1" applyAlignment="1" applyProtection="1">
      <alignment horizontal="center"/>
    </xf>
    <xf numFmtId="190" fontId="2" fillId="0" borderId="3" xfId="0" applyNumberFormat="1" applyFont="1" applyBorder="1" applyAlignment="1" applyProtection="1">
      <alignment horizontal="center"/>
    </xf>
    <xf numFmtId="177" fontId="2" fillId="0" borderId="3" xfId="0" quotePrefix="1" applyNumberFormat="1" applyFont="1" applyBorder="1" applyAlignment="1">
      <alignment horizontal="center"/>
    </xf>
    <xf numFmtId="37" fontId="5" fillId="0" borderId="3" xfId="0" applyNumberFormat="1" applyFont="1" applyBorder="1" applyAlignment="1" applyProtection="1">
      <alignment horizontal="center"/>
    </xf>
    <xf numFmtId="190" fontId="2" fillId="0" borderId="8" xfId="0" applyNumberFormat="1" applyFont="1" applyBorder="1" applyAlignment="1" applyProtection="1">
      <alignment horizontal="center"/>
    </xf>
    <xf numFmtId="37" fontId="2" fillId="0" borderId="6" xfId="0" applyNumberFormat="1" applyFont="1" applyBorder="1" applyAlignment="1" applyProtection="1">
      <alignment horizontal="center"/>
    </xf>
    <xf numFmtId="190" fontId="7" fillId="0" borderId="7" xfId="0" applyNumberFormat="1" applyFont="1" applyBorder="1" applyAlignment="1" applyProtection="1">
      <alignment horizontal="center"/>
    </xf>
    <xf numFmtId="37" fontId="7" fillId="0" borderId="9" xfId="0" applyNumberFormat="1" applyFont="1" applyBorder="1" applyAlignment="1" applyProtection="1">
      <alignment horizontal="center"/>
    </xf>
    <xf numFmtId="37" fontId="2" fillId="0" borderId="10" xfId="0" applyNumberFormat="1" applyFont="1" applyBorder="1" applyAlignment="1" applyProtection="1">
      <alignment horizontal="center"/>
    </xf>
    <xf numFmtId="37" fontId="2" fillId="0" borderId="11" xfId="0" applyNumberFormat="1" applyFont="1" applyBorder="1" applyAlignment="1" applyProtection="1">
      <alignment horizontal="center"/>
    </xf>
    <xf numFmtId="190" fontId="2" fillId="0" borderId="12" xfId="0" quotePrefix="1" applyNumberFormat="1" applyFont="1" applyBorder="1" applyAlignment="1" applyProtection="1">
      <alignment horizontal="center"/>
    </xf>
    <xf numFmtId="37" fontId="2" fillId="0" borderId="12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>
      <alignment horizontal="center"/>
    </xf>
    <xf numFmtId="37" fontId="3" fillId="0" borderId="0" xfId="0" applyNumberFormat="1" applyFont="1" applyBorder="1" applyAlignment="1" applyProtection="1">
      <alignment horizontal="center"/>
    </xf>
    <xf numFmtId="0" fontId="2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90" fontId="3" fillId="0" borderId="0" xfId="0" applyNumberFormat="1" applyFont="1" applyBorder="1" applyAlignment="1" applyProtection="1">
      <alignment horizontal="center"/>
    </xf>
    <xf numFmtId="190" fontId="9" fillId="0" borderId="9" xfId="0" applyNumberFormat="1" applyFont="1" applyBorder="1" applyAlignment="1" applyProtection="1">
      <alignment horizontal="center"/>
    </xf>
    <xf numFmtId="37" fontId="9" fillId="0" borderId="13" xfId="0" applyNumberFormat="1" applyFont="1" applyBorder="1" applyAlignment="1" applyProtection="1">
      <alignment horizontal="center"/>
    </xf>
    <xf numFmtId="37" fontId="7" fillId="0" borderId="2" xfId="0" applyNumberFormat="1" applyFont="1" applyBorder="1" applyAlignment="1" applyProtection="1">
      <alignment horizontal="center"/>
    </xf>
    <xf numFmtId="37" fontId="8" fillId="0" borderId="2" xfId="0" applyNumberFormat="1" applyFont="1" applyBorder="1" applyAlignment="1" applyProtection="1">
      <alignment horizontal="center"/>
    </xf>
    <xf numFmtId="190" fontId="2" fillId="0" borderId="14" xfId="0" applyNumberFormat="1" applyFont="1" applyBorder="1" applyAlignment="1" applyProtection="1">
      <alignment horizontal="center"/>
    </xf>
    <xf numFmtId="37" fontId="2" fillId="0" borderId="1" xfId="0" applyNumberFormat="1" applyFont="1" applyBorder="1" applyAlignment="1" applyProtection="1">
      <alignment horizontal="center"/>
    </xf>
    <xf numFmtId="37" fontId="5" fillId="0" borderId="0" xfId="0" applyNumberFormat="1" applyFont="1" applyBorder="1" applyAlignment="1" applyProtection="1">
      <alignment horizontal="center"/>
    </xf>
    <xf numFmtId="37" fontId="7" fillId="0" borderId="3" xfId="0" applyNumberFormat="1" applyFont="1" applyBorder="1" applyAlignment="1" applyProtection="1">
      <alignment horizontal="center"/>
    </xf>
    <xf numFmtId="37" fontId="2" fillId="0" borderId="15" xfId="0" applyNumberFormat="1" applyFont="1" applyBorder="1" applyAlignment="1">
      <alignment horizontal="center"/>
    </xf>
    <xf numFmtId="37" fontId="2" fillId="0" borderId="16" xfId="0" applyNumberFormat="1" applyFont="1" applyBorder="1" applyAlignment="1">
      <alignment horizontal="center"/>
    </xf>
    <xf numFmtId="37" fontId="8" fillId="0" borderId="3" xfId="0" applyNumberFormat="1" applyFont="1" applyBorder="1" applyAlignment="1" applyProtection="1">
      <alignment horizontal="center"/>
    </xf>
    <xf numFmtId="190" fontId="2" fillId="0" borderId="4" xfId="0" applyNumberFormat="1" applyFont="1" applyBorder="1" applyAlignment="1" applyProtection="1">
      <alignment horizontal="center"/>
    </xf>
    <xf numFmtId="37" fontId="2" fillId="0" borderId="17" xfId="0" applyNumberFormat="1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17" xfId="0" applyFont="1" applyBorder="1" applyAlignment="1">
      <alignment horizontal="center"/>
    </xf>
    <xf numFmtId="39" fontId="7" fillId="0" borderId="9" xfId="0" applyNumberFormat="1" applyFont="1" applyBorder="1" applyAlignment="1">
      <alignment horizontal="center"/>
    </xf>
    <xf numFmtId="177" fontId="2" fillId="0" borderId="1" xfId="0" quotePrefix="1" applyNumberFormat="1" applyFont="1" applyBorder="1" applyAlignment="1">
      <alignment horizontal="center"/>
    </xf>
    <xf numFmtId="177" fontId="7" fillId="0" borderId="7" xfId="0" quotePrefix="1" applyNumberFormat="1" applyFont="1" applyBorder="1" applyAlignment="1">
      <alignment horizontal="center"/>
    </xf>
    <xf numFmtId="37" fontId="7" fillId="0" borderId="0" xfId="0" applyNumberFormat="1" applyFont="1" applyBorder="1" applyAlignment="1" applyProtection="1">
      <alignment horizontal="center"/>
    </xf>
    <xf numFmtId="177" fontId="7" fillId="0" borderId="0" xfId="0" quotePrefix="1" applyNumberFormat="1" applyFont="1" applyBorder="1" applyAlignment="1">
      <alignment horizontal="center"/>
    </xf>
    <xf numFmtId="37" fontId="2" fillId="0" borderId="18" xfId="0" applyNumberFormat="1" applyFont="1" applyBorder="1" applyAlignment="1">
      <alignment horizontal="center"/>
    </xf>
    <xf numFmtId="37" fontId="2" fillId="0" borderId="19" xfId="0" applyNumberFormat="1" applyFont="1" applyBorder="1" applyAlignment="1">
      <alignment horizontal="center"/>
    </xf>
    <xf numFmtId="37" fontId="5" fillId="0" borderId="0" xfId="0" applyNumberFormat="1" applyFont="1" applyBorder="1" applyAlignment="1">
      <alignment horizontal="center"/>
    </xf>
    <xf numFmtId="37" fontId="10" fillId="0" borderId="2" xfId="0" applyNumberFormat="1" applyFont="1" applyBorder="1" applyAlignment="1" applyProtection="1">
      <alignment horizontal="center"/>
    </xf>
    <xf numFmtId="37" fontId="2" fillId="0" borderId="15" xfId="0" applyNumberFormat="1" applyFont="1" applyBorder="1" applyAlignment="1" applyProtection="1">
      <alignment horizontal="center"/>
    </xf>
    <xf numFmtId="190" fontId="2" fillId="0" borderId="20" xfId="0" quotePrefix="1" applyNumberFormat="1" applyFont="1" applyBorder="1" applyAlignment="1" applyProtection="1">
      <alignment horizontal="center"/>
    </xf>
    <xf numFmtId="37" fontId="9" fillId="0" borderId="9" xfId="0" applyNumberFormat="1" applyFont="1" applyBorder="1" applyAlignment="1" applyProtection="1">
      <alignment horizontal="center"/>
    </xf>
    <xf numFmtId="37" fontId="9" fillId="0" borderId="21" xfId="0" applyNumberFormat="1" applyFont="1" applyBorder="1" applyAlignment="1" applyProtection="1">
      <alignment horizontal="center"/>
    </xf>
    <xf numFmtId="37" fontId="9" fillId="0" borderId="2" xfId="0" applyNumberFormat="1" applyFont="1" applyBorder="1" applyAlignment="1" applyProtection="1">
      <alignment horizontal="center"/>
    </xf>
    <xf numFmtId="37" fontId="10" fillId="0" borderId="22" xfId="0" applyNumberFormat="1" applyFont="1" applyBorder="1" applyAlignment="1" applyProtection="1">
      <alignment horizontal="center"/>
    </xf>
    <xf numFmtId="37" fontId="10" fillId="0" borderId="3" xfId="0" applyNumberFormat="1" applyFont="1" applyBorder="1" applyAlignment="1" applyProtection="1">
      <alignment horizontal="center"/>
    </xf>
    <xf numFmtId="3" fontId="10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37" fontId="12" fillId="0" borderId="0" xfId="0" applyNumberFormat="1" applyFont="1" applyBorder="1" applyAlignment="1" applyProtection="1">
      <alignment horizontal="center"/>
    </xf>
    <xf numFmtId="3" fontId="7" fillId="0" borderId="3" xfId="0" applyNumberFormat="1" applyFont="1" applyBorder="1" applyAlignment="1">
      <alignment horizontal="center"/>
    </xf>
    <xf numFmtId="0" fontId="7" fillId="0" borderId="0" xfId="0" applyFont="1"/>
    <xf numFmtId="37" fontId="9" fillId="0" borderId="12" xfId="0" applyNumberFormat="1" applyFont="1" applyBorder="1" applyAlignment="1" applyProtection="1">
      <alignment horizontal="center"/>
    </xf>
    <xf numFmtId="190" fontId="2" fillId="0" borderId="23" xfId="0" applyNumberFormat="1" applyFont="1" applyBorder="1" applyAlignment="1" applyProtection="1">
      <alignment horizontal="center"/>
    </xf>
    <xf numFmtId="37" fontId="2" fillId="0" borderId="23" xfId="0" applyNumberFormat="1" applyFont="1" applyBorder="1" applyAlignment="1">
      <alignment horizontal="center"/>
    </xf>
    <xf numFmtId="37" fontId="5" fillId="0" borderId="21" xfId="0" applyNumberFormat="1" applyFont="1" applyBorder="1" applyAlignment="1">
      <alignment horizontal="center"/>
    </xf>
    <xf numFmtId="37" fontId="5" fillId="0" borderId="13" xfId="0" applyNumberFormat="1" applyFont="1" applyBorder="1" applyAlignment="1">
      <alignment horizontal="center"/>
    </xf>
    <xf numFmtId="39" fontId="6" fillId="0" borderId="0" xfId="0" applyNumberFormat="1" applyFont="1" applyBorder="1" applyAlignment="1" applyProtection="1">
      <alignment horizontal="center"/>
    </xf>
    <xf numFmtId="39" fontId="7" fillId="0" borderId="21" xfId="0" applyNumberFormat="1" applyFont="1" applyBorder="1" applyAlignment="1">
      <alignment horizontal="center"/>
    </xf>
    <xf numFmtId="39" fontId="2" fillId="0" borderId="23" xfId="0" applyNumberFormat="1" applyFont="1" applyBorder="1" applyAlignment="1">
      <alignment horizontal="center"/>
    </xf>
    <xf numFmtId="37" fontId="8" fillId="0" borderId="12" xfId="0" applyNumberFormat="1" applyFont="1" applyBorder="1" applyAlignment="1" applyProtection="1">
      <alignment horizontal="center"/>
    </xf>
    <xf numFmtId="3" fontId="7" fillId="0" borderId="21" xfId="0" applyNumberFormat="1" applyFont="1" applyBorder="1" applyAlignment="1">
      <alignment horizontal="center"/>
    </xf>
    <xf numFmtId="190" fontId="3" fillId="0" borderId="0" xfId="0" applyNumberFormat="1" applyFont="1" applyBorder="1" applyAlignment="1" applyProtection="1">
      <alignment horizontal="left"/>
    </xf>
    <xf numFmtId="37" fontId="7" fillId="0" borderId="7" xfId="0" applyNumberFormat="1" applyFont="1" applyBorder="1" applyAlignment="1" applyProtection="1">
      <alignment horizontal="center"/>
    </xf>
    <xf numFmtId="37" fontId="7" fillId="0" borderId="21" xfId="0" applyNumberFormat="1" applyFont="1" applyBorder="1" applyAlignment="1" applyProtection="1">
      <alignment horizontal="center"/>
    </xf>
    <xf numFmtId="37" fontId="10" fillId="0" borderId="0" xfId="0" applyNumberFormat="1" applyFont="1" applyBorder="1" applyAlignment="1" applyProtection="1">
      <alignment horizontal="center"/>
    </xf>
    <xf numFmtId="37" fontId="2" fillId="0" borderId="23" xfId="0" applyNumberFormat="1" applyFont="1" applyBorder="1" applyAlignment="1" applyProtection="1">
      <alignment horizontal="center"/>
    </xf>
    <xf numFmtId="37" fontId="10" fillId="0" borderId="12" xfId="0" applyNumberFormat="1" applyFont="1" applyBorder="1" applyAlignment="1" applyProtection="1">
      <alignment horizontal="center"/>
    </xf>
    <xf numFmtId="37" fontId="10" fillId="0" borderId="5" xfId="0" applyNumberFormat="1" applyFont="1" applyBorder="1" applyAlignment="1" applyProtection="1">
      <alignment horizontal="center"/>
    </xf>
    <xf numFmtId="37" fontId="10" fillId="0" borderId="1" xfId="0" applyNumberFormat="1" applyFont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37" fontId="10" fillId="0" borderId="6" xfId="0" applyNumberFormat="1" applyFont="1" applyBorder="1" applyAlignment="1">
      <alignment horizontal="center"/>
    </xf>
    <xf numFmtId="37" fontId="9" fillId="0" borderId="7" xfId="0" applyNumberFormat="1" applyFont="1" applyBorder="1" applyAlignment="1" applyProtection="1">
      <alignment horizontal="center"/>
    </xf>
    <xf numFmtId="37" fontId="2" fillId="0" borderId="3" xfId="0" applyNumberFormat="1" applyFont="1" applyBorder="1" applyAlignment="1">
      <alignment horizontal="center"/>
    </xf>
    <xf numFmtId="37" fontId="5" fillId="0" borderId="3" xfId="0" applyNumberFormat="1" applyFont="1" applyBorder="1" applyAlignment="1">
      <alignment horizontal="center"/>
    </xf>
    <xf numFmtId="37" fontId="5" fillId="0" borderId="9" xfId="0" applyNumberFormat="1" applyFont="1" applyBorder="1" applyAlignment="1">
      <alignment horizontal="center"/>
    </xf>
    <xf numFmtId="9" fontId="2" fillId="0" borderId="3" xfId="2" applyFont="1" applyBorder="1" applyAlignment="1">
      <alignment horizontal="center"/>
    </xf>
    <xf numFmtId="39" fontId="6" fillId="0" borderId="23" xfId="0" applyNumberFormat="1" applyFont="1" applyBorder="1" applyAlignment="1" applyProtection="1">
      <alignment horizontal="center"/>
    </xf>
    <xf numFmtId="177" fontId="2" fillId="0" borderId="5" xfId="0" quotePrefix="1" applyNumberFormat="1" applyFont="1" applyBorder="1" applyAlignment="1">
      <alignment horizontal="center"/>
    </xf>
    <xf numFmtId="177" fontId="9" fillId="0" borderId="7" xfId="0" quotePrefix="1" applyNumberFormat="1" applyFont="1" applyBorder="1" applyAlignment="1">
      <alignment horizontal="center"/>
    </xf>
    <xf numFmtId="190" fontId="2" fillId="0" borderId="24" xfId="0" quotePrefix="1" applyNumberFormat="1" applyFont="1" applyBorder="1" applyAlignment="1" applyProtection="1">
      <alignment horizontal="center"/>
    </xf>
    <xf numFmtId="0" fontId="2" fillId="0" borderId="2" xfId="0" quotePrefix="1" applyFont="1" applyBorder="1" applyAlignment="1">
      <alignment horizontal="center"/>
    </xf>
    <xf numFmtId="39" fontId="5" fillId="0" borderId="3" xfId="0" applyNumberFormat="1" applyFont="1" applyBorder="1" applyAlignment="1" applyProtection="1">
      <alignment horizontal="center"/>
    </xf>
    <xf numFmtId="39" fontId="5" fillId="0" borderId="0" xfId="0" applyNumberFormat="1" applyFont="1" applyBorder="1" applyAlignment="1" applyProtection="1">
      <alignment horizontal="center"/>
    </xf>
    <xf numFmtId="39" fontId="12" fillId="0" borderId="3" xfId="0" applyNumberFormat="1" applyFont="1" applyBorder="1" applyAlignment="1" applyProtection="1">
      <alignment horizontal="center"/>
    </xf>
    <xf numFmtId="39" fontId="5" fillId="0" borderId="3" xfId="0" applyNumberFormat="1" applyFont="1" applyBorder="1" applyAlignment="1">
      <alignment horizontal="center"/>
    </xf>
    <xf numFmtId="39" fontId="5" fillId="0" borderId="2" xfId="0" applyNumberFormat="1" applyFont="1" applyBorder="1" applyAlignment="1" applyProtection="1">
      <alignment horizontal="center"/>
    </xf>
    <xf numFmtId="39" fontId="5" fillId="0" borderId="12" xfId="0" applyNumberFormat="1" applyFont="1" applyBorder="1" applyAlignment="1" applyProtection="1">
      <alignment horizontal="center"/>
    </xf>
    <xf numFmtId="3" fontId="2" fillId="0" borderId="2" xfId="1" applyNumberFormat="1" applyFont="1" applyBorder="1" applyAlignment="1">
      <alignment horizontal="center"/>
    </xf>
    <xf numFmtId="3" fontId="2" fillId="0" borderId="12" xfId="1" applyNumberFormat="1" applyFont="1" applyBorder="1" applyAlignment="1">
      <alignment horizontal="center"/>
    </xf>
    <xf numFmtId="37" fontId="12" fillId="0" borderId="3" xfId="0" applyNumberFormat="1" applyFont="1" applyBorder="1" applyAlignment="1">
      <alignment horizontal="center"/>
    </xf>
    <xf numFmtId="37" fontId="12" fillId="0" borderId="0" xfId="0" applyNumberFormat="1" applyFont="1" applyBorder="1" applyAlignment="1">
      <alignment horizontal="center"/>
    </xf>
    <xf numFmtId="37" fontId="12" fillId="0" borderId="6" xfId="0" applyNumberFormat="1" applyFont="1" applyBorder="1" applyAlignment="1">
      <alignment horizontal="center"/>
    </xf>
    <xf numFmtId="39" fontId="6" fillId="0" borderId="17" xfId="0" applyNumberFormat="1" applyFont="1" applyBorder="1" applyAlignment="1" applyProtection="1">
      <alignment horizontal="center"/>
    </xf>
    <xf numFmtId="177" fontId="7" fillId="0" borderId="5" xfId="0" quotePrefix="1" applyNumberFormat="1" applyFont="1" applyBorder="1" applyAlignment="1">
      <alignment horizontal="center"/>
    </xf>
    <xf numFmtId="177" fontId="7" fillId="0" borderId="1" xfId="0" quotePrefix="1" applyNumberFormat="1" applyFont="1" applyBorder="1" applyAlignment="1">
      <alignment horizontal="center"/>
    </xf>
    <xf numFmtId="190" fontId="2" fillId="0" borderId="17" xfId="0" applyNumberFormat="1" applyFont="1" applyBorder="1" applyAlignment="1" applyProtection="1">
      <alignment horizontal="center"/>
    </xf>
    <xf numFmtId="39" fontId="2" fillId="0" borderId="23" xfId="0" applyNumberFormat="1" applyFont="1" applyBorder="1" applyAlignment="1" applyProtection="1">
      <alignment horizontal="center"/>
    </xf>
    <xf numFmtId="39" fontId="2" fillId="0" borderId="4" xfId="0" applyNumberFormat="1" applyFont="1" applyBorder="1" applyAlignment="1" applyProtection="1">
      <alignment horizontal="center"/>
    </xf>
    <xf numFmtId="190" fontId="9" fillId="0" borderId="4" xfId="0" applyNumberFormat="1" applyFont="1" applyBorder="1" applyAlignment="1" applyProtection="1">
      <alignment horizontal="center"/>
    </xf>
    <xf numFmtId="39" fontId="9" fillId="0" borderId="9" xfId="0" applyNumberFormat="1" applyFont="1" applyBorder="1" applyAlignment="1" applyProtection="1">
      <alignment horizontal="center"/>
    </xf>
    <xf numFmtId="9" fontId="5" fillId="0" borderId="3" xfId="2" applyFont="1" applyBorder="1" applyAlignment="1">
      <alignment horizontal="center"/>
    </xf>
    <xf numFmtId="9" fontId="5" fillId="0" borderId="0" xfId="2" applyFont="1" applyBorder="1" applyAlignment="1">
      <alignment horizontal="center"/>
    </xf>
    <xf numFmtId="9" fontId="5" fillId="0" borderId="6" xfId="2" applyFont="1" applyBorder="1" applyAlignment="1">
      <alignment horizontal="center"/>
    </xf>
    <xf numFmtId="9" fontId="5" fillId="0" borderId="4" xfId="2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39" fontId="2" fillId="0" borderId="2" xfId="0" applyNumberFormat="1" applyFont="1" applyBorder="1" applyAlignment="1" applyProtection="1">
      <alignment horizontal="center"/>
    </xf>
    <xf numFmtId="0" fontId="0" fillId="0" borderId="5" xfId="0" applyBorder="1"/>
    <xf numFmtId="39" fontId="9" fillId="0" borderId="21" xfId="0" applyNumberFormat="1" applyFont="1" applyBorder="1" applyAlignment="1" applyProtection="1">
      <alignment horizontal="center"/>
    </xf>
    <xf numFmtId="0" fontId="9" fillId="0" borderId="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37" fontId="5" fillId="0" borderId="2" xfId="0" applyNumberFormat="1" applyFont="1" applyBorder="1" applyAlignment="1">
      <alignment horizontal="center"/>
    </xf>
    <xf numFmtId="37" fontId="5" fillId="0" borderId="12" xfId="0" applyNumberFormat="1" applyFont="1" applyBorder="1" applyAlignment="1">
      <alignment horizontal="center"/>
    </xf>
    <xf numFmtId="37" fontId="5" fillId="0" borderId="7" xfId="0" applyNumberFormat="1" applyFont="1" applyBorder="1" applyAlignment="1">
      <alignment horizontal="center"/>
    </xf>
    <xf numFmtId="37" fontId="10" fillId="0" borderId="13" xfId="0" applyNumberFormat="1" applyFont="1" applyBorder="1" applyAlignment="1">
      <alignment horizontal="center"/>
    </xf>
    <xf numFmtId="37" fontId="12" fillId="0" borderId="5" xfId="0" applyNumberFormat="1" applyFont="1" applyBorder="1" applyAlignment="1">
      <alignment horizontal="center"/>
    </xf>
    <xf numFmtId="37" fontId="12" fillId="0" borderId="12" xfId="0" applyNumberFormat="1" applyFont="1" applyBorder="1" applyAlignment="1">
      <alignment horizontal="center"/>
    </xf>
    <xf numFmtId="37" fontId="12" fillId="0" borderId="22" xfId="0" applyNumberFormat="1" applyFont="1" applyBorder="1" applyAlignment="1">
      <alignment horizontal="center"/>
    </xf>
    <xf numFmtId="9" fontId="10" fillId="0" borderId="1" xfId="2" applyFont="1" applyBorder="1" applyAlignment="1">
      <alignment horizontal="center"/>
    </xf>
    <xf numFmtId="9" fontId="10" fillId="0" borderId="0" xfId="2" applyFont="1" applyBorder="1" applyAlignment="1">
      <alignment horizontal="center"/>
    </xf>
    <xf numFmtId="37" fontId="10" fillId="0" borderId="12" xfId="0" applyNumberFormat="1" applyFont="1" applyBorder="1" applyAlignment="1">
      <alignment horizontal="center"/>
    </xf>
    <xf numFmtId="37" fontId="10" fillId="0" borderId="22" xfId="0" applyNumberFormat="1" applyFont="1" applyBorder="1" applyAlignment="1">
      <alignment horizontal="center"/>
    </xf>
    <xf numFmtId="39" fontId="10" fillId="0" borderId="12" xfId="0" applyNumberFormat="1" applyFont="1" applyBorder="1" applyAlignment="1" applyProtection="1">
      <alignment horizontal="center"/>
    </xf>
    <xf numFmtId="37" fontId="12" fillId="0" borderId="1" xfId="0" applyNumberFormat="1" applyFont="1" applyBorder="1" applyAlignment="1" applyProtection="1">
      <alignment horizontal="center"/>
    </xf>
    <xf numFmtId="37" fontId="12" fillId="0" borderId="23" xfId="0" applyNumberFormat="1" applyFont="1" applyBorder="1" applyAlignment="1" applyProtection="1">
      <alignment horizontal="center"/>
    </xf>
    <xf numFmtId="37" fontId="12" fillId="0" borderId="18" xfId="0" applyNumberFormat="1" applyFont="1" applyBorder="1" applyAlignment="1" applyProtection="1">
      <alignment horizontal="center"/>
    </xf>
    <xf numFmtId="3" fontId="12" fillId="0" borderId="0" xfId="0" applyNumberFormat="1" applyFont="1" applyBorder="1" applyAlignment="1">
      <alignment horizontal="center"/>
    </xf>
    <xf numFmtId="37" fontId="13" fillId="0" borderId="12" xfId="0" applyNumberFormat="1" applyFont="1" applyBorder="1" applyAlignment="1" applyProtection="1">
      <alignment horizontal="center"/>
    </xf>
    <xf numFmtId="37" fontId="13" fillId="0" borderId="0" xfId="0" applyNumberFormat="1" applyFont="1" applyBorder="1" applyAlignment="1" applyProtection="1">
      <alignment horizontal="center"/>
    </xf>
    <xf numFmtId="177" fontId="7" fillId="0" borderId="7" xfId="0" applyNumberFormat="1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39" fontId="11" fillId="0" borderId="2" xfId="0" applyNumberFormat="1" applyFont="1" applyBorder="1" applyAlignment="1" applyProtection="1">
      <alignment horizontal="center"/>
    </xf>
    <xf numFmtId="39" fontId="12" fillId="0" borderId="12" xfId="0" applyNumberFormat="1" applyFont="1" applyBorder="1" applyAlignment="1" applyProtection="1">
      <alignment horizontal="center"/>
    </xf>
    <xf numFmtId="39" fontId="12" fillId="0" borderId="0" xfId="0" applyNumberFormat="1" applyFont="1" applyBorder="1" applyAlignment="1" applyProtection="1">
      <alignment horizontal="center"/>
    </xf>
    <xf numFmtId="39" fontId="5" fillId="0" borderId="4" xfId="0" applyNumberFormat="1" applyFont="1" applyBorder="1" applyAlignment="1" applyProtection="1">
      <alignment horizontal="center"/>
    </xf>
    <xf numFmtId="2" fontId="12" fillId="0" borderId="3" xfId="1" applyNumberFormat="1" applyFont="1" applyBorder="1" applyAlignment="1">
      <alignment horizontal="center"/>
    </xf>
    <xf numFmtId="39" fontId="10" fillId="0" borderId="1" xfId="0" applyNumberFormat="1" applyFont="1" applyBorder="1" applyAlignment="1" applyProtection="1">
      <alignment horizontal="center"/>
    </xf>
    <xf numFmtId="2" fontId="10" fillId="0" borderId="0" xfId="1" applyNumberFormat="1" applyFont="1" applyBorder="1" applyAlignment="1">
      <alignment horizontal="center"/>
    </xf>
    <xf numFmtId="39" fontId="10" fillId="0" borderId="5" xfId="0" applyNumberFormat="1" applyFont="1" applyBorder="1" applyAlignment="1" applyProtection="1">
      <alignment horizontal="center"/>
    </xf>
    <xf numFmtId="39" fontId="10" fillId="0" borderId="0" xfId="0" applyNumberFormat="1" applyFont="1" applyBorder="1" applyAlignment="1" applyProtection="1">
      <alignment horizontal="center"/>
    </xf>
    <xf numFmtId="39" fontId="10" fillId="0" borderId="22" xfId="0" applyNumberFormat="1" applyFont="1" applyBorder="1" applyAlignment="1" applyProtection="1">
      <alignment horizontal="center"/>
    </xf>
    <xf numFmtId="39" fontId="10" fillId="0" borderId="2" xfId="0" applyNumberFormat="1" applyFont="1" applyBorder="1" applyAlignment="1" applyProtection="1">
      <alignment horizontal="center"/>
    </xf>
    <xf numFmtId="39" fontId="10" fillId="0" borderId="6" xfId="0" applyNumberFormat="1" applyFont="1" applyBorder="1" applyAlignment="1" applyProtection="1">
      <alignment horizontal="center"/>
    </xf>
    <xf numFmtId="0" fontId="10" fillId="0" borderId="2" xfId="0" applyFont="1" applyBorder="1" applyAlignment="1">
      <alignment horizontal="center"/>
    </xf>
    <xf numFmtId="39" fontId="6" fillId="0" borderId="1" xfId="0" applyNumberFormat="1" applyFont="1" applyBorder="1" applyAlignment="1" applyProtection="1">
      <alignment horizontal="center"/>
    </xf>
    <xf numFmtId="39" fontId="6" fillId="0" borderId="18" xfId="0" applyNumberFormat="1" applyFont="1" applyBorder="1" applyAlignment="1" applyProtection="1">
      <alignment horizontal="center"/>
    </xf>
    <xf numFmtId="39" fontId="8" fillId="0" borderId="8" xfId="0" applyNumberFormat="1" applyFont="1" applyBorder="1" applyAlignment="1" applyProtection="1">
      <alignment horizontal="center"/>
    </xf>
    <xf numFmtId="2" fontId="7" fillId="0" borderId="1" xfId="1" applyNumberFormat="1" applyFont="1" applyBorder="1" applyAlignment="1">
      <alignment horizontal="center"/>
    </xf>
    <xf numFmtId="39" fontId="8" fillId="0" borderId="0" xfId="0" applyNumberFormat="1" applyFont="1" applyBorder="1" applyAlignment="1" applyProtection="1">
      <alignment horizontal="center"/>
    </xf>
    <xf numFmtId="9" fontId="8" fillId="0" borderId="0" xfId="2" applyFont="1" applyBorder="1" applyAlignment="1" applyProtection="1">
      <alignment horizontal="center"/>
    </xf>
    <xf numFmtId="39" fontId="7" fillId="0" borderId="0" xfId="0" applyNumberFormat="1" applyFont="1" applyBorder="1" applyAlignment="1" applyProtection="1">
      <alignment horizontal="center"/>
    </xf>
    <xf numFmtId="190" fontId="2" fillId="0" borderId="8" xfId="0" quotePrefix="1" applyNumberFormat="1" applyFont="1" applyBorder="1" applyAlignment="1" applyProtection="1">
      <alignment horizontal="center"/>
    </xf>
    <xf numFmtId="39" fontId="8" fillId="0" borderId="1" xfId="0" applyNumberFormat="1" applyFont="1" applyBorder="1" applyAlignment="1" applyProtection="1">
      <alignment horizontal="center"/>
    </xf>
    <xf numFmtId="39" fontId="9" fillId="0" borderId="0" xfId="0" applyNumberFormat="1" applyFont="1" applyBorder="1" applyAlignment="1" applyProtection="1">
      <alignment horizontal="center"/>
    </xf>
    <xf numFmtId="3" fontId="2" fillId="0" borderId="3" xfId="1" applyNumberFormat="1" applyFont="1" applyBorder="1" applyAlignment="1">
      <alignment horizontal="center"/>
    </xf>
    <xf numFmtId="3" fontId="2" fillId="0" borderId="0" xfId="1" applyNumberFormat="1" applyFont="1" applyBorder="1" applyAlignment="1">
      <alignment horizontal="center"/>
    </xf>
    <xf numFmtId="3" fontId="9" fillId="0" borderId="2" xfId="1" applyNumberFormat="1" applyFont="1" applyBorder="1" applyAlignment="1">
      <alignment horizontal="center"/>
    </xf>
    <xf numFmtId="3" fontId="9" fillId="0" borderId="12" xfId="1" applyNumberFormat="1" applyFont="1" applyBorder="1" applyAlignment="1">
      <alignment horizontal="center"/>
    </xf>
    <xf numFmtId="177" fontId="10" fillId="0" borderId="2" xfId="0" quotePrefix="1" applyNumberFormat="1" applyFont="1" applyBorder="1" applyAlignment="1">
      <alignment horizontal="center"/>
    </xf>
    <xf numFmtId="177" fontId="10" fillId="0" borderId="3" xfId="0" quotePrefix="1" applyNumberFormat="1" applyFont="1" applyBorder="1" applyAlignment="1">
      <alignment horizontal="center"/>
    </xf>
    <xf numFmtId="177" fontId="10" fillId="0" borderId="4" xfId="0" quotePrefix="1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190" fontId="2" fillId="0" borderId="2" xfId="0" quotePrefix="1" applyNumberFormat="1" applyFont="1" applyBorder="1" applyAlignment="1" applyProtection="1">
      <alignment horizontal="center"/>
    </xf>
    <xf numFmtId="0" fontId="7" fillId="0" borderId="0" xfId="0" applyFont="1" applyBorder="1" applyAlignment="1">
      <alignment horizontal="center"/>
    </xf>
    <xf numFmtId="37" fontId="8" fillId="0" borderId="9" xfId="0" applyNumberFormat="1" applyFont="1" applyBorder="1" applyAlignment="1" applyProtection="1">
      <alignment horizontal="center"/>
    </xf>
    <xf numFmtId="37" fontId="8" fillId="0" borderId="21" xfId="0" applyNumberFormat="1" applyFont="1" applyBorder="1" applyAlignment="1" applyProtection="1">
      <alignment horizontal="center"/>
    </xf>
    <xf numFmtId="3" fontId="7" fillId="0" borderId="2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4" fontId="7" fillId="0" borderId="9" xfId="0" applyNumberFormat="1" applyFont="1" applyBorder="1" applyAlignment="1">
      <alignment horizontal="center"/>
    </xf>
    <xf numFmtId="177" fontId="10" fillId="0" borderId="17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center"/>
    </xf>
    <xf numFmtId="4" fontId="2" fillId="0" borderId="23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177" fontId="10" fillId="0" borderId="5" xfId="0" applyNumberFormat="1" applyFont="1" applyBorder="1" applyAlignment="1">
      <alignment horizontal="center"/>
    </xf>
    <xf numFmtId="37" fontId="13" fillId="0" borderId="2" xfId="0" applyNumberFormat="1" applyFont="1" applyBorder="1" applyAlignment="1" applyProtection="1">
      <alignment horizontal="center"/>
    </xf>
    <xf numFmtId="39" fontId="13" fillId="0" borderId="12" xfId="0" applyNumberFormat="1" applyFont="1" applyBorder="1" applyAlignment="1" applyProtection="1">
      <alignment horizontal="center"/>
    </xf>
    <xf numFmtId="39" fontId="13" fillId="0" borderId="2" xfId="0" applyNumberFormat="1" applyFont="1" applyBorder="1" applyAlignment="1" applyProtection="1">
      <alignment horizontal="center"/>
    </xf>
    <xf numFmtId="177" fontId="2" fillId="0" borderId="17" xfId="0" quotePrefix="1" applyNumberFormat="1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4" fontId="10" fillId="0" borderId="12" xfId="0" applyNumberFormat="1" applyFont="1" applyBorder="1" applyAlignment="1">
      <alignment horizontal="center"/>
    </xf>
    <xf numFmtId="4" fontId="10" fillId="0" borderId="2" xfId="0" applyNumberFormat="1" applyFont="1" applyBorder="1" applyAlignment="1">
      <alignment horizontal="center"/>
    </xf>
    <xf numFmtId="190" fontId="7" fillId="0" borderId="1" xfId="0" applyNumberFormat="1" applyFont="1" applyBorder="1" applyAlignment="1" applyProtection="1">
      <alignment horizontal="center"/>
    </xf>
    <xf numFmtId="38" fontId="2" fillId="0" borderId="4" xfId="1" applyNumberFormat="1" applyFont="1" applyBorder="1" applyAlignment="1">
      <alignment horizontal="center"/>
    </xf>
    <xf numFmtId="38" fontId="2" fillId="0" borderId="23" xfId="1" applyNumberFormat="1" applyFont="1" applyBorder="1" applyAlignment="1">
      <alignment horizontal="center"/>
    </xf>
    <xf numFmtId="0" fontId="14" fillId="0" borderId="0" xfId="0" applyFont="1"/>
    <xf numFmtId="0" fontId="14" fillId="0" borderId="0" xfId="0" quotePrefix="1" applyFont="1"/>
    <xf numFmtId="38" fontId="14" fillId="0" borderId="0" xfId="1" applyNumberFormat="1" applyFont="1"/>
    <xf numFmtId="38" fontId="14" fillId="0" borderId="0" xfId="0" applyNumberFormat="1" applyFont="1"/>
    <xf numFmtId="0" fontId="14" fillId="0" borderId="23" xfId="0" applyFont="1" applyBorder="1"/>
    <xf numFmtId="0" fontId="14" fillId="0" borderId="23" xfId="0" applyFont="1" applyBorder="1" applyAlignment="1">
      <alignment horizontal="right"/>
    </xf>
    <xf numFmtId="0" fontId="1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2:K116"/>
  <sheetViews>
    <sheetView showGridLines="0" topLeftCell="A84" workbookViewId="0">
      <selection activeCell="M110" sqref="M110"/>
    </sheetView>
  </sheetViews>
  <sheetFormatPr defaultColWidth="10.6640625" defaultRowHeight="15"/>
  <cols>
    <col min="1" max="1" width="4.77734375" customWidth="1"/>
    <col min="2" max="2" width="20.77734375" customWidth="1"/>
    <col min="3" max="3" width="8.77734375" customWidth="1"/>
    <col min="4" max="10" width="5.77734375" customWidth="1"/>
  </cols>
  <sheetData>
    <row r="2" spans="1:10" ht="12.95" customHeight="1">
      <c r="A2" s="1"/>
      <c r="B2" s="2"/>
      <c r="C2" s="3"/>
      <c r="D2" s="1"/>
      <c r="E2" s="6" t="s">
        <v>42</v>
      </c>
      <c r="G2" s="4"/>
      <c r="H2" s="1"/>
      <c r="I2" s="5"/>
    </row>
    <row r="3" spans="1:10" ht="12.95" customHeight="1">
      <c r="A3" s="1"/>
      <c r="B3" s="2"/>
      <c r="C3" s="3"/>
      <c r="D3" s="1"/>
      <c r="E3" s="8" t="s">
        <v>7</v>
      </c>
      <c r="G3" s="1"/>
      <c r="H3" s="1"/>
      <c r="I3" s="5"/>
    </row>
    <row r="4" spans="1:10" ht="12.95" customHeight="1">
      <c r="A4" s="1"/>
      <c r="B4" s="2"/>
      <c r="C4" s="17"/>
      <c r="D4" s="121" t="s">
        <v>25</v>
      </c>
      <c r="E4" s="43" t="s">
        <v>26</v>
      </c>
      <c r="F4" s="43" t="s">
        <v>27</v>
      </c>
      <c r="G4" s="43" t="s">
        <v>28</v>
      </c>
      <c r="H4" s="43" t="s">
        <v>29</v>
      </c>
      <c r="I4" s="120" t="s">
        <v>30</v>
      </c>
      <c r="J4" s="81" t="s">
        <v>31</v>
      </c>
    </row>
    <row r="5" spans="1:10" ht="12.95" customHeight="1">
      <c r="A5" s="1"/>
      <c r="B5" s="2"/>
      <c r="C5" s="70" t="s">
        <v>3</v>
      </c>
      <c r="D5" s="64" t="s">
        <v>22</v>
      </c>
      <c r="E5" s="93" t="s">
        <v>33</v>
      </c>
      <c r="F5" s="93" t="s">
        <v>32</v>
      </c>
      <c r="G5" s="93" t="s">
        <v>32</v>
      </c>
      <c r="H5" s="93" t="s">
        <v>32</v>
      </c>
      <c r="I5" s="93" t="s">
        <v>32</v>
      </c>
      <c r="J5" s="57" t="s">
        <v>32</v>
      </c>
    </row>
    <row r="6" spans="1:10" ht="12.95" customHeight="1">
      <c r="A6" s="1"/>
      <c r="B6" s="145" t="s">
        <v>64</v>
      </c>
      <c r="C6" s="17" t="s">
        <v>34</v>
      </c>
      <c r="D6" s="79"/>
      <c r="E6" s="108">
        <f>E34*0.8</f>
        <v>560</v>
      </c>
      <c r="F6" s="107">
        <f>F34*0.8</f>
        <v>0</v>
      </c>
      <c r="G6" s="107">
        <f>G34*0.8</f>
        <v>0</v>
      </c>
      <c r="H6" s="107">
        <f>H34*0.8</f>
        <v>0</v>
      </c>
      <c r="I6" s="85">
        <f>I34*0.8</f>
        <v>0</v>
      </c>
      <c r="J6" s="13">
        <f>SUM(E6:I6)</f>
        <v>560</v>
      </c>
    </row>
    <row r="7" spans="1:10" ht="12.95" customHeight="1">
      <c r="A7" s="1"/>
      <c r="B7" s="146" t="s">
        <v>43</v>
      </c>
      <c r="C7" s="26" t="s">
        <v>34</v>
      </c>
      <c r="D7" s="122"/>
      <c r="E7" s="105">
        <f>E41-E6</f>
        <v>56</v>
      </c>
      <c r="F7" s="105">
        <f>(F32-F36)*F38</f>
        <v>368</v>
      </c>
      <c r="G7" s="105">
        <f>(G32-G36)*G38</f>
        <v>368</v>
      </c>
      <c r="H7" s="105">
        <f>(H32-H36)*H38</f>
        <v>368</v>
      </c>
      <c r="I7" s="105">
        <f>(I32-I36)*I38</f>
        <v>368</v>
      </c>
      <c r="J7" s="19">
        <f>SUM(E7:I7)</f>
        <v>1528</v>
      </c>
    </row>
    <row r="8" spans="1:10" ht="12.95" customHeight="1">
      <c r="A8" s="1"/>
      <c r="B8" s="146" t="s">
        <v>44</v>
      </c>
      <c r="C8" s="26" t="s">
        <v>34</v>
      </c>
      <c r="D8" s="19"/>
      <c r="E8" s="105">
        <f>E33*E38</f>
        <v>0</v>
      </c>
      <c r="F8" s="105">
        <f>F33*F38</f>
        <v>368</v>
      </c>
      <c r="G8" s="105">
        <f>G33*G38</f>
        <v>368</v>
      </c>
      <c r="H8" s="105">
        <f>H33*H38</f>
        <v>368</v>
      </c>
      <c r="I8" s="105">
        <f>I33*I38</f>
        <v>368</v>
      </c>
      <c r="J8" s="15">
        <f>SUM(E8:I8)</f>
        <v>1472</v>
      </c>
    </row>
    <row r="9" spans="1:10" ht="12.95" customHeight="1">
      <c r="A9" s="91"/>
      <c r="B9" s="172" t="s">
        <v>49</v>
      </c>
      <c r="C9" s="88" t="s">
        <v>34</v>
      </c>
      <c r="D9" s="173"/>
      <c r="E9" s="92">
        <f t="shared" ref="E9:J9" si="0">SUM(E6:E8)</f>
        <v>616</v>
      </c>
      <c r="F9" s="92">
        <f t="shared" si="0"/>
        <v>736</v>
      </c>
      <c r="G9" s="92">
        <f t="shared" si="0"/>
        <v>736</v>
      </c>
      <c r="H9" s="92">
        <f t="shared" si="0"/>
        <v>736</v>
      </c>
      <c r="I9" s="92">
        <f t="shared" si="0"/>
        <v>736</v>
      </c>
      <c r="J9" s="84">
        <f t="shared" si="0"/>
        <v>3560</v>
      </c>
    </row>
    <row r="10" spans="1:10" ht="12.95" customHeight="1">
      <c r="A10" s="91"/>
      <c r="B10" s="146" t="s">
        <v>65</v>
      </c>
      <c r="C10" s="26" t="s">
        <v>34</v>
      </c>
      <c r="D10" s="122"/>
      <c r="E10" s="105">
        <f>E42</f>
        <v>115.5</v>
      </c>
      <c r="F10" s="105">
        <f>F42</f>
        <v>0</v>
      </c>
      <c r="G10" s="105">
        <f>G42</f>
        <v>0</v>
      </c>
      <c r="H10" s="105">
        <f>H42</f>
        <v>0</v>
      </c>
      <c r="I10" s="105">
        <f>I42</f>
        <v>0</v>
      </c>
      <c r="J10" s="19">
        <f>SUM(E10:I10)</f>
        <v>115.5</v>
      </c>
    </row>
    <row r="11" spans="1:10" ht="12.95" customHeight="1">
      <c r="A11" s="1"/>
      <c r="B11" s="146" t="s">
        <v>45</v>
      </c>
      <c r="C11" s="26" t="s">
        <v>34</v>
      </c>
      <c r="D11" s="14"/>
      <c r="E11" s="58">
        <f>E36</f>
        <v>380</v>
      </c>
      <c r="F11" s="33">
        <f>F36</f>
        <v>500</v>
      </c>
      <c r="G11" s="33">
        <f>G36</f>
        <v>500</v>
      </c>
      <c r="H11" s="33">
        <f>H36</f>
        <v>500</v>
      </c>
      <c r="I11" s="38">
        <f>I36</f>
        <v>500</v>
      </c>
      <c r="J11" s="19">
        <f>SUM(E11:I11)</f>
        <v>2380</v>
      </c>
    </row>
    <row r="12" spans="1:10" ht="12.95" customHeight="1">
      <c r="A12" s="1"/>
      <c r="B12" s="146" t="s">
        <v>46</v>
      </c>
      <c r="C12" s="26" t="s">
        <v>34</v>
      </c>
      <c r="D12" s="14"/>
      <c r="E12" s="164">
        <v>0</v>
      </c>
      <c r="F12" s="165">
        <v>0</v>
      </c>
      <c r="G12" s="165">
        <v>0</v>
      </c>
      <c r="H12" s="165">
        <v>0</v>
      </c>
      <c r="I12" s="166">
        <v>0</v>
      </c>
      <c r="J12" s="19">
        <f>SUM(E12:I12)</f>
        <v>0</v>
      </c>
    </row>
    <row r="13" spans="1:10" ht="12.95" customHeight="1">
      <c r="A13" s="1"/>
      <c r="B13" s="150" t="s">
        <v>47</v>
      </c>
      <c r="C13" s="151" t="s">
        <v>34</v>
      </c>
      <c r="D13" s="140"/>
      <c r="E13" s="112">
        <f t="shared" ref="E13:J13" si="1">SUM(E10:E12)</f>
        <v>495.5</v>
      </c>
      <c r="F13" s="83">
        <f t="shared" si="1"/>
        <v>500</v>
      </c>
      <c r="G13" s="83">
        <f t="shared" si="1"/>
        <v>500</v>
      </c>
      <c r="H13" s="83">
        <f t="shared" si="1"/>
        <v>500</v>
      </c>
      <c r="I13" s="83">
        <f t="shared" si="1"/>
        <v>500</v>
      </c>
      <c r="J13" s="82">
        <f t="shared" si="1"/>
        <v>2495.5</v>
      </c>
    </row>
    <row r="14" spans="1:10" ht="12.95" customHeight="1">
      <c r="A14" s="1"/>
      <c r="B14" s="150" t="s">
        <v>48</v>
      </c>
      <c r="C14" s="151" t="s">
        <v>34</v>
      </c>
      <c r="D14" s="82"/>
      <c r="E14" s="112">
        <f t="shared" ref="E14:J14" si="2">E9+E13</f>
        <v>1111.5</v>
      </c>
      <c r="F14" s="83">
        <f t="shared" si="2"/>
        <v>1236</v>
      </c>
      <c r="G14" s="83">
        <f t="shared" si="2"/>
        <v>1236</v>
      </c>
      <c r="H14" s="83">
        <f t="shared" si="2"/>
        <v>1236</v>
      </c>
      <c r="I14" s="83">
        <f t="shared" si="2"/>
        <v>1236</v>
      </c>
      <c r="J14" s="82">
        <f t="shared" si="2"/>
        <v>6055.5</v>
      </c>
    </row>
    <row r="15" spans="1:10" ht="12.95" customHeight="1">
      <c r="A15" s="1"/>
      <c r="B15" s="2"/>
      <c r="C15" s="2"/>
      <c r="D15" s="16"/>
      <c r="E15" s="16"/>
      <c r="F15" s="16"/>
      <c r="G15" s="16"/>
      <c r="H15" s="16"/>
      <c r="I15" s="16"/>
      <c r="J15" s="16"/>
    </row>
    <row r="16" spans="1:10" ht="12.95" customHeight="1">
      <c r="A16" s="1"/>
      <c r="B16" s="148"/>
      <c r="C16" s="31" t="s">
        <v>8</v>
      </c>
      <c r="D16" s="147"/>
      <c r="E16" s="174">
        <v>32</v>
      </c>
      <c r="F16" s="127">
        <v>30</v>
      </c>
      <c r="G16" s="127">
        <v>30</v>
      </c>
      <c r="H16" s="127">
        <v>30</v>
      </c>
      <c r="I16" s="127">
        <v>30</v>
      </c>
      <c r="J16" s="147"/>
    </row>
    <row r="17" spans="1:10" ht="12.95" customHeight="1">
      <c r="A17" s="1"/>
      <c r="B17" s="9" t="s">
        <v>50</v>
      </c>
      <c r="C17" s="34" t="s">
        <v>24</v>
      </c>
      <c r="D17" s="14"/>
      <c r="E17" s="123">
        <v>0.5</v>
      </c>
      <c r="F17" s="123">
        <v>0.55000000000000004</v>
      </c>
      <c r="G17" s="123">
        <v>0.6</v>
      </c>
      <c r="H17" s="123">
        <f>G17</f>
        <v>0.6</v>
      </c>
      <c r="I17" s="123">
        <f>H17</f>
        <v>0.6</v>
      </c>
      <c r="J17" s="14"/>
    </row>
    <row r="18" spans="1:10" ht="12.95" customHeight="1">
      <c r="A18" s="1"/>
      <c r="B18" s="136"/>
      <c r="C18" s="64" t="s">
        <v>9</v>
      </c>
      <c r="D18" s="138"/>
      <c r="E18" s="137">
        <f>E16/E17</f>
        <v>64</v>
      </c>
      <c r="F18" s="137">
        <f>F16/F17</f>
        <v>54.54545454545454</v>
      </c>
      <c r="G18" s="137">
        <f>G16/G17</f>
        <v>50</v>
      </c>
      <c r="H18" s="137">
        <f>H16/H17</f>
        <v>50</v>
      </c>
      <c r="I18" s="137">
        <f>I16/I17</f>
        <v>50</v>
      </c>
      <c r="J18" s="138">
        <f>J23/J9</f>
        <v>53.362206332992848</v>
      </c>
    </row>
    <row r="19" spans="1:10" ht="12.95" customHeight="1">
      <c r="A19" s="1"/>
      <c r="B19" s="9" t="s">
        <v>51</v>
      </c>
      <c r="C19" s="34" t="s">
        <v>52</v>
      </c>
      <c r="D19" s="14"/>
      <c r="E19" s="175">
        <v>1.55</v>
      </c>
      <c r="F19" s="16">
        <f>E19</f>
        <v>1.55</v>
      </c>
      <c r="G19" s="16">
        <f>F19</f>
        <v>1.55</v>
      </c>
      <c r="H19" s="16">
        <f>G19</f>
        <v>1.55</v>
      </c>
      <c r="I19" s="16">
        <f>H19</f>
        <v>1.55</v>
      </c>
      <c r="J19" s="14"/>
    </row>
    <row r="20" spans="1:10" ht="12.95" customHeight="1">
      <c r="A20" s="1"/>
      <c r="B20" s="64"/>
      <c r="C20" s="64" t="s">
        <v>9</v>
      </c>
      <c r="D20" s="138"/>
      <c r="E20" s="137">
        <f>E19*25</f>
        <v>38.75</v>
      </c>
      <c r="F20" s="137">
        <f>F19*25</f>
        <v>38.75</v>
      </c>
      <c r="G20" s="137">
        <f>G19*25</f>
        <v>38.75</v>
      </c>
      <c r="H20" s="137">
        <f>H19*25</f>
        <v>38.75</v>
      </c>
      <c r="I20" s="137">
        <f>I19*25</f>
        <v>38.75</v>
      </c>
      <c r="J20" s="138">
        <f>J24/J13</f>
        <v>38.75</v>
      </c>
    </row>
    <row r="21" spans="1:10" ht="12.95" customHeight="1">
      <c r="A21" s="1"/>
      <c r="B21" s="53" t="s">
        <v>56</v>
      </c>
      <c r="C21" s="139" t="s">
        <v>9</v>
      </c>
      <c r="D21" s="140"/>
      <c r="E21" s="149">
        <f>E25/E14</f>
        <v>52.743702204228519</v>
      </c>
      <c r="F21" s="149">
        <f>F25/F14</f>
        <v>48.155707561047365</v>
      </c>
      <c r="G21" s="149">
        <f>G25/G14</f>
        <v>45.449029126213595</v>
      </c>
      <c r="H21" s="149">
        <f>H25/H14</f>
        <v>45.449029126213595</v>
      </c>
      <c r="I21" s="149">
        <f>I25/I14</f>
        <v>45.449029126213595</v>
      </c>
      <c r="J21" s="140">
        <f>J25/J14</f>
        <v>47.340447451978292</v>
      </c>
    </row>
    <row r="22" spans="1:10" ht="12.95" customHeight="1">
      <c r="A22" s="1"/>
      <c r="B22" s="2"/>
      <c r="C22" s="2"/>
      <c r="D22" s="16"/>
      <c r="E22" s="16"/>
      <c r="F22" s="16"/>
      <c r="G22" s="16"/>
      <c r="H22" s="16"/>
      <c r="I22" s="16"/>
      <c r="J22" s="16"/>
    </row>
    <row r="23" spans="1:10" ht="12.95" customHeight="1">
      <c r="A23" s="1"/>
      <c r="B23" s="31" t="s">
        <v>53</v>
      </c>
      <c r="C23" s="31" t="s">
        <v>21</v>
      </c>
      <c r="D23" s="147"/>
      <c r="E23" s="44">
        <f>E9*E18</f>
        <v>39424</v>
      </c>
      <c r="F23" s="44">
        <f>F9*F18</f>
        <v>40145.454545454544</v>
      </c>
      <c r="G23" s="44">
        <f>G9*G18</f>
        <v>36800</v>
      </c>
      <c r="H23" s="44">
        <f>H9*H18</f>
        <v>36800</v>
      </c>
      <c r="I23" s="44">
        <f>I9*I18</f>
        <v>36800</v>
      </c>
      <c r="J23" s="13">
        <f>SUM(E23:I23)</f>
        <v>189969.45454545453</v>
      </c>
    </row>
    <row r="24" spans="1:10" ht="12.95" customHeight="1">
      <c r="A24" s="1"/>
      <c r="B24" s="34" t="s">
        <v>54</v>
      </c>
      <c r="C24" s="34" t="s">
        <v>21</v>
      </c>
      <c r="D24" s="14"/>
      <c r="E24" s="33">
        <f>E13*E20</f>
        <v>19200.625</v>
      </c>
      <c r="F24" s="33">
        <f>F13*F20</f>
        <v>19375</v>
      </c>
      <c r="G24" s="33">
        <f>G13*G20</f>
        <v>19375</v>
      </c>
      <c r="H24" s="33">
        <f>H13*H20</f>
        <v>19375</v>
      </c>
      <c r="I24" s="33">
        <f>I13*I20</f>
        <v>19375</v>
      </c>
      <c r="J24" s="15">
        <f>SUM(E24:I24)</f>
        <v>96700.625</v>
      </c>
    </row>
    <row r="25" spans="1:10" ht="12.95" customHeight="1">
      <c r="A25" s="1"/>
      <c r="B25" s="53" t="s">
        <v>55</v>
      </c>
      <c r="C25" s="53" t="s">
        <v>21</v>
      </c>
      <c r="D25" s="140"/>
      <c r="E25" s="83">
        <f t="shared" ref="E25:J25" si="3">SUM(E23:E24)</f>
        <v>58624.625</v>
      </c>
      <c r="F25" s="83">
        <f t="shared" si="3"/>
        <v>59520.454545454544</v>
      </c>
      <c r="G25" s="83">
        <f t="shared" si="3"/>
        <v>56175</v>
      </c>
      <c r="H25" s="83">
        <f t="shared" si="3"/>
        <v>56175</v>
      </c>
      <c r="I25" s="83">
        <f t="shared" si="3"/>
        <v>56175</v>
      </c>
      <c r="J25" s="82">
        <f t="shared" si="3"/>
        <v>286670.07954545453</v>
      </c>
    </row>
    <row r="26" spans="1:10" ht="12.95" customHeight="1">
      <c r="A26" s="1"/>
      <c r="B26" s="2"/>
      <c r="C26" s="2"/>
      <c r="D26" s="16"/>
      <c r="E26" s="16"/>
      <c r="F26" s="16"/>
      <c r="G26" s="16"/>
      <c r="H26" s="16"/>
      <c r="I26" s="16"/>
      <c r="J26" s="16"/>
    </row>
    <row r="27" spans="1:10" ht="12.95" customHeight="1">
      <c r="A27" s="1"/>
      <c r="B27" s="1"/>
      <c r="C27" s="1"/>
      <c r="D27" s="11"/>
      <c r="E27" s="68" t="s">
        <v>4</v>
      </c>
      <c r="G27" s="11"/>
      <c r="H27" s="10"/>
      <c r="I27" s="10"/>
    </row>
    <row r="28" spans="1:10" ht="12.95" customHeight="1">
      <c r="A28" s="1"/>
      <c r="B28" s="7"/>
      <c r="C28" s="17"/>
      <c r="D28" s="121" t="s">
        <v>25</v>
      </c>
      <c r="E28" s="43" t="s">
        <v>26</v>
      </c>
      <c r="F28" s="43" t="s">
        <v>27</v>
      </c>
      <c r="G28" s="43" t="s">
        <v>28</v>
      </c>
      <c r="H28" s="43" t="s">
        <v>29</v>
      </c>
      <c r="I28" s="120" t="s">
        <v>30</v>
      </c>
      <c r="J28" s="81" t="s">
        <v>31</v>
      </c>
    </row>
    <row r="29" spans="1:10" ht="12.95" customHeight="1">
      <c r="A29" s="1"/>
      <c r="B29" s="7"/>
      <c r="C29" s="70" t="s">
        <v>3</v>
      </c>
      <c r="D29" s="64" t="s">
        <v>22</v>
      </c>
      <c r="E29" s="93" t="s">
        <v>33</v>
      </c>
      <c r="F29" s="93" t="s">
        <v>32</v>
      </c>
      <c r="G29" s="93" t="s">
        <v>32</v>
      </c>
      <c r="H29" s="93" t="s">
        <v>32</v>
      </c>
      <c r="I29" s="93" t="s">
        <v>32</v>
      </c>
      <c r="J29" s="57" t="s">
        <v>32</v>
      </c>
    </row>
    <row r="30" spans="1:10" ht="12.95" customHeight="1">
      <c r="A30" s="1"/>
      <c r="B30" s="27" t="s">
        <v>57</v>
      </c>
      <c r="C30" s="20" t="s">
        <v>36</v>
      </c>
      <c r="D30" s="114"/>
      <c r="E30" s="78">
        <v>450</v>
      </c>
      <c r="F30" s="78">
        <v>450</v>
      </c>
      <c r="G30" s="78">
        <v>450</v>
      </c>
      <c r="H30" s="78">
        <v>450</v>
      </c>
      <c r="I30" s="18">
        <v>450</v>
      </c>
      <c r="J30" s="13">
        <f>SUM(E30:I30)</f>
        <v>2250</v>
      </c>
    </row>
    <row r="31" spans="1:10" ht="12.95" customHeight="1">
      <c r="A31" s="1"/>
      <c r="B31" s="26" t="s">
        <v>58</v>
      </c>
      <c r="C31" s="20" t="s">
        <v>36</v>
      </c>
      <c r="D31" s="113"/>
      <c r="E31" s="78">
        <v>0</v>
      </c>
      <c r="F31" s="78">
        <v>450</v>
      </c>
      <c r="G31" s="78">
        <v>450</v>
      </c>
      <c r="H31" s="78">
        <v>450</v>
      </c>
      <c r="I31" s="18">
        <v>450</v>
      </c>
      <c r="J31" s="15">
        <f>SUM(E31:I31)</f>
        <v>1800</v>
      </c>
    </row>
    <row r="32" spans="1:10" ht="12.95" customHeight="1">
      <c r="A32" s="1"/>
      <c r="B32" s="17" t="s">
        <v>59</v>
      </c>
      <c r="C32" s="17" t="s">
        <v>36</v>
      </c>
      <c r="D32" s="152"/>
      <c r="E32" s="153">
        <f>SUM(E30:E31)</f>
        <v>450</v>
      </c>
      <c r="F32" s="153">
        <f>SUM(F30:F31)</f>
        <v>900</v>
      </c>
      <c r="G32" s="153">
        <f>SUM(G30:G31)</f>
        <v>900</v>
      </c>
      <c r="H32" s="153">
        <f>SUM(H30:H31)</f>
        <v>900</v>
      </c>
      <c r="I32" s="153">
        <f>SUM(I30:I31)</f>
        <v>900</v>
      </c>
      <c r="J32" s="13">
        <f>SUM(E32:I32)</f>
        <v>4050</v>
      </c>
    </row>
    <row r="33" spans="1:10" ht="12.95" customHeight="1">
      <c r="A33" s="1"/>
      <c r="B33" s="20" t="s">
        <v>60</v>
      </c>
      <c r="C33" s="20" t="s">
        <v>36</v>
      </c>
      <c r="D33" s="114"/>
      <c r="E33" s="78">
        <v>0</v>
      </c>
      <c r="F33" s="78">
        <v>400</v>
      </c>
      <c r="G33" s="78">
        <v>400</v>
      </c>
      <c r="H33" s="78">
        <v>400</v>
      </c>
      <c r="I33" s="18">
        <v>400</v>
      </c>
      <c r="J33" s="21">
        <f>SUM(D33:I33)</f>
        <v>1600</v>
      </c>
    </row>
    <row r="34" spans="1:10" ht="12.95" customHeight="1">
      <c r="A34" s="1"/>
      <c r="B34" s="20" t="s">
        <v>61</v>
      </c>
      <c r="C34" s="20" t="s">
        <v>36</v>
      </c>
      <c r="D34" s="113"/>
      <c r="E34" s="131">
        <v>700</v>
      </c>
      <c r="F34" s="131">
        <v>0</v>
      </c>
      <c r="G34" s="131">
        <v>0</v>
      </c>
      <c r="H34" s="131">
        <v>0</v>
      </c>
      <c r="I34" s="132">
        <v>0</v>
      </c>
      <c r="J34" s="113">
        <f>SUM(E34:I34)</f>
        <v>700</v>
      </c>
    </row>
    <row r="35" spans="1:10" ht="12.95" customHeight="1">
      <c r="A35" s="1"/>
      <c r="B35" s="25" t="s">
        <v>62</v>
      </c>
      <c r="C35" s="25" t="s">
        <v>36</v>
      </c>
      <c r="D35" s="115"/>
      <c r="E35" s="154">
        <f t="shared" ref="E35:J35" si="4">SUM(E32:E34)</f>
        <v>1150</v>
      </c>
      <c r="F35" s="95">
        <f t="shared" si="4"/>
        <v>1300</v>
      </c>
      <c r="G35" s="95">
        <f t="shared" si="4"/>
        <v>1300</v>
      </c>
      <c r="H35" s="95">
        <f t="shared" si="4"/>
        <v>1300</v>
      </c>
      <c r="I35" s="96">
        <f t="shared" si="4"/>
        <v>1300</v>
      </c>
      <c r="J35" s="155">
        <f t="shared" si="4"/>
        <v>6350</v>
      </c>
    </row>
    <row r="36" spans="1:10" ht="12.95" customHeight="1">
      <c r="A36" s="1"/>
      <c r="B36" s="27" t="s">
        <v>63</v>
      </c>
      <c r="C36" s="17" t="s">
        <v>36</v>
      </c>
      <c r="D36" s="28"/>
      <c r="E36" s="156">
        <v>380</v>
      </c>
      <c r="F36" s="157">
        <v>500</v>
      </c>
      <c r="G36" s="157">
        <v>500</v>
      </c>
      <c r="H36" s="157">
        <v>500</v>
      </c>
      <c r="I36" s="158">
        <v>500</v>
      </c>
      <c r="J36" s="13">
        <f>SUM(E36:I36)</f>
        <v>2380</v>
      </c>
    </row>
    <row r="37" spans="1:10" ht="12.95" customHeight="1">
      <c r="A37" s="1"/>
      <c r="B37" s="26" t="s">
        <v>5</v>
      </c>
      <c r="C37" s="20" t="s">
        <v>36</v>
      </c>
      <c r="D37" s="114"/>
      <c r="E37" s="109">
        <f>E35-E36</f>
        <v>770</v>
      </c>
      <c r="F37" s="110">
        <f>F35-F36</f>
        <v>800</v>
      </c>
      <c r="G37" s="110">
        <f>G35-G36</f>
        <v>800</v>
      </c>
      <c r="H37" s="110">
        <f>H35-H36</f>
        <v>800</v>
      </c>
      <c r="I37" s="111">
        <f>I35-I36</f>
        <v>800</v>
      </c>
      <c r="J37" s="19">
        <f>SUM(E37:I37)</f>
        <v>3970</v>
      </c>
    </row>
    <row r="38" spans="1:10" ht="12.95" customHeight="1">
      <c r="A38" s="1"/>
      <c r="B38" s="26" t="s">
        <v>37</v>
      </c>
      <c r="C38" s="20" t="s">
        <v>0</v>
      </c>
      <c r="D38" s="141"/>
      <c r="E38" s="142">
        <v>0.8</v>
      </c>
      <c r="F38" s="142">
        <v>0.92</v>
      </c>
      <c r="G38" s="142">
        <v>0.92</v>
      </c>
      <c r="H38" s="142">
        <v>0.92</v>
      </c>
      <c r="I38" s="142">
        <v>0.92</v>
      </c>
      <c r="J38" s="116">
        <f>J41/J37</f>
        <v>0.89672544080604533</v>
      </c>
    </row>
    <row r="39" spans="1:10" ht="12.95" customHeight="1">
      <c r="A39" s="1"/>
      <c r="B39" s="26" t="s">
        <v>38</v>
      </c>
      <c r="C39" s="20" t="s">
        <v>0</v>
      </c>
      <c r="D39" s="141"/>
      <c r="E39" s="142">
        <v>0.15</v>
      </c>
      <c r="F39" s="142">
        <v>0</v>
      </c>
      <c r="G39" s="142">
        <v>0</v>
      </c>
      <c r="H39" s="142">
        <v>0</v>
      </c>
      <c r="I39" s="143">
        <v>0</v>
      </c>
      <c r="J39" s="116">
        <f>J42/J37</f>
        <v>2.9093198992443326E-2</v>
      </c>
    </row>
    <row r="40" spans="1:10" ht="12.95" customHeight="1">
      <c r="A40" s="1"/>
      <c r="B40" s="23" t="s">
        <v>18</v>
      </c>
      <c r="C40" s="20" t="s">
        <v>0</v>
      </c>
      <c r="D40" s="141"/>
      <c r="E40" s="159">
        <f t="shared" ref="E40:J40" si="5">SUM(E38:E39)</f>
        <v>0.95000000000000007</v>
      </c>
      <c r="F40" s="160">
        <f t="shared" si="5"/>
        <v>0.92</v>
      </c>
      <c r="G40" s="160">
        <f t="shared" si="5"/>
        <v>0.92</v>
      </c>
      <c r="H40" s="160">
        <f t="shared" si="5"/>
        <v>0.92</v>
      </c>
      <c r="I40" s="160">
        <f t="shared" si="5"/>
        <v>0.92</v>
      </c>
      <c r="J40" s="144">
        <f t="shared" si="5"/>
        <v>0.92581863979848866</v>
      </c>
    </row>
    <row r="41" spans="1:10" ht="12.95" customHeight="1">
      <c r="A41" s="1"/>
      <c r="B41" s="17" t="s">
        <v>39</v>
      </c>
      <c r="C41" s="17" t="s">
        <v>34</v>
      </c>
      <c r="D41" s="28"/>
      <c r="E41" s="77">
        <f>E37*E38</f>
        <v>616</v>
      </c>
      <c r="F41" s="61">
        <f>F37*F38</f>
        <v>736</v>
      </c>
      <c r="G41" s="61">
        <f>G37*G38</f>
        <v>736</v>
      </c>
      <c r="H41" s="61">
        <f>H37*H38</f>
        <v>736</v>
      </c>
      <c r="I41" s="62">
        <f>I37*I38</f>
        <v>736</v>
      </c>
      <c r="J41" s="13">
        <f>SUM(E41:I41)</f>
        <v>3560</v>
      </c>
    </row>
    <row r="42" spans="1:10" ht="12.95" customHeight="1">
      <c r="A42" s="1"/>
      <c r="B42" s="20" t="s">
        <v>40</v>
      </c>
      <c r="C42" s="26" t="s">
        <v>34</v>
      </c>
      <c r="D42" s="113"/>
      <c r="E42" s="66">
        <f>E37*E39</f>
        <v>115.5</v>
      </c>
      <c r="F42" s="45">
        <f>F270</f>
        <v>0</v>
      </c>
      <c r="G42" s="45">
        <f>G270</f>
        <v>0</v>
      </c>
      <c r="H42" s="45">
        <f>H270</f>
        <v>0</v>
      </c>
      <c r="I42" s="22">
        <f>I270</f>
        <v>0</v>
      </c>
      <c r="J42" s="19">
        <f>SUM(E42:I42)</f>
        <v>115.5</v>
      </c>
    </row>
    <row r="43" spans="1:10" ht="12.95" customHeight="1">
      <c r="A43" s="1"/>
      <c r="B43" s="70" t="s">
        <v>23</v>
      </c>
      <c r="C43" s="23" t="s">
        <v>34</v>
      </c>
      <c r="D43" s="24"/>
      <c r="E43" s="65">
        <f t="shared" ref="E43:J43" si="6">SUM(E41:E42)</f>
        <v>731.5</v>
      </c>
      <c r="F43" s="94">
        <f t="shared" si="6"/>
        <v>736</v>
      </c>
      <c r="G43" s="94">
        <f t="shared" si="6"/>
        <v>736</v>
      </c>
      <c r="H43" s="94">
        <f t="shared" si="6"/>
        <v>736</v>
      </c>
      <c r="I43" s="76">
        <f t="shared" si="6"/>
        <v>736</v>
      </c>
      <c r="J43" s="76">
        <f t="shared" si="6"/>
        <v>3675.5</v>
      </c>
    </row>
    <row r="44" spans="1:10" ht="12.95" customHeight="1">
      <c r="A44" s="1"/>
      <c r="B44" s="26" t="s">
        <v>35</v>
      </c>
      <c r="C44" s="26" t="s">
        <v>34</v>
      </c>
      <c r="D44" s="130"/>
      <c r="E44" s="109">
        <f>E43-E45</f>
        <v>616</v>
      </c>
      <c r="F44" s="161">
        <f>F43-F45</f>
        <v>736</v>
      </c>
      <c r="G44" s="161">
        <f>G43-G45</f>
        <v>736</v>
      </c>
      <c r="H44" s="161">
        <f>H43-H45</f>
        <v>736</v>
      </c>
      <c r="I44" s="162">
        <f>I43-I45</f>
        <v>736</v>
      </c>
      <c r="J44" s="19">
        <f>SUM(E44:I44)</f>
        <v>3560</v>
      </c>
    </row>
    <row r="45" spans="1:10" ht="12.95" customHeight="1">
      <c r="A45" s="1"/>
      <c r="B45" s="23" t="s">
        <v>85</v>
      </c>
      <c r="C45" s="23" t="s">
        <v>34</v>
      </c>
      <c r="D45" s="24"/>
      <c r="E45" s="65">
        <f>E42</f>
        <v>115.5</v>
      </c>
      <c r="F45" s="94">
        <f>F42</f>
        <v>0</v>
      </c>
      <c r="G45" s="94">
        <f>G42</f>
        <v>0</v>
      </c>
      <c r="H45" s="94">
        <f>H42</f>
        <v>0</v>
      </c>
      <c r="I45" s="76">
        <f>I42</f>
        <v>0</v>
      </c>
      <c r="J45" s="15">
        <f>SUM(E45:I45)</f>
        <v>115.5</v>
      </c>
    </row>
    <row r="46" spans="1:10" ht="12.95" customHeight="1">
      <c r="A46" s="1"/>
      <c r="B46" s="47"/>
      <c r="C46" s="47"/>
      <c r="D46" s="45"/>
      <c r="E46" s="45"/>
      <c r="F46" s="45"/>
      <c r="G46" s="45"/>
      <c r="H46" s="45"/>
      <c r="I46" s="45"/>
      <c r="J46" s="33"/>
    </row>
    <row r="47" spans="1:10" ht="12.95" customHeight="1">
      <c r="A47" s="1"/>
      <c r="B47" s="4"/>
      <c r="C47" s="4"/>
      <c r="D47" s="10"/>
      <c r="E47" s="52" t="s">
        <v>14</v>
      </c>
      <c r="G47" s="11"/>
      <c r="H47" s="10"/>
      <c r="I47" s="10"/>
    </row>
    <row r="48" spans="1:10" ht="12.95" customHeight="1">
      <c r="A48" s="1"/>
      <c r="B48" s="7"/>
      <c r="C48" s="17"/>
      <c r="D48" s="121" t="s">
        <v>25</v>
      </c>
      <c r="E48" s="43" t="s">
        <v>26</v>
      </c>
      <c r="F48" s="43" t="s">
        <v>27</v>
      </c>
      <c r="G48" s="43" t="s">
        <v>28</v>
      </c>
      <c r="H48" s="43" t="s">
        <v>29</v>
      </c>
      <c r="I48" s="120" t="s">
        <v>30</v>
      </c>
      <c r="J48" s="193"/>
    </row>
    <row r="49" spans="1:10" ht="12.95" customHeight="1">
      <c r="A49" s="1"/>
      <c r="B49" s="7"/>
      <c r="C49" s="70" t="s">
        <v>3</v>
      </c>
      <c r="D49" s="64" t="s">
        <v>22</v>
      </c>
      <c r="E49" s="93" t="s">
        <v>33</v>
      </c>
      <c r="F49" s="93" t="s">
        <v>32</v>
      </c>
      <c r="G49" s="93" t="s">
        <v>32</v>
      </c>
      <c r="H49" s="93" t="s">
        <v>32</v>
      </c>
      <c r="I49" s="93" t="s">
        <v>32</v>
      </c>
      <c r="J49" s="37"/>
    </row>
    <row r="50" spans="1:10" ht="12.95" customHeight="1">
      <c r="A50" s="1"/>
      <c r="B50" s="17" t="s">
        <v>66</v>
      </c>
      <c r="C50" s="17" t="s">
        <v>12</v>
      </c>
      <c r="D50" s="126">
        <v>22</v>
      </c>
      <c r="E50" s="163">
        <f t="shared" ref="E50:I52" si="7">D50</f>
        <v>22</v>
      </c>
      <c r="F50" s="163">
        <f t="shared" si="7"/>
        <v>22</v>
      </c>
      <c r="G50" s="163">
        <f t="shared" si="7"/>
        <v>22</v>
      </c>
      <c r="H50" s="163">
        <f t="shared" si="7"/>
        <v>22</v>
      </c>
      <c r="I50" s="163">
        <f t="shared" si="7"/>
        <v>22</v>
      </c>
      <c r="J50" s="194"/>
    </row>
    <row r="51" spans="1:10" ht="12.95" customHeight="1">
      <c r="A51" s="1"/>
      <c r="B51" s="20" t="s">
        <v>67</v>
      </c>
      <c r="C51" s="26" t="s">
        <v>12</v>
      </c>
      <c r="D51" s="124">
        <v>25</v>
      </c>
      <c r="E51" s="178">
        <f t="shared" si="7"/>
        <v>25</v>
      </c>
      <c r="F51" s="181">
        <f t="shared" si="7"/>
        <v>25</v>
      </c>
      <c r="G51" s="181">
        <f t="shared" si="7"/>
        <v>25</v>
      </c>
      <c r="H51" s="181">
        <f t="shared" si="7"/>
        <v>25</v>
      </c>
      <c r="I51" s="181">
        <f t="shared" si="7"/>
        <v>25</v>
      </c>
      <c r="J51" s="188"/>
    </row>
    <row r="52" spans="1:10" ht="12.95" customHeight="1">
      <c r="A52" s="1"/>
      <c r="B52" s="20" t="s">
        <v>68</v>
      </c>
      <c r="C52" s="26" t="s">
        <v>12</v>
      </c>
      <c r="D52" s="177">
        <v>25</v>
      </c>
      <c r="E52" s="179">
        <f t="shared" si="7"/>
        <v>25</v>
      </c>
      <c r="F52" s="179">
        <f t="shared" si="7"/>
        <v>25</v>
      </c>
      <c r="G52" s="179">
        <f t="shared" si="7"/>
        <v>25</v>
      </c>
      <c r="H52" s="179">
        <f t="shared" si="7"/>
        <v>25</v>
      </c>
      <c r="I52" s="179">
        <f t="shared" si="7"/>
        <v>25</v>
      </c>
      <c r="J52" s="189"/>
    </row>
    <row r="53" spans="1:10" ht="12.95" customHeight="1">
      <c r="A53" s="1"/>
      <c r="B53" s="145" t="s">
        <v>69</v>
      </c>
      <c r="C53" s="185" t="s">
        <v>12</v>
      </c>
      <c r="D53" s="183"/>
      <c r="E53" s="180">
        <f>E86/E35</f>
        <v>13.391304347826088</v>
      </c>
      <c r="F53" s="163">
        <f>F86/F35</f>
        <v>15.384615384615385</v>
      </c>
      <c r="G53" s="163">
        <f>G86/G35</f>
        <v>15.384615384615385</v>
      </c>
      <c r="H53" s="163">
        <f>H86/H35</f>
        <v>15.384615384615385</v>
      </c>
      <c r="I53" s="182">
        <f>I86/I35</f>
        <v>15.384615384615385</v>
      </c>
      <c r="J53" s="195"/>
    </row>
    <row r="54" spans="1:10" ht="12.95" customHeight="1">
      <c r="A54" s="1"/>
      <c r="B54" s="20" t="s">
        <v>70</v>
      </c>
      <c r="C54" s="26" t="s">
        <v>12</v>
      </c>
      <c r="D54" s="122">
        <v>1</v>
      </c>
      <c r="E54" s="178">
        <f t="shared" ref="E54:I56" si="8">D54</f>
        <v>1</v>
      </c>
      <c r="F54" s="181">
        <f t="shared" si="8"/>
        <v>1</v>
      </c>
      <c r="G54" s="181">
        <f t="shared" si="8"/>
        <v>1</v>
      </c>
      <c r="H54" s="181">
        <f t="shared" si="8"/>
        <v>1</v>
      </c>
      <c r="I54" s="184">
        <f t="shared" si="8"/>
        <v>1</v>
      </c>
      <c r="J54" s="190"/>
    </row>
    <row r="55" spans="1:10" ht="12.95" customHeight="1">
      <c r="A55" s="1"/>
      <c r="B55" s="20" t="s">
        <v>83</v>
      </c>
      <c r="C55" s="26" t="s">
        <v>12</v>
      </c>
      <c r="D55" s="124">
        <v>2.5</v>
      </c>
      <c r="E55" s="186">
        <f t="shared" si="8"/>
        <v>2.5</v>
      </c>
      <c r="F55" s="97">
        <f t="shared" si="8"/>
        <v>2.5</v>
      </c>
      <c r="G55" s="97">
        <f t="shared" si="8"/>
        <v>2.5</v>
      </c>
      <c r="H55" s="97">
        <f t="shared" si="8"/>
        <v>2.5</v>
      </c>
      <c r="I55" s="30">
        <f t="shared" si="8"/>
        <v>2.5</v>
      </c>
      <c r="J55" s="190"/>
    </row>
    <row r="56" spans="1:10" ht="12.95" customHeight="1">
      <c r="A56" s="1"/>
      <c r="B56" s="20" t="s">
        <v>71</v>
      </c>
      <c r="C56" s="26" t="s">
        <v>12</v>
      </c>
      <c r="D56" s="124">
        <v>1.5</v>
      </c>
      <c r="E56" s="186">
        <f t="shared" si="8"/>
        <v>1.5</v>
      </c>
      <c r="F56" s="97">
        <f t="shared" si="8"/>
        <v>1.5</v>
      </c>
      <c r="G56" s="97">
        <f t="shared" si="8"/>
        <v>1.5</v>
      </c>
      <c r="H56" s="97">
        <f t="shared" si="8"/>
        <v>1.5</v>
      </c>
      <c r="I56" s="30">
        <f t="shared" si="8"/>
        <v>1.5</v>
      </c>
      <c r="J56" s="191"/>
    </row>
    <row r="57" spans="1:10" ht="12.95" customHeight="1">
      <c r="A57" s="1"/>
      <c r="B57" s="20" t="s">
        <v>72</v>
      </c>
      <c r="C57" s="26" t="s">
        <v>12</v>
      </c>
      <c r="D57" s="124">
        <v>5</v>
      </c>
      <c r="E57" s="186">
        <f t="shared" ref="E57:I60" si="9">D57</f>
        <v>5</v>
      </c>
      <c r="F57" s="97">
        <f t="shared" si="9"/>
        <v>5</v>
      </c>
      <c r="G57" s="97">
        <f t="shared" si="9"/>
        <v>5</v>
      </c>
      <c r="H57" s="97">
        <f t="shared" si="9"/>
        <v>5</v>
      </c>
      <c r="I57" s="30">
        <f t="shared" si="9"/>
        <v>5</v>
      </c>
      <c r="J57" s="191"/>
    </row>
    <row r="58" spans="1:10" ht="12.95" customHeight="1">
      <c r="A58" s="1"/>
      <c r="B58" s="20" t="s">
        <v>16</v>
      </c>
      <c r="C58" s="20" t="s">
        <v>13</v>
      </c>
      <c r="D58" s="122">
        <v>1.7</v>
      </c>
      <c r="E58" s="186">
        <f t="shared" si="9"/>
        <v>1.7</v>
      </c>
      <c r="F58" s="97">
        <f t="shared" si="9"/>
        <v>1.7</v>
      </c>
      <c r="G58" s="97">
        <f t="shared" si="9"/>
        <v>1.7</v>
      </c>
      <c r="H58" s="97">
        <f t="shared" si="9"/>
        <v>1.7</v>
      </c>
      <c r="I58" s="30">
        <f t="shared" si="9"/>
        <v>1.7</v>
      </c>
      <c r="J58" s="192"/>
    </row>
    <row r="59" spans="1:10" ht="12.95" customHeight="1">
      <c r="A59" s="1"/>
      <c r="B59" s="20" t="s">
        <v>73</v>
      </c>
      <c r="C59" s="20" t="s">
        <v>13</v>
      </c>
      <c r="D59" s="125">
        <v>5.66</v>
      </c>
      <c r="E59" s="186">
        <f t="shared" si="9"/>
        <v>5.66</v>
      </c>
      <c r="F59" s="97">
        <f t="shared" si="9"/>
        <v>5.66</v>
      </c>
      <c r="G59" s="97">
        <f t="shared" si="9"/>
        <v>5.66</v>
      </c>
      <c r="H59" s="97">
        <f t="shared" si="9"/>
        <v>5.66</v>
      </c>
      <c r="I59" s="30">
        <f t="shared" si="9"/>
        <v>5.66</v>
      </c>
      <c r="J59" s="190"/>
    </row>
    <row r="60" spans="1:10" ht="12.95" customHeight="1">
      <c r="A60" s="1"/>
      <c r="B60" s="136" t="s">
        <v>10</v>
      </c>
      <c r="C60" s="70" t="s">
        <v>13</v>
      </c>
      <c r="D60" s="176">
        <v>2.83</v>
      </c>
      <c r="E60" s="133">
        <f t="shared" si="9"/>
        <v>2.83</v>
      </c>
      <c r="F60" s="117">
        <f t="shared" si="9"/>
        <v>2.83</v>
      </c>
      <c r="G60" s="117">
        <f t="shared" si="9"/>
        <v>2.83</v>
      </c>
      <c r="H60" s="117">
        <f t="shared" si="9"/>
        <v>2.83</v>
      </c>
      <c r="I60" s="187">
        <f t="shared" si="9"/>
        <v>2.83</v>
      </c>
      <c r="J60" s="194"/>
    </row>
    <row r="61" spans="1:10" ht="12.95" customHeight="1">
      <c r="A61" s="1"/>
      <c r="B61" s="7"/>
      <c r="C61" s="7"/>
      <c r="D61" s="47"/>
      <c r="E61" s="33"/>
      <c r="F61" s="33"/>
      <c r="G61" s="33"/>
      <c r="H61" s="33"/>
      <c r="I61" s="33"/>
      <c r="J61" s="29"/>
    </row>
    <row r="62" spans="1:10" ht="12.95" customHeight="1">
      <c r="A62" s="1"/>
      <c r="B62" s="7"/>
      <c r="C62" s="7"/>
      <c r="D62" s="47"/>
      <c r="E62" s="46" t="str">
        <f>E2</f>
        <v>WALLARAH - 5YR PLAN</v>
      </c>
      <c r="G62" s="33"/>
      <c r="H62" s="33"/>
      <c r="I62" s="33"/>
      <c r="J62" s="29"/>
    </row>
    <row r="63" spans="1:10" ht="12.95" customHeight="1">
      <c r="A63" s="1"/>
      <c r="B63" s="4"/>
      <c r="C63" s="4"/>
      <c r="D63" s="10"/>
      <c r="E63" s="52" t="s">
        <v>84</v>
      </c>
      <c r="G63" s="11"/>
      <c r="H63" s="10"/>
      <c r="I63" s="10"/>
    </row>
    <row r="64" spans="1:10" ht="12.95" customHeight="1">
      <c r="A64" s="1"/>
      <c r="B64" s="17" t="s">
        <v>89</v>
      </c>
      <c r="C64" s="200" t="s">
        <v>6</v>
      </c>
      <c r="D64" s="209"/>
      <c r="E64" s="211">
        <f>E36*E51</f>
        <v>9500</v>
      </c>
      <c r="F64" s="211">
        <f>F36*F51</f>
        <v>12500</v>
      </c>
      <c r="G64" s="211">
        <f>G36*G51</f>
        <v>12500</v>
      </c>
      <c r="H64" s="211">
        <f>H36*H51</f>
        <v>12500</v>
      </c>
      <c r="I64" s="211">
        <f>I36*I51</f>
        <v>12500</v>
      </c>
      <c r="J64" s="13">
        <f t="shared" ref="J64:J71" si="10">SUM(E64:I64)</f>
        <v>59500</v>
      </c>
    </row>
    <row r="65" spans="1:10" ht="12.95" customHeight="1">
      <c r="A65" s="1"/>
      <c r="B65" s="20" t="s">
        <v>90</v>
      </c>
      <c r="C65" s="201" t="s">
        <v>6</v>
      </c>
      <c r="D65" s="90"/>
      <c r="E65" s="67">
        <f>E51*(E32-E36)</f>
        <v>1750</v>
      </c>
      <c r="F65" s="167">
        <v>0</v>
      </c>
      <c r="G65" s="167">
        <v>0</v>
      </c>
      <c r="H65" s="167">
        <v>0</v>
      </c>
      <c r="I65" s="167">
        <v>0</v>
      </c>
      <c r="J65" s="19">
        <f t="shared" si="10"/>
        <v>1750</v>
      </c>
    </row>
    <row r="66" spans="1:10" ht="12.95" customHeight="1">
      <c r="A66" s="1"/>
      <c r="B66" s="20" t="s">
        <v>91</v>
      </c>
      <c r="C66" s="201" t="s">
        <v>6</v>
      </c>
      <c r="D66" s="90"/>
      <c r="E66" s="67">
        <f>IF(E$65&gt;0,(E$32-E$36)*E55,0)</f>
        <v>175</v>
      </c>
      <c r="F66" s="67">
        <f>IF(F$65&gt;0,(F$32-F$36)*F55,0)</f>
        <v>0</v>
      </c>
      <c r="G66" s="67">
        <f>IF(G$65&gt;0,(G$32-G$36)*G55,0)</f>
        <v>0</v>
      </c>
      <c r="H66" s="67">
        <f>IF(H$65&gt;0,(H$32-H$36)*H55,0)</f>
        <v>0</v>
      </c>
      <c r="I66" s="67">
        <f>IF(I$65&gt;0,(I$32-I$36)*I55,0)</f>
        <v>0</v>
      </c>
      <c r="J66" s="19">
        <f t="shared" si="10"/>
        <v>175</v>
      </c>
    </row>
    <row r="67" spans="1:10" ht="12.95" customHeight="1">
      <c r="A67" s="1"/>
      <c r="B67" s="20" t="s">
        <v>15</v>
      </c>
      <c r="C67" s="201" t="s">
        <v>6</v>
      </c>
      <c r="D67" s="90"/>
      <c r="E67" s="67">
        <f>IF(E$65&gt;0,(E$32-E$36)*E57,0)</f>
        <v>350</v>
      </c>
      <c r="F67" s="67">
        <f>IF(F$65&gt;0,(F$32-F$36)*F57,0)</f>
        <v>0</v>
      </c>
      <c r="G67" s="67">
        <f>IF(G$65&gt;0,(G$32-G$36)*G57,0)</f>
        <v>0</v>
      </c>
      <c r="H67" s="67">
        <f>IF(H$65&gt;0,(H$32-H$36)*H57,0)</f>
        <v>0</v>
      </c>
      <c r="I67" s="67">
        <f>IF(I$65&gt;0,(I$32-I$36)*I57,0)</f>
        <v>0</v>
      </c>
      <c r="J67" s="19">
        <f t="shared" si="10"/>
        <v>350</v>
      </c>
    </row>
    <row r="68" spans="1:10" ht="12.95" customHeight="1">
      <c r="A68" s="1"/>
      <c r="B68" s="20" t="s">
        <v>77</v>
      </c>
      <c r="C68" s="201" t="s">
        <v>6</v>
      </c>
      <c r="D68" s="86"/>
      <c r="E68" s="105">
        <f>E45*E55</f>
        <v>288.75</v>
      </c>
      <c r="F68" s="105">
        <f>F45*F55</f>
        <v>0</v>
      </c>
      <c r="G68" s="105">
        <f>G45*G55</f>
        <v>0</v>
      </c>
      <c r="H68" s="105">
        <f>H45*H55</f>
        <v>0</v>
      </c>
      <c r="I68" s="105">
        <f>I45*I55</f>
        <v>0</v>
      </c>
      <c r="J68" s="19">
        <f t="shared" si="10"/>
        <v>288.75</v>
      </c>
    </row>
    <row r="69" spans="1:10" ht="12.95" customHeight="1">
      <c r="A69" s="1"/>
      <c r="B69" s="20" t="s">
        <v>74</v>
      </c>
      <c r="C69" s="72" t="s">
        <v>6</v>
      </c>
      <c r="D69" s="90"/>
      <c r="E69" s="67">
        <f>E13*E54</f>
        <v>495.5</v>
      </c>
      <c r="F69" s="67">
        <f>F13*F54</f>
        <v>500</v>
      </c>
      <c r="G69" s="67">
        <f>G13*G54</f>
        <v>500</v>
      </c>
      <c r="H69" s="67">
        <f>H13*H54</f>
        <v>500</v>
      </c>
      <c r="I69" s="67">
        <f>I13*I54</f>
        <v>500</v>
      </c>
      <c r="J69" s="204">
        <f t="shared" si="10"/>
        <v>2495.5</v>
      </c>
    </row>
    <row r="70" spans="1:10" ht="12.95" customHeight="1">
      <c r="A70" s="1"/>
      <c r="B70" s="20" t="s">
        <v>79</v>
      </c>
      <c r="C70" s="72" t="s">
        <v>6</v>
      </c>
      <c r="D70" s="90"/>
      <c r="E70" s="67">
        <f>E13*E58</f>
        <v>842.35</v>
      </c>
      <c r="F70" s="67">
        <f>F13*F58</f>
        <v>850</v>
      </c>
      <c r="G70" s="67">
        <f>G13*G58</f>
        <v>850</v>
      </c>
      <c r="H70" s="67">
        <f>H13*H58</f>
        <v>850</v>
      </c>
      <c r="I70" s="67">
        <f>I13*I58</f>
        <v>850</v>
      </c>
      <c r="J70" s="19">
        <f t="shared" si="10"/>
        <v>4242.3500000000004</v>
      </c>
    </row>
    <row r="71" spans="1:10" ht="12.95" customHeight="1">
      <c r="A71" s="1"/>
      <c r="B71" s="20" t="s">
        <v>80</v>
      </c>
      <c r="C71" s="72" t="s">
        <v>6</v>
      </c>
      <c r="D71" s="213">
        <v>2000</v>
      </c>
      <c r="E71" s="67">
        <f>$D71/E14*E13</f>
        <v>891.58794421952325</v>
      </c>
      <c r="F71" s="67">
        <f>$D71/F14*F13</f>
        <v>809.06148867313925</v>
      </c>
      <c r="G71" s="67">
        <f>$D71/G14*G13</f>
        <v>809.06148867313925</v>
      </c>
      <c r="H71" s="67">
        <f>$D71/H14*H13</f>
        <v>809.06148867313925</v>
      </c>
      <c r="I71" s="67">
        <f>$D71/I14*I13</f>
        <v>809.06148867313925</v>
      </c>
      <c r="J71" s="15">
        <f t="shared" si="10"/>
        <v>4127.8338989120803</v>
      </c>
    </row>
    <row r="72" spans="1:10" ht="12.95" customHeight="1">
      <c r="A72" s="1"/>
      <c r="B72" s="50" t="s">
        <v>78</v>
      </c>
      <c r="C72" s="134" t="s">
        <v>6</v>
      </c>
      <c r="D72" s="209"/>
      <c r="E72" s="210">
        <f t="shared" ref="E72:J72" si="11">SUM(E64:E71)</f>
        <v>14293.187944219524</v>
      </c>
      <c r="F72" s="210">
        <f t="shared" si="11"/>
        <v>14659.06148867314</v>
      </c>
      <c r="G72" s="210">
        <f t="shared" si="11"/>
        <v>14659.06148867314</v>
      </c>
      <c r="H72" s="210">
        <f t="shared" si="11"/>
        <v>14659.06148867314</v>
      </c>
      <c r="I72" s="210">
        <f t="shared" si="11"/>
        <v>14659.06148867314</v>
      </c>
      <c r="J72" s="209">
        <f t="shared" si="11"/>
        <v>72929.433898912088</v>
      </c>
    </row>
    <row r="73" spans="1:10" ht="12.95" customHeight="1">
      <c r="A73" s="1"/>
      <c r="B73" s="70" t="s">
        <v>81</v>
      </c>
      <c r="C73" s="223" t="s">
        <v>6</v>
      </c>
      <c r="D73" s="216"/>
      <c r="E73" s="224">
        <f>E24</f>
        <v>19200.625</v>
      </c>
      <c r="F73" s="224">
        <f>F24</f>
        <v>19375</v>
      </c>
      <c r="G73" s="224">
        <f>G24</f>
        <v>19375</v>
      </c>
      <c r="H73" s="224">
        <f>H24</f>
        <v>19375</v>
      </c>
      <c r="I73" s="224">
        <f>I24</f>
        <v>19375</v>
      </c>
      <c r="J73" s="225">
        <f>SUM(E73:I73)</f>
        <v>96700.625</v>
      </c>
    </row>
    <row r="74" spans="1:10" ht="12.95" customHeight="1">
      <c r="A74" s="1"/>
      <c r="B74" s="51" t="s">
        <v>82</v>
      </c>
      <c r="C74" s="73" t="s">
        <v>6</v>
      </c>
      <c r="D74" s="49"/>
      <c r="E74" s="101">
        <f t="shared" ref="E74:J74" si="12">E73-E72</f>
        <v>4907.4370557804759</v>
      </c>
      <c r="F74" s="101">
        <f t="shared" si="12"/>
        <v>4715.93851132686</v>
      </c>
      <c r="G74" s="101">
        <f t="shared" si="12"/>
        <v>4715.93851132686</v>
      </c>
      <c r="H74" s="101">
        <f t="shared" si="12"/>
        <v>4715.93851132686</v>
      </c>
      <c r="I74" s="101">
        <f t="shared" si="12"/>
        <v>4715.93851132686</v>
      </c>
      <c r="J74" s="49">
        <f t="shared" si="12"/>
        <v>23771.191101087912</v>
      </c>
    </row>
    <row r="75" spans="1:10" ht="12.95" customHeight="1">
      <c r="A75" s="1"/>
      <c r="B75" s="206"/>
      <c r="C75" s="75"/>
      <c r="D75" s="203"/>
      <c r="E75" s="203"/>
      <c r="F75" s="203"/>
      <c r="G75" s="203"/>
      <c r="H75" s="203"/>
      <c r="I75" s="203"/>
      <c r="J75" s="203"/>
    </row>
    <row r="76" spans="1:10" ht="12.95" customHeight="1">
      <c r="A76" s="1"/>
      <c r="B76" s="145" t="s">
        <v>78</v>
      </c>
      <c r="C76" s="219" t="s">
        <v>94</v>
      </c>
      <c r="D76" s="87"/>
      <c r="E76" s="226">
        <f t="shared" ref="E76:J76" si="13">E72/E13</f>
        <v>28.845989796608524</v>
      </c>
      <c r="F76" s="226">
        <f t="shared" si="13"/>
        <v>29.318122977346281</v>
      </c>
      <c r="G76" s="226">
        <f t="shared" si="13"/>
        <v>29.318122977346281</v>
      </c>
      <c r="H76" s="226">
        <f t="shared" si="13"/>
        <v>29.318122977346281</v>
      </c>
      <c r="I76" s="226">
        <f t="shared" si="13"/>
        <v>29.318122977346281</v>
      </c>
      <c r="J76" s="227">
        <f t="shared" si="13"/>
        <v>29.224377438954953</v>
      </c>
    </row>
    <row r="77" spans="1:10" ht="12.95" customHeight="1">
      <c r="A77" s="1"/>
      <c r="B77" s="70" t="s">
        <v>81</v>
      </c>
      <c r="C77" s="215" t="s">
        <v>94</v>
      </c>
      <c r="D77" s="216"/>
      <c r="E77" s="217">
        <f t="shared" ref="E77:J77" si="14">E20</f>
        <v>38.75</v>
      </c>
      <c r="F77" s="217">
        <f t="shared" si="14"/>
        <v>38.75</v>
      </c>
      <c r="G77" s="217">
        <f t="shared" si="14"/>
        <v>38.75</v>
      </c>
      <c r="H77" s="217">
        <f t="shared" si="14"/>
        <v>38.75</v>
      </c>
      <c r="I77" s="217">
        <f t="shared" si="14"/>
        <v>38.75</v>
      </c>
      <c r="J77" s="218">
        <f t="shared" si="14"/>
        <v>38.75</v>
      </c>
    </row>
    <row r="78" spans="1:10" ht="12.95" customHeight="1">
      <c r="A78" s="1"/>
      <c r="B78" s="51" t="s">
        <v>82</v>
      </c>
      <c r="C78" s="170" t="s">
        <v>94</v>
      </c>
      <c r="D78" s="49"/>
      <c r="E78" s="171">
        <f t="shared" ref="E78:J78" si="15">E77-E76</f>
        <v>9.9040102033914756</v>
      </c>
      <c r="F78" s="171">
        <f t="shared" si="15"/>
        <v>9.431877022653719</v>
      </c>
      <c r="G78" s="171">
        <f t="shared" si="15"/>
        <v>9.431877022653719</v>
      </c>
      <c r="H78" s="171">
        <f t="shared" si="15"/>
        <v>9.431877022653719</v>
      </c>
      <c r="I78" s="171">
        <f t="shared" si="15"/>
        <v>9.431877022653719</v>
      </c>
      <c r="J78" s="214">
        <f t="shared" si="15"/>
        <v>9.5256225610450471</v>
      </c>
    </row>
    <row r="79" spans="1:10" ht="12.95" customHeight="1">
      <c r="A79" s="1"/>
      <c r="B79" s="206"/>
      <c r="C79" s="75"/>
      <c r="D79" s="203"/>
      <c r="E79" s="203"/>
      <c r="F79" s="203"/>
      <c r="G79" s="203"/>
      <c r="H79" s="203"/>
      <c r="I79" s="203"/>
      <c r="J79" s="203"/>
    </row>
    <row r="80" spans="1:10" ht="12.95" customHeight="1">
      <c r="A80" s="1"/>
      <c r="B80" s="206"/>
      <c r="C80" s="75"/>
      <c r="D80" s="203"/>
      <c r="E80" s="52" t="s">
        <v>86</v>
      </c>
      <c r="G80" s="203"/>
      <c r="H80" s="203"/>
      <c r="I80" s="203"/>
      <c r="J80" s="203"/>
    </row>
    <row r="81" spans="1:10" ht="12.95" customHeight="1">
      <c r="A81" s="1"/>
      <c r="B81" s="7"/>
      <c r="C81" s="17"/>
      <c r="D81" s="121" t="s">
        <v>25</v>
      </c>
      <c r="E81" s="43" t="s">
        <v>26</v>
      </c>
      <c r="F81" s="43" t="s">
        <v>27</v>
      </c>
      <c r="G81" s="43" t="s">
        <v>28</v>
      </c>
      <c r="H81" s="43" t="s">
        <v>29</v>
      </c>
      <c r="I81" s="43" t="s">
        <v>30</v>
      </c>
      <c r="J81" s="205" t="s">
        <v>31</v>
      </c>
    </row>
    <row r="82" spans="1:10" ht="12.95" customHeight="1">
      <c r="A82" s="1"/>
      <c r="B82" s="7"/>
      <c r="C82" s="70" t="s">
        <v>3</v>
      </c>
      <c r="D82" s="64" t="s">
        <v>22</v>
      </c>
      <c r="E82" s="93" t="s">
        <v>33</v>
      </c>
      <c r="F82" s="93" t="s">
        <v>32</v>
      </c>
      <c r="G82" s="93" t="s">
        <v>32</v>
      </c>
      <c r="H82" s="93" t="s">
        <v>32</v>
      </c>
      <c r="I82" s="93" t="s">
        <v>32</v>
      </c>
      <c r="J82" s="64" t="s">
        <v>32</v>
      </c>
    </row>
    <row r="83" spans="1:10" ht="12.95" customHeight="1">
      <c r="A83" s="1"/>
      <c r="B83" s="17" t="s">
        <v>87</v>
      </c>
      <c r="C83" s="200" t="s">
        <v>6</v>
      </c>
      <c r="D83" s="128"/>
      <c r="E83" s="129">
        <f>E34*E50</f>
        <v>15400</v>
      </c>
      <c r="F83" s="129">
        <f>F34*F50</f>
        <v>0</v>
      </c>
      <c r="G83" s="129">
        <f>G34*G50</f>
        <v>0</v>
      </c>
      <c r="H83" s="129">
        <f>H34*H50</f>
        <v>0</v>
      </c>
      <c r="I83" s="129">
        <f>I34*I50</f>
        <v>0</v>
      </c>
      <c r="J83" s="13">
        <f>SUM(E83:I83)</f>
        <v>15400</v>
      </c>
    </row>
    <row r="84" spans="1:10" ht="12.95" customHeight="1">
      <c r="A84" s="1"/>
      <c r="B84" s="20" t="s">
        <v>67</v>
      </c>
      <c r="C84" s="201" t="s">
        <v>6</v>
      </c>
      <c r="D84" s="196"/>
      <c r="E84" s="197">
        <f>(E32*E51)-E64-E65</f>
        <v>0</v>
      </c>
      <c r="F84" s="197">
        <f>(F32*F51)-F64-F65</f>
        <v>10000</v>
      </c>
      <c r="G84" s="197">
        <f>(G32*G51)-G64-G65</f>
        <v>10000</v>
      </c>
      <c r="H84" s="197">
        <f>(H32*H51)-H64-H65</f>
        <v>10000</v>
      </c>
      <c r="I84" s="197">
        <f>(I32*I51)-I64-I65</f>
        <v>10000</v>
      </c>
      <c r="J84" s="19">
        <f>SUM(E84:I84)</f>
        <v>40000</v>
      </c>
    </row>
    <row r="85" spans="1:10" ht="12.95" customHeight="1">
      <c r="A85" s="1"/>
      <c r="B85" s="20" t="s">
        <v>68</v>
      </c>
      <c r="C85" s="202" t="s">
        <v>6</v>
      </c>
      <c r="D85" s="196"/>
      <c r="E85" s="197">
        <f>E33*E52</f>
        <v>0</v>
      </c>
      <c r="F85" s="197">
        <f>F33*F52</f>
        <v>10000</v>
      </c>
      <c r="G85" s="197">
        <f>G33*G52</f>
        <v>10000</v>
      </c>
      <c r="H85" s="197">
        <f>H33*H52</f>
        <v>10000</v>
      </c>
      <c r="I85" s="197">
        <f>I33*I52</f>
        <v>10000</v>
      </c>
      <c r="J85" s="15">
        <f>SUM(E85:I85)</f>
        <v>40000</v>
      </c>
    </row>
    <row r="86" spans="1:10" ht="12.95" customHeight="1">
      <c r="A86" s="1"/>
      <c r="B86" s="172" t="s">
        <v>19</v>
      </c>
      <c r="C86" s="200" t="s">
        <v>6</v>
      </c>
      <c r="D86" s="198"/>
      <c r="E86" s="199">
        <f t="shared" ref="E86:J86" si="16">SUM(E83:E85)</f>
        <v>15400</v>
      </c>
      <c r="F86" s="199">
        <f t="shared" si="16"/>
        <v>20000</v>
      </c>
      <c r="G86" s="199">
        <f t="shared" si="16"/>
        <v>20000</v>
      </c>
      <c r="H86" s="199">
        <f t="shared" si="16"/>
        <v>20000</v>
      </c>
      <c r="I86" s="199">
        <f t="shared" si="16"/>
        <v>20000</v>
      </c>
      <c r="J86" s="198">
        <f t="shared" si="16"/>
        <v>95400</v>
      </c>
    </row>
    <row r="87" spans="1:10" ht="12.95" customHeight="1">
      <c r="A87" s="1"/>
      <c r="B87" s="20" t="s">
        <v>75</v>
      </c>
      <c r="C87" s="201" t="s">
        <v>6</v>
      </c>
      <c r="D87" s="86"/>
      <c r="E87" s="105">
        <f>(E32-E36)*E55</f>
        <v>175</v>
      </c>
      <c r="F87" s="105">
        <f>(F32-F36)*F55</f>
        <v>1000</v>
      </c>
      <c r="G87" s="105">
        <f>(G32-G36)*G55</f>
        <v>1000</v>
      </c>
      <c r="H87" s="105">
        <f>(H32-H36)*H55</f>
        <v>1000</v>
      </c>
      <c r="I87" s="105">
        <f>(I32-I36)*I55</f>
        <v>1000</v>
      </c>
      <c r="J87" s="19">
        <f>SUM(E87:I87)</f>
        <v>4175</v>
      </c>
    </row>
    <row r="88" spans="1:10" ht="12.95" customHeight="1">
      <c r="A88" s="1"/>
      <c r="B88" s="20" t="s">
        <v>76</v>
      </c>
      <c r="C88" s="201" t="s">
        <v>6</v>
      </c>
      <c r="D88" s="86"/>
      <c r="E88" s="105">
        <f>E33*E56</f>
        <v>0</v>
      </c>
      <c r="F88" s="105">
        <f>F33*F56</f>
        <v>600</v>
      </c>
      <c r="G88" s="105">
        <f>G33*G56</f>
        <v>600</v>
      </c>
      <c r="H88" s="105">
        <f>H33*H56</f>
        <v>600</v>
      </c>
      <c r="I88" s="105">
        <f>I33*I56</f>
        <v>600</v>
      </c>
      <c r="J88" s="19">
        <f>SUM(E88:I88)</f>
        <v>2400</v>
      </c>
    </row>
    <row r="89" spans="1:10" ht="12.95" customHeight="1">
      <c r="A89" s="1"/>
      <c r="B89" s="20" t="s">
        <v>15</v>
      </c>
      <c r="C89" s="72" t="s">
        <v>6</v>
      </c>
      <c r="D89" s="15"/>
      <c r="E89" s="106">
        <f>(E57*E37)-E67</f>
        <v>3500</v>
      </c>
      <c r="F89" s="106">
        <f>(F57*F37)-F67</f>
        <v>4000</v>
      </c>
      <c r="G89" s="106">
        <f>(G57*G37)-G67</f>
        <v>4000</v>
      </c>
      <c r="H89" s="106">
        <f>(H57*H37)-H67</f>
        <v>4000</v>
      </c>
      <c r="I89" s="106">
        <f>(I57*I37)-I67</f>
        <v>4000</v>
      </c>
      <c r="J89" s="15">
        <f>SUM(E89:I89)</f>
        <v>19500</v>
      </c>
    </row>
    <row r="90" spans="1:10" ht="12.95" customHeight="1">
      <c r="A90" s="1"/>
      <c r="B90" s="48" t="s">
        <v>11</v>
      </c>
      <c r="C90" s="73" t="s">
        <v>6</v>
      </c>
      <c r="D90" s="207"/>
      <c r="E90" s="208">
        <f t="shared" ref="E90:J90" si="17">SUM(E86:E89)</f>
        <v>19075</v>
      </c>
      <c r="F90" s="208">
        <f t="shared" si="17"/>
        <v>25600</v>
      </c>
      <c r="G90" s="208">
        <f t="shared" si="17"/>
        <v>25600</v>
      </c>
      <c r="H90" s="208">
        <f t="shared" si="17"/>
        <v>25600</v>
      </c>
      <c r="I90" s="208">
        <f t="shared" si="17"/>
        <v>25600</v>
      </c>
      <c r="J90" s="207">
        <f t="shared" si="17"/>
        <v>121475</v>
      </c>
    </row>
    <row r="91" spans="1:10" ht="12.95" customHeight="1">
      <c r="A91" s="1"/>
      <c r="B91" s="27" t="s">
        <v>16</v>
      </c>
      <c r="C91" s="200" t="s">
        <v>6</v>
      </c>
      <c r="D91" s="56"/>
      <c r="E91" s="168">
        <f>E9*E58</f>
        <v>1047.2</v>
      </c>
      <c r="F91" s="168">
        <f>F9*F58</f>
        <v>1251.2</v>
      </c>
      <c r="G91" s="168">
        <f>G9*G58</f>
        <v>1251.2</v>
      </c>
      <c r="H91" s="168">
        <f>H9*H58</f>
        <v>1251.2</v>
      </c>
      <c r="I91" s="168">
        <f>I9*I58</f>
        <v>1251.2</v>
      </c>
      <c r="J91" s="19">
        <f>SUM(E91:I91)</f>
        <v>6052</v>
      </c>
    </row>
    <row r="92" spans="1:10" ht="12.95" customHeight="1">
      <c r="A92" s="1"/>
      <c r="B92" s="26" t="s">
        <v>80</v>
      </c>
      <c r="C92" s="201" t="s">
        <v>6</v>
      </c>
      <c r="D92" s="63"/>
      <c r="E92" s="169">
        <f>D71-E71</f>
        <v>1108.4120557804767</v>
      </c>
      <c r="F92" s="169">
        <f>E71-F71</f>
        <v>82.526455546384</v>
      </c>
      <c r="G92" s="169">
        <f>F71-G71</f>
        <v>0</v>
      </c>
      <c r="H92" s="169">
        <f>G71-H71</f>
        <v>0</v>
      </c>
      <c r="I92" s="169">
        <f>H71-I71</f>
        <v>0</v>
      </c>
      <c r="J92" s="19">
        <f>SUM(E92:I92)</f>
        <v>1190.9385113268609</v>
      </c>
    </row>
    <row r="93" spans="1:10" ht="12.95" customHeight="1">
      <c r="A93" s="1"/>
      <c r="B93" s="26" t="s">
        <v>73</v>
      </c>
      <c r="C93" s="201" t="s">
        <v>6</v>
      </c>
      <c r="D93" s="63"/>
      <c r="E93" s="169">
        <f>E9*E59</f>
        <v>3486.56</v>
      </c>
      <c r="F93" s="169">
        <f>F9*F59</f>
        <v>4165.76</v>
      </c>
      <c r="G93" s="169">
        <f>G9*G59</f>
        <v>4165.76</v>
      </c>
      <c r="H93" s="169">
        <f>H9*H59</f>
        <v>4165.76</v>
      </c>
      <c r="I93" s="169">
        <f>I9*I59</f>
        <v>4165.76</v>
      </c>
      <c r="J93" s="19">
        <f>SUM(E93:I93)</f>
        <v>20149.599999999999</v>
      </c>
    </row>
    <row r="94" spans="1:10" ht="12.95" customHeight="1">
      <c r="A94" s="1"/>
      <c r="B94" s="34" t="s">
        <v>10</v>
      </c>
      <c r="C94" s="72" t="s">
        <v>6</v>
      </c>
      <c r="D94" s="63"/>
      <c r="E94" s="169">
        <f>E9*E60</f>
        <v>1743.28</v>
      </c>
      <c r="F94" s="169">
        <f>F9*F60</f>
        <v>2082.88</v>
      </c>
      <c r="G94" s="169">
        <f>G9*G60</f>
        <v>2082.88</v>
      </c>
      <c r="H94" s="169">
        <f>H9*H60</f>
        <v>2082.88</v>
      </c>
      <c r="I94" s="169">
        <f>I9*I60</f>
        <v>2082.88</v>
      </c>
      <c r="J94" s="19">
        <f>SUM(E94:I94)</f>
        <v>10074.799999999999</v>
      </c>
    </row>
    <row r="95" spans="1:10" ht="12.95" customHeight="1">
      <c r="A95" s="1"/>
      <c r="B95" s="12" t="s">
        <v>88</v>
      </c>
      <c r="C95" s="134" t="s">
        <v>6</v>
      </c>
      <c r="D95" s="56"/>
      <c r="E95" s="100">
        <f t="shared" ref="E95:J95" si="18">SUM(E90:E94)</f>
        <v>26460.452055780479</v>
      </c>
      <c r="F95" s="100">
        <f t="shared" si="18"/>
        <v>33182.366455546384</v>
      </c>
      <c r="G95" s="100">
        <f t="shared" si="18"/>
        <v>33099.839999999997</v>
      </c>
      <c r="H95" s="100">
        <f t="shared" si="18"/>
        <v>33099.839999999997</v>
      </c>
      <c r="I95" s="100">
        <f t="shared" si="18"/>
        <v>33099.839999999997</v>
      </c>
      <c r="J95" s="56">
        <f t="shared" si="18"/>
        <v>158942.33851132685</v>
      </c>
    </row>
    <row r="96" spans="1:10" ht="12.95" customHeight="1">
      <c r="A96" s="1"/>
      <c r="B96" s="70" t="s">
        <v>92</v>
      </c>
      <c r="C96" s="223" t="s">
        <v>6</v>
      </c>
      <c r="D96" s="216"/>
      <c r="E96" s="224">
        <f>E23</f>
        <v>39424</v>
      </c>
      <c r="F96" s="224">
        <f>F23</f>
        <v>40145.454545454544</v>
      </c>
      <c r="G96" s="224">
        <f>G23</f>
        <v>36800</v>
      </c>
      <c r="H96" s="224">
        <f>H23</f>
        <v>36800</v>
      </c>
      <c r="I96" s="224">
        <f>I23</f>
        <v>36800</v>
      </c>
      <c r="J96" s="225">
        <f>SUM(E96:I96)</f>
        <v>189969.45454545453</v>
      </c>
    </row>
    <row r="97" spans="1:11" ht="12.95" customHeight="1">
      <c r="A97" s="1"/>
      <c r="B97" s="51" t="s">
        <v>93</v>
      </c>
      <c r="C97" s="73" t="s">
        <v>6</v>
      </c>
      <c r="D97" s="49"/>
      <c r="E97" s="101">
        <f t="shared" ref="E97:J97" si="19">E96-E95</f>
        <v>12963.547944219521</v>
      </c>
      <c r="F97" s="101">
        <f t="shared" si="19"/>
        <v>6963.0880899081603</v>
      </c>
      <c r="G97" s="101">
        <f t="shared" si="19"/>
        <v>3700.1600000000035</v>
      </c>
      <c r="H97" s="101">
        <f t="shared" si="19"/>
        <v>3700.1600000000035</v>
      </c>
      <c r="I97" s="101">
        <f t="shared" si="19"/>
        <v>3700.1600000000035</v>
      </c>
      <c r="J97" s="49">
        <f t="shared" si="19"/>
        <v>31027.116034127685</v>
      </c>
    </row>
    <row r="98" spans="1:11" ht="12.95" customHeight="1">
      <c r="A98" s="11"/>
      <c r="B98" s="206"/>
      <c r="C98" s="75"/>
      <c r="D98" s="203"/>
      <c r="E98" s="203"/>
      <c r="F98" s="203"/>
      <c r="G98" s="203"/>
      <c r="H98" s="203"/>
      <c r="I98" s="203"/>
      <c r="J98" s="203"/>
      <c r="K98" s="69"/>
    </row>
    <row r="99" spans="1:11" ht="12.95" customHeight="1">
      <c r="A99" s="1"/>
      <c r="B99" s="185" t="s">
        <v>88</v>
      </c>
      <c r="C99" s="219" t="s">
        <v>94</v>
      </c>
      <c r="D99" s="220"/>
      <c r="E99" s="221">
        <f t="shared" ref="E99:J99" si="20">E95/E9</f>
        <v>42.95527931133195</v>
      </c>
      <c r="F99" s="221">
        <f t="shared" si="20"/>
        <v>45.084737031992368</v>
      </c>
      <c r="G99" s="221">
        <f t="shared" si="20"/>
        <v>44.97260869565217</v>
      </c>
      <c r="H99" s="221">
        <f t="shared" si="20"/>
        <v>44.97260869565217</v>
      </c>
      <c r="I99" s="221">
        <f t="shared" si="20"/>
        <v>44.97260869565217</v>
      </c>
      <c r="J99" s="222">
        <f t="shared" si="20"/>
        <v>44.646724300934508</v>
      </c>
    </row>
    <row r="100" spans="1:11" ht="12.95" customHeight="1">
      <c r="A100" s="1"/>
      <c r="B100" s="70" t="s">
        <v>92</v>
      </c>
      <c r="C100" s="215" t="s">
        <v>94</v>
      </c>
      <c r="D100" s="216"/>
      <c r="E100" s="99">
        <f t="shared" ref="E100:J100" si="21">E18</f>
        <v>64</v>
      </c>
      <c r="F100" s="99">
        <f t="shared" si="21"/>
        <v>54.54545454545454</v>
      </c>
      <c r="G100" s="99">
        <f t="shared" si="21"/>
        <v>50</v>
      </c>
      <c r="H100" s="99">
        <f t="shared" si="21"/>
        <v>50</v>
      </c>
      <c r="I100" s="99">
        <f t="shared" si="21"/>
        <v>50</v>
      </c>
      <c r="J100" s="32">
        <f t="shared" si="21"/>
        <v>53.362206332992848</v>
      </c>
    </row>
    <row r="101" spans="1:11" ht="12.95" customHeight="1">
      <c r="A101" s="1"/>
      <c r="B101" s="51" t="s">
        <v>93</v>
      </c>
      <c r="C101" s="170" t="s">
        <v>94</v>
      </c>
      <c r="D101" s="49"/>
      <c r="E101" s="98">
        <f t="shared" ref="E101:J101" si="22">E100-E99</f>
        <v>21.04472068866805</v>
      </c>
      <c r="F101" s="98">
        <f t="shared" si="22"/>
        <v>9.4607175134621713</v>
      </c>
      <c r="G101" s="98">
        <f t="shared" si="22"/>
        <v>5.0273913043478302</v>
      </c>
      <c r="H101" s="98">
        <f t="shared" si="22"/>
        <v>5.0273913043478302</v>
      </c>
      <c r="I101" s="98">
        <f t="shared" si="22"/>
        <v>5.0273913043478302</v>
      </c>
      <c r="J101" s="71">
        <f t="shared" si="22"/>
        <v>8.7154820320583397</v>
      </c>
    </row>
    <row r="102" spans="1:11" ht="12.95" customHeight="1">
      <c r="A102" s="1"/>
    </row>
    <row r="103" spans="1:11" ht="12.95" customHeight="1">
      <c r="A103" s="1"/>
      <c r="E103" s="52" t="s">
        <v>98</v>
      </c>
    </row>
    <row r="104" spans="1:11" ht="12.95" customHeight="1">
      <c r="A104" s="1"/>
      <c r="B104" s="17" t="s">
        <v>95</v>
      </c>
      <c r="C104" s="118" t="s">
        <v>6</v>
      </c>
      <c r="D104" s="209"/>
      <c r="E104" s="211">
        <f>E74</f>
        <v>4907.4370557804759</v>
      </c>
      <c r="F104" s="211">
        <f>F74</f>
        <v>4715.93851132686</v>
      </c>
      <c r="G104" s="211">
        <f>G74</f>
        <v>4715.93851132686</v>
      </c>
      <c r="H104" s="211">
        <f>H74</f>
        <v>4715.93851132686</v>
      </c>
      <c r="I104" s="211">
        <f>I74</f>
        <v>4715.93851132686</v>
      </c>
      <c r="J104" s="212">
        <f>SUM(E104:I104)</f>
        <v>23771.191101087912</v>
      </c>
    </row>
    <row r="105" spans="1:11" ht="12.95" customHeight="1">
      <c r="A105" s="1"/>
      <c r="B105" s="70" t="s">
        <v>96</v>
      </c>
      <c r="C105" s="223" t="s">
        <v>6</v>
      </c>
      <c r="D105" s="229"/>
      <c r="E105" s="230">
        <f>E97</f>
        <v>12963.547944219521</v>
      </c>
      <c r="F105" s="230">
        <f>F97</f>
        <v>6963.0880899081603</v>
      </c>
      <c r="G105" s="230">
        <f>G97</f>
        <v>3700.1600000000035</v>
      </c>
      <c r="H105" s="230">
        <f>H97</f>
        <v>3700.1600000000035</v>
      </c>
      <c r="I105" s="230">
        <f>I97</f>
        <v>3700.1600000000035</v>
      </c>
      <c r="J105" s="15">
        <f>SUM(E105:I105)</f>
        <v>31027.116034127692</v>
      </c>
    </row>
    <row r="106" spans="1:11" ht="12.95" customHeight="1">
      <c r="A106" s="1"/>
      <c r="B106" s="228" t="s">
        <v>97</v>
      </c>
      <c r="C106" s="135" t="s">
        <v>6</v>
      </c>
      <c r="D106" s="60"/>
      <c r="E106" s="74">
        <f t="shared" ref="E106:J106" si="23">SUM(E104:E105)</f>
        <v>17870.984999999997</v>
      </c>
      <c r="F106" s="74">
        <f t="shared" si="23"/>
        <v>11679.02660123502</v>
      </c>
      <c r="G106" s="74">
        <f t="shared" si="23"/>
        <v>8416.0985113268634</v>
      </c>
      <c r="H106" s="74">
        <f t="shared" si="23"/>
        <v>8416.0985113268634</v>
      </c>
      <c r="I106" s="74">
        <f t="shared" si="23"/>
        <v>8416.0985113268634</v>
      </c>
      <c r="J106" s="55">
        <f t="shared" si="23"/>
        <v>54798.307135215604</v>
      </c>
    </row>
    <row r="107" spans="1:11" ht="12.95" customHeight="1">
      <c r="A107" s="1"/>
      <c r="B107" s="34" t="s">
        <v>20</v>
      </c>
      <c r="C107" s="72" t="s">
        <v>6</v>
      </c>
      <c r="D107" s="36"/>
      <c r="E107" s="59">
        <v>0</v>
      </c>
      <c r="F107" s="59">
        <v>0</v>
      </c>
      <c r="G107" s="59">
        <v>0</v>
      </c>
      <c r="H107" s="59">
        <v>0</v>
      </c>
      <c r="I107" s="59">
        <v>0</v>
      </c>
      <c r="J107" s="60">
        <f>SUM(D107:I107)</f>
        <v>0</v>
      </c>
    </row>
    <row r="108" spans="1:11" ht="12.95" customHeight="1">
      <c r="A108" s="1"/>
      <c r="B108" s="39" t="s">
        <v>41</v>
      </c>
      <c r="C108" s="73" t="s">
        <v>6</v>
      </c>
      <c r="D108" s="40"/>
      <c r="E108" s="103">
        <f t="shared" ref="E108:J108" si="24">E106-E107</f>
        <v>17870.984999999997</v>
      </c>
      <c r="F108" s="104">
        <f t="shared" si="24"/>
        <v>11679.02660123502</v>
      </c>
      <c r="G108" s="104">
        <f t="shared" si="24"/>
        <v>8416.0985113268634</v>
      </c>
      <c r="H108" s="104">
        <f t="shared" si="24"/>
        <v>8416.0985113268634</v>
      </c>
      <c r="I108" s="104">
        <f t="shared" si="24"/>
        <v>8416.0985113268634</v>
      </c>
      <c r="J108" s="40">
        <f t="shared" si="24"/>
        <v>54798.307135215604</v>
      </c>
    </row>
    <row r="109" spans="1:11" ht="12.95" customHeight="1">
      <c r="A109" s="1"/>
      <c r="B109" s="7"/>
      <c r="C109" s="7"/>
      <c r="D109" s="47"/>
      <c r="E109" s="33"/>
      <c r="F109" s="33"/>
      <c r="G109" s="33"/>
      <c r="H109" s="33"/>
      <c r="I109" s="33"/>
      <c r="J109" s="29"/>
    </row>
    <row r="110" spans="1:11" ht="12.95" customHeight="1">
      <c r="A110" s="1"/>
      <c r="B110" s="4"/>
      <c r="C110" s="4"/>
      <c r="D110" s="10"/>
      <c r="E110" s="52" t="s">
        <v>99</v>
      </c>
      <c r="G110" s="11"/>
      <c r="H110" s="11"/>
      <c r="I110" s="102"/>
    </row>
    <row r="111" spans="1:11" ht="12.95" customHeight="1">
      <c r="A111" s="1"/>
      <c r="B111" s="4"/>
      <c r="C111" s="17"/>
      <c r="D111" s="121" t="s">
        <v>25</v>
      </c>
      <c r="E111" s="43" t="s">
        <v>26</v>
      </c>
      <c r="F111" s="43" t="s">
        <v>27</v>
      </c>
      <c r="G111" s="43" t="s">
        <v>28</v>
      </c>
      <c r="H111" s="43" t="s">
        <v>29</v>
      </c>
      <c r="I111" s="120" t="s">
        <v>30</v>
      </c>
      <c r="J111" s="81" t="s">
        <v>31</v>
      </c>
    </row>
    <row r="112" spans="1:11" ht="12.95" customHeight="1">
      <c r="A112" s="1"/>
      <c r="B112" s="4"/>
      <c r="C112" s="70" t="s">
        <v>3</v>
      </c>
      <c r="D112" s="64" t="s">
        <v>22</v>
      </c>
      <c r="E112" s="93" t="s">
        <v>33</v>
      </c>
      <c r="F112" s="93" t="s">
        <v>32</v>
      </c>
      <c r="G112" s="93" t="s">
        <v>32</v>
      </c>
      <c r="H112" s="93" t="s">
        <v>32</v>
      </c>
      <c r="I112" s="93" t="s">
        <v>32</v>
      </c>
      <c r="J112" s="57" t="s">
        <v>32</v>
      </c>
    </row>
    <row r="113" spans="1:10" ht="12.95" customHeight="1">
      <c r="A113" s="1"/>
      <c r="B113" s="31" t="s">
        <v>1</v>
      </c>
      <c r="C113" s="118" t="s">
        <v>6</v>
      </c>
      <c r="D113" s="41"/>
      <c r="E113" s="80">
        <f>E106</f>
        <v>17870.984999999997</v>
      </c>
      <c r="F113" s="80">
        <f>F106</f>
        <v>11679.02660123502</v>
      </c>
      <c r="G113" s="80">
        <f>G106</f>
        <v>8416.0985113268634</v>
      </c>
      <c r="H113" s="80">
        <f>H106</f>
        <v>8416.0985113268634</v>
      </c>
      <c r="I113" s="42">
        <f>I106</f>
        <v>8416.0985113268634</v>
      </c>
      <c r="J113" s="19">
        <f>SUM(E113:I113)</f>
        <v>54798.307135215604</v>
      </c>
    </row>
    <row r="114" spans="1:10" ht="12.95" customHeight="1">
      <c r="A114" s="1"/>
      <c r="B114" s="34" t="s">
        <v>100</v>
      </c>
      <c r="C114" s="35" t="s">
        <v>6</v>
      </c>
      <c r="D114" s="19"/>
      <c r="E114" s="89">
        <v>-5000</v>
      </c>
      <c r="F114" s="89">
        <v>0</v>
      </c>
      <c r="G114" s="89">
        <v>0</v>
      </c>
      <c r="H114" s="89">
        <v>0</v>
      </c>
      <c r="I114" s="89">
        <v>0</v>
      </c>
      <c r="J114" s="19">
        <f>SUM(E114:I114)</f>
        <v>-5000</v>
      </c>
    </row>
    <row r="115" spans="1:10" ht="12.95" customHeight="1">
      <c r="A115" s="1"/>
      <c r="B115" s="34" t="s">
        <v>2</v>
      </c>
      <c r="C115" s="72" t="s">
        <v>6</v>
      </c>
      <c r="D115" s="36"/>
      <c r="E115" s="59">
        <v>-2000</v>
      </c>
      <c r="F115" s="59">
        <v>-1500</v>
      </c>
      <c r="G115" s="59">
        <v>-1500</v>
      </c>
      <c r="H115" s="59">
        <v>-1500</v>
      </c>
      <c r="I115" s="59">
        <v>-1500</v>
      </c>
      <c r="J115" s="19">
        <f>SUM(E115:I115)</f>
        <v>-8000</v>
      </c>
    </row>
    <row r="116" spans="1:10" ht="12.95" customHeight="1">
      <c r="A116" s="1"/>
      <c r="B116" s="53" t="s">
        <v>17</v>
      </c>
      <c r="C116" s="119" t="s">
        <v>6</v>
      </c>
      <c r="D116" s="82"/>
      <c r="E116" s="83">
        <f t="shared" ref="E116:J116" si="25">SUM(E113:E115)</f>
        <v>10870.984999999997</v>
      </c>
      <c r="F116" s="83">
        <f t="shared" si="25"/>
        <v>10179.02660123502</v>
      </c>
      <c r="G116" s="83">
        <f t="shared" si="25"/>
        <v>6916.0985113268634</v>
      </c>
      <c r="H116" s="83">
        <f t="shared" si="25"/>
        <v>6916.0985113268634</v>
      </c>
      <c r="I116" s="54">
        <f t="shared" si="25"/>
        <v>6916.0985113268634</v>
      </c>
      <c r="J116" s="54">
        <f t="shared" si="25"/>
        <v>41798.307135215604</v>
      </c>
    </row>
  </sheetData>
  <phoneticPr fontId="0" type="noConversion"/>
  <printOptions gridLinesSet="0"/>
  <pageMargins left="0" right="0" top="0.39370078740157483" bottom="0" header="0" footer="0"/>
  <pageSetup paperSize="9" orientation="portrait" horizontalDpi="4294967292" verticalDpi="4294967292" r:id="rId1"/>
  <headerFooter alignWithMargins="0">
    <oddHeader xml:space="preserve">&amp;R&amp;"CG Omega,Regular"&amp;6&amp;F &amp;A &amp;D &amp;P </oddHeader>
    <oddFooter xml:space="preserve">&amp;R&amp;6
</oddFooter>
  </headerFooter>
  <rowBreaks count="2" manualBreakCount="2">
    <brk id="60" max="9" man="1"/>
    <brk id="339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5"/>
  <sheetViews>
    <sheetView tabSelected="1" workbookViewId="0">
      <selection activeCell="B15" sqref="B15"/>
    </sheetView>
  </sheetViews>
  <sheetFormatPr defaultRowHeight="11.25"/>
  <cols>
    <col min="1" max="1" width="19.33203125" style="231" customWidth="1"/>
    <col min="2" max="31" width="7.5546875" style="231" customWidth="1"/>
    <col min="32" max="16384" width="8.88671875" style="231"/>
  </cols>
  <sheetData>
    <row r="4" spans="1:13">
      <c r="A4" s="235"/>
      <c r="B4" s="236" t="s">
        <v>104</v>
      </c>
      <c r="C4" s="236" t="s">
        <v>105</v>
      </c>
      <c r="D4" s="236" t="s">
        <v>106</v>
      </c>
      <c r="E4" s="236" t="s">
        <v>107</v>
      </c>
      <c r="F4" s="236" t="s">
        <v>108</v>
      </c>
      <c r="G4" s="236" t="s">
        <v>109</v>
      </c>
      <c r="H4" s="236" t="s">
        <v>110</v>
      </c>
      <c r="I4" s="236" t="s">
        <v>111</v>
      </c>
      <c r="J4" s="236" t="s">
        <v>112</v>
      </c>
      <c r="K4" s="236" t="s">
        <v>113</v>
      </c>
      <c r="L4" s="236" t="s">
        <v>114</v>
      </c>
      <c r="M4" s="236" t="s">
        <v>115</v>
      </c>
    </row>
    <row r="5" spans="1:13">
      <c r="A5" s="237" t="s">
        <v>101</v>
      </c>
      <c r="B5" s="234">
        <f>SUM(B6:B7)</f>
        <v>105000</v>
      </c>
      <c r="C5" s="234">
        <f t="shared" ref="C5:M5" si="0">SUM(C6:C7)</f>
        <v>105000</v>
      </c>
      <c r="D5" s="234">
        <f t="shared" si="0"/>
        <v>105000</v>
      </c>
      <c r="E5" s="234">
        <f t="shared" si="0"/>
        <v>105000</v>
      </c>
      <c r="F5" s="234">
        <f t="shared" si="0"/>
        <v>105000</v>
      </c>
      <c r="G5" s="234">
        <f t="shared" si="0"/>
        <v>105000</v>
      </c>
      <c r="H5" s="234">
        <f t="shared" si="0"/>
        <v>105000</v>
      </c>
      <c r="I5" s="234">
        <f t="shared" si="0"/>
        <v>105000</v>
      </c>
      <c r="J5" s="234">
        <f t="shared" si="0"/>
        <v>105000</v>
      </c>
      <c r="K5" s="234">
        <f t="shared" si="0"/>
        <v>105000</v>
      </c>
      <c r="L5" s="234">
        <f t="shared" si="0"/>
        <v>105000</v>
      </c>
      <c r="M5" s="234">
        <f t="shared" si="0"/>
        <v>105000</v>
      </c>
    </row>
    <row r="6" spans="1:13">
      <c r="A6" s="232" t="s">
        <v>102</v>
      </c>
      <c r="B6" s="233">
        <v>30000</v>
      </c>
      <c r="C6" s="233">
        <v>30000</v>
      </c>
      <c r="D6" s="233">
        <v>30000</v>
      </c>
      <c r="E6" s="233">
        <v>30000</v>
      </c>
      <c r="F6" s="233">
        <v>30000</v>
      </c>
      <c r="G6" s="233">
        <v>30000</v>
      </c>
      <c r="H6" s="233">
        <v>30000</v>
      </c>
      <c r="I6" s="233">
        <v>30000</v>
      </c>
      <c r="J6" s="233">
        <v>30000</v>
      </c>
      <c r="K6" s="233">
        <v>30000</v>
      </c>
      <c r="L6" s="233">
        <v>30000</v>
      </c>
      <c r="M6" s="233">
        <v>30000</v>
      </c>
    </row>
    <row r="7" spans="1:13">
      <c r="A7" s="232" t="s">
        <v>103</v>
      </c>
      <c r="B7" s="233">
        <v>75000</v>
      </c>
      <c r="C7" s="233">
        <v>75000</v>
      </c>
      <c r="D7" s="233">
        <v>75000</v>
      </c>
      <c r="E7" s="233">
        <v>75000</v>
      </c>
      <c r="F7" s="233">
        <v>75000</v>
      </c>
      <c r="G7" s="233">
        <v>75000</v>
      </c>
      <c r="H7" s="233">
        <v>75000</v>
      </c>
      <c r="I7" s="233">
        <v>75000</v>
      </c>
      <c r="J7" s="233">
        <v>75000</v>
      </c>
      <c r="K7" s="233">
        <v>75000</v>
      </c>
      <c r="L7" s="233">
        <v>75000</v>
      </c>
      <c r="M7" s="233">
        <v>75000</v>
      </c>
    </row>
    <row r="8" spans="1:13">
      <c r="A8" s="231" t="s">
        <v>116</v>
      </c>
      <c r="B8" s="231">
        <v>30</v>
      </c>
      <c r="C8" s="231">
        <v>30</v>
      </c>
      <c r="D8" s="231">
        <v>30</v>
      </c>
      <c r="E8" s="231">
        <v>30</v>
      </c>
      <c r="F8" s="231">
        <v>30</v>
      </c>
      <c r="G8" s="231">
        <v>30</v>
      </c>
      <c r="H8" s="231">
        <v>30</v>
      </c>
      <c r="I8" s="231">
        <v>30</v>
      </c>
      <c r="J8" s="231">
        <v>30</v>
      </c>
      <c r="K8" s="231">
        <v>30</v>
      </c>
      <c r="L8" s="231">
        <v>30</v>
      </c>
      <c r="M8" s="231">
        <v>30</v>
      </c>
    </row>
    <row r="11" spans="1:13">
      <c r="A11" s="237" t="s">
        <v>117</v>
      </c>
    </row>
    <row r="12" spans="1:13">
      <c r="A12" s="232" t="s">
        <v>118</v>
      </c>
      <c r="B12" s="233">
        <f>B5*B8/1000</f>
        <v>3150</v>
      </c>
      <c r="C12" s="233">
        <f t="shared" ref="C12:M12" si="1">C5*C8/1000</f>
        <v>3150</v>
      </c>
      <c r="D12" s="233">
        <f t="shared" si="1"/>
        <v>3150</v>
      </c>
      <c r="E12" s="233">
        <f t="shared" si="1"/>
        <v>3150</v>
      </c>
      <c r="F12" s="233">
        <f t="shared" si="1"/>
        <v>3150</v>
      </c>
      <c r="G12" s="233">
        <f t="shared" si="1"/>
        <v>3150</v>
      </c>
      <c r="H12" s="233">
        <f t="shared" si="1"/>
        <v>3150</v>
      </c>
      <c r="I12" s="233">
        <f t="shared" si="1"/>
        <v>3150</v>
      </c>
      <c r="J12" s="233">
        <f t="shared" si="1"/>
        <v>3150</v>
      </c>
      <c r="K12" s="233">
        <f t="shared" si="1"/>
        <v>3150</v>
      </c>
      <c r="L12" s="233">
        <f t="shared" si="1"/>
        <v>3150</v>
      </c>
      <c r="M12" s="233">
        <f t="shared" si="1"/>
        <v>3150</v>
      </c>
    </row>
    <row r="13" spans="1:13">
      <c r="A13" s="232" t="s">
        <v>119</v>
      </c>
      <c r="B13" s="231">
        <v>625</v>
      </c>
      <c r="C13" s="231">
        <v>625</v>
      </c>
      <c r="D13" s="231">
        <v>625</v>
      </c>
      <c r="E13" s="231">
        <v>625</v>
      </c>
      <c r="F13" s="231">
        <v>625</v>
      </c>
      <c r="G13" s="231">
        <v>625</v>
      </c>
      <c r="H13" s="231">
        <v>625</v>
      </c>
      <c r="I13" s="231">
        <v>625</v>
      </c>
      <c r="J13" s="231">
        <v>625</v>
      </c>
      <c r="K13" s="231">
        <v>625</v>
      </c>
      <c r="L13" s="231">
        <v>625</v>
      </c>
      <c r="M13" s="231">
        <v>625</v>
      </c>
    </row>
    <row r="15" spans="1:13">
      <c r="A15" s="237" t="s">
        <v>120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 and Dirty</vt:lpstr>
      <vt:lpstr>Sheet1</vt:lpstr>
      <vt:lpstr>'Quick and Dirty'!Print_Area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Haggarty</dc:creator>
  <cp:lastModifiedBy>Jan Havlíček</cp:lastModifiedBy>
  <cp:lastPrinted>2001-10-07T22:43:11Z</cp:lastPrinted>
  <dcterms:created xsi:type="dcterms:W3CDTF">1996-08-06T10:09:42Z</dcterms:created>
  <dcterms:modified xsi:type="dcterms:W3CDTF">2023-09-10T15:15:45Z</dcterms:modified>
</cp:coreProperties>
</file>