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8ECDE5-EAF1-42F9-A400-7161916358D4}" xr6:coauthVersionLast="47" xr6:coauthVersionMax="47" xr10:uidLastSave="{00000000-0000-0000-0000-000000000000}"/>
  <bookViews>
    <workbookView xWindow="-120" yWindow="-120" windowWidth="38640" windowHeight="15720" firstSheet="5" activeTab="9"/>
  </bookViews>
  <sheets>
    <sheet name="JCC Inputs-Outputs" sheetId="1" r:id="rId1"/>
    <sheet name="Position Report" sheetId="43705" r:id="rId2"/>
    <sheet name="Swap Calculation" sheetId="43701" r:id="rId3"/>
    <sheet name="JCC Fwd Curve Development" sheetId="43698" r:id="rId4"/>
    <sheet name="Brent Hedge Calculations" sheetId="43697" r:id="rId5"/>
    <sheet name="IR-FX Curves" sheetId="43693" r:id="rId6"/>
    <sheet name="JCC Model Inputs" sheetId="43704" r:id="rId7"/>
    <sheet name="Brent Curves" sheetId="43694" r:id="rId8"/>
    <sheet name="Historical JCC" sheetId="43703" r:id="rId9"/>
    <sheet name="Deal Sheet" sheetId="43706" r:id="rId10"/>
  </sheets>
  <externalReferences>
    <externalReference r:id="rId11"/>
    <externalReference r:id="rId12"/>
  </externalReferences>
  <definedNames>
    <definedName name="\A">#REF!</definedName>
    <definedName name="\B">#REF!</definedName>
    <definedName name="\H">#REF!</definedName>
    <definedName name="\S">#REF!</definedName>
    <definedName name="_xlnm._FilterDatabase" localSheetId="9" hidden="1">'Deal Sheet'!$B$5:$K$12</definedName>
    <definedName name="_Order1" hidden="1">0</definedName>
    <definedName name="_Order2" hidden="1">0</definedName>
    <definedName name="A">'JCC Fwd Curve Development'!$J$7</definedName>
    <definedName name="B">'JCC Fwd Curve Development'!$J$8</definedName>
    <definedName name="D">'JCC Fwd Curve Development'!$J$10</definedName>
    <definedName name="DATE">#REF!</definedName>
    <definedName name="Dated_NewGasLook">'[2]File Dates &amp; Other'!#REF!</definedName>
    <definedName name="DieselVolume">#REF!</definedName>
    <definedName name="E">'JCC Fwd Curve Development'!$J$11</definedName>
    <definedName name="Evaluation_Date">'[2]File Dates &amp; Other'!$A$4</definedName>
    <definedName name="F">'JCC Fwd Curve Development'!$J$12</definedName>
    <definedName name="FileNameDate_WithShortYearAtEnd_ValuationDate">'[2]File Dates &amp; Other'!#REF!</definedName>
    <definedName name="FileSaveName">'[2]File Dates &amp; Other'!#REF!</definedName>
    <definedName name="FileSavePath">'[2]File Dates &amp; Other'!#REF!</definedName>
    <definedName name="Hedge0">#REF!</definedName>
    <definedName name="Hedge1">#REF!</definedName>
    <definedName name="Hedge2">#REF!</definedName>
    <definedName name="Hedge3">#REF!</definedName>
    <definedName name="Hedge4">#REF!</definedName>
    <definedName name="Hedge5">#REF!</definedName>
    <definedName name="Hedge6">#REF!</definedName>
    <definedName name="Param_B">#REF!</definedName>
    <definedName name="Param_Bp">#REF!</definedName>
    <definedName name="Param_Bpp">#REF!</definedName>
    <definedName name="Param_K">#REF!</definedName>
    <definedName name="_xlnm.Print_Area">#REF!</definedName>
    <definedName name="PRINT_AREA_MI">#REF!</definedName>
    <definedName name="StdErr">#REF!</definedName>
    <definedName name="TPL_Value">'[2]File Dates &amp; Other'!#REF!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3697" l="1"/>
  <c r="C7" i="43697"/>
  <c r="C8" i="43697"/>
  <c r="C9" i="43697"/>
  <c r="C10" i="43697"/>
  <c r="C12" i="43697"/>
  <c r="C13" i="43697"/>
  <c r="C14" i="43697"/>
  <c r="C15" i="43697"/>
  <c r="C16" i="43697"/>
  <c r="C17" i="43697"/>
  <c r="C18" i="43697"/>
  <c r="C19" i="43697"/>
  <c r="C20" i="43697"/>
  <c r="C21" i="43697"/>
  <c r="C22" i="43697"/>
  <c r="C23" i="43697"/>
  <c r="C24" i="43697"/>
  <c r="C27" i="43697"/>
  <c r="D27" i="43697"/>
  <c r="E27" i="43697"/>
  <c r="F27" i="43697"/>
  <c r="G27" i="43697"/>
  <c r="H27" i="43697"/>
  <c r="I27" i="43697"/>
  <c r="J27" i="43697"/>
  <c r="K27" i="43697"/>
  <c r="L27" i="43697"/>
  <c r="M27" i="43697"/>
  <c r="N27" i="43697"/>
  <c r="O27" i="43697"/>
  <c r="P27" i="43697"/>
  <c r="Q27" i="43697"/>
  <c r="R27" i="43697"/>
  <c r="S27" i="43697"/>
  <c r="T27" i="43697"/>
  <c r="C28" i="43697"/>
  <c r="D28" i="43697"/>
  <c r="E28" i="43697"/>
  <c r="F28" i="43697"/>
  <c r="G28" i="43697"/>
  <c r="H28" i="43697"/>
  <c r="I28" i="43697"/>
  <c r="J28" i="43697"/>
  <c r="K28" i="43697"/>
  <c r="L28" i="43697"/>
  <c r="M28" i="43697"/>
  <c r="N28" i="43697"/>
  <c r="O28" i="43697"/>
  <c r="P28" i="43697"/>
  <c r="Q28" i="43697"/>
  <c r="R28" i="43697"/>
  <c r="S28" i="43697"/>
  <c r="T28" i="43697"/>
  <c r="C29" i="43697"/>
  <c r="D29" i="43697"/>
  <c r="E29" i="43697"/>
  <c r="F29" i="43697"/>
  <c r="G29" i="43697"/>
  <c r="H29" i="43697"/>
  <c r="I29" i="43697"/>
  <c r="J29" i="43697"/>
  <c r="K29" i="43697"/>
  <c r="L29" i="43697"/>
  <c r="M29" i="43697"/>
  <c r="N29" i="43697"/>
  <c r="O29" i="43697"/>
  <c r="P29" i="43697"/>
  <c r="Q29" i="43697"/>
  <c r="R29" i="43697"/>
  <c r="S29" i="43697"/>
  <c r="T29" i="43697"/>
  <c r="B30" i="43697"/>
  <c r="C30" i="43697"/>
  <c r="D30" i="43697"/>
  <c r="E30" i="43697"/>
  <c r="F30" i="43697"/>
  <c r="G30" i="43697"/>
  <c r="H30" i="43697"/>
  <c r="I30" i="43697"/>
  <c r="J30" i="43697"/>
  <c r="K30" i="43697"/>
  <c r="L30" i="43697"/>
  <c r="M30" i="43697"/>
  <c r="N30" i="43697"/>
  <c r="O30" i="43697"/>
  <c r="P30" i="43697"/>
  <c r="Q30" i="43697"/>
  <c r="R30" i="43697"/>
  <c r="S30" i="43697"/>
  <c r="T30" i="43697"/>
  <c r="U30" i="43697"/>
  <c r="V30" i="43697"/>
  <c r="B31" i="43697"/>
  <c r="C31" i="43697"/>
  <c r="D31" i="43697"/>
  <c r="E31" i="43697"/>
  <c r="F31" i="43697"/>
  <c r="G31" i="43697"/>
  <c r="H31" i="43697"/>
  <c r="I31" i="43697"/>
  <c r="J31" i="43697"/>
  <c r="K31" i="43697"/>
  <c r="L31" i="43697"/>
  <c r="M31" i="43697"/>
  <c r="N31" i="43697"/>
  <c r="O31" i="43697"/>
  <c r="P31" i="43697"/>
  <c r="Q31" i="43697"/>
  <c r="R31" i="43697"/>
  <c r="S31" i="43697"/>
  <c r="T31" i="43697"/>
  <c r="U31" i="43697"/>
  <c r="V31" i="43697"/>
  <c r="B32" i="43697"/>
  <c r="C32" i="43697"/>
  <c r="D32" i="43697"/>
  <c r="E32" i="43697"/>
  <c r="F32" i="43697"/>
  <c r="G32" i="43697"/>
  <c r="H32" i="43697"/>
  <c r="I32" i="43697"/>
  <c r="J32" i="43697"/>
  <c r="K32" i="43697"/>
  <c r="L32" i="43697"/>
  <c r="M32" i="43697"/>
  <c r="N32" i="43697"/>
  <c r="O32" i="43697"/>
  <c r="P32" i="43697"/>
  <c r="Q32" i="43697"/>
  <c r="R32" i="43697"/>
  <c r="S32" i="43697"/>
  <c r="T32" i="43697"/>
  <c r="U32" i="43697"/>
  <c r="V32" i="43697"/>
  <c r="B33" i="43697"/>
  <c r="C33" i="43697"/>
  <c r="D33" i="43697"/>
  <c r="E33" i="43697"/>
  <c r="F33" i="43697"/>
  <c r="G33" i="43697"/>
  <c r="H33" i="43697"/>
  <c r="I33" i="43697"/>
  <c r="J33" i="43697"/>
  <c r="K33" i="43697"/>
  <c r="L33" i="43697"/>
  <c r="M33" i="43697"/>
  <c r="N33" i="43697"/>
  <c r="O33" i="43697"/>
  <c r="P33" i="43697"/>
  <c r="Q33" i="43697"/>
  <c r="R33" i="43697"/>
  <c r="S33" i="43697"/>
  <c r="T33" i="43697"/>
  <c r="U33" i="43697"/>
  <c r="V33" i="43697"/>
  <c r="B34" i="43697"/>
  <c r="C34" i="43697"/>
  <c r="D34" i="43697"/>
  <c r="E34" i="43697"/>
  <c r="F34" i="43697"/>
  <c r="G34" i="43697"/>
  <c r="H34" i="43697"/>
  <c r="I34" i="43697"/>
  <c r="J34" i="43697"/>
  <c r="K34" i="43697"/>
  <c r="L34" i="43697"/>
  <c r="M34" i="43697"/>
  <c r="N34" i="43697"/>
  <c r="O34" i="43697"/>
  <c r="P34" i="43697"/>
  <c r="Q34" i="43697"/>
  <c r="R34" i="43697"/>
  <c r="S34" i="43697"/>
  <c r="T34" i="43697"/>
  <c r="U34" i="43697"/>
  <c r="V34" i="43697"/>
  <c r="B35" i="43697"/>
  <c r="C35" i="43697"/>
  <c r="D35" i="43697"/>
  <c r="E35" i="43697"/>
  <c r="F35" i="43697"/>
  <c r="G35" i="43697"/>
  <c r="H35" i="43697"/>
  <c r="I35" i="43697"/>
  <c r="J35" i="43697"/>
  <c r="K35" i="43697"/>
  <c r="L35" i="43697"/>
  <c r="M35" i="43697"/>
  <c r="N35" i="43697"/>
  <c r="O35" i="43697"/>
  <c r="P35" i="43697"/>
  <c r="Q35" i="43697"/>
  <c r="R35" i="43697"/>
  <c r="S35" i="43697"/>
  <c r="T35" i="43697"/>
  <c r="U35" i="43697"/>
  <c r="V35" i="43697"/>
  <c r="B36" i="43697"/>
  <c r="C36" i="43697"/>
  <c r="D36" i="43697"/>
  <c r="E36" i="43697"/>
  <c r="F36" i="43697"/>
  <c r="G36" i="43697"/>
  <c r="H36" i="43697"/>
  <c r="I36" i="43697"/>
  <c r="J36" i="43697"/>
  <c r="K36" i="43697"/>
  <c r="L36" i="43697"/>
  <c r="M36" i="43697"/>
  <c r="N36" i="43697"/>
  <c r="O36" i="43697"/>
  <c r="P36" i="43697"/>
  <c r="Q36" i="43697"/>
  <c r="R36" i="43697"/>
  <c r="S36" i="43697"/>
  <c r="T36" i="43697"/>
  <c r="U36" i="43697"/>
  <c r="V36" i="43697"/>
  <c r="B37" i="43697"/>
  <c r="C37" i="43697"/>
  <c r="D37" i="43697"/>
  <c r="E37" i="43697"/>
  <c r="F37" i="43697"/>
  <c r="G37" i="43697"/>
  <c r="H37" i="43697"/>
  <c r="I37" i="43697"/>
  <c r="J37" i="43697"/>
  <c r="K37" i="43697"/>
  <c r="L37" i="43697"/>
  <c r="M37" i="43697"/>
  <c r="N37" i="43697"/>
  <c r="O37" i="43697"/>
  <c r="P37" i="43697"/>
  <c r="Q37" i="43697"/>
  <c r="R37" i="43697"/>
  <c r="S37" i="43697"/>
  <c r="T37" i="43697"/>
  <c r="U37" i="43697"/>
  <c r="V37" i="43697"/>
  <c r="B38" i="43697"/>
  <c r="C38" i="43697"/>
  <c r="D38" i="43697"/>
  <c r="E38" i="43697"/>
  <c r="F38" i="43697"/>
  <c r="G38" i="43697"/>
  <c r="H38" i="43697"/>
  <c r="I38" i="43697"/>
  <c r="J38" i="43697"/>
  <c r="K38" i="43697"/>
  <c r="L38" i="43697"/>
  <c r="M38" i="43697"/>
  <c r="N38" i="43697"/>
  <c r="O38" i="43697"/>
  <c r="P38" i="43697"/>
  <c r="Q38" i="43697"/>
  <c r="R38" i="43697"/>
  <c r="S38" i="43697"/>
  <c r="T38" i="43697"/>
  <c r="U38" i="43697"/>
  <c r="V38" i="43697"/>
  <c r="B39" i="43697"/>
  <c r="C39" i="43697"/>
  <c r="D39" i="43697"/>
  <c r="E39" i="43697"/>
  <c r="F39" i="43697"/>
  <c r="G39" i="43697"/>
  <c r="H39" i="43697"/>
  <c r="I39" i="43697"/>
  <c r="J39" i="43697"/>
  <c r="K39" i="43697"/>
  <c r="L39" i="43697"/>
  <c r="M39" i="43697"/>
  <c r="N39" i="43697"/>
  <c r="O39" i="43697"/>
  <c r="P39" i="43697"/>
  <c r="Q39" i="43697"/>
  <c r="R39" i="43697"/>
  <c r="S39" i="43697"/>
  <c r="T39" i="43697"/>
  <c r="U39" i="43697"/>
  <c r="V39" i="43697"/>
  <c r="B40" i="43697"/>
  <c r="C40" i="43697"/>
  <c r="D40" i="43697"/>
  <c r="E40" i="43697"/>
  <c r="F40" i="43697"/>
  <c r="G40" i="43697"/>
  <c r="H40" i="43697"/>
  <c r="I40" i="43697"/>
  <c r="J40" i="43697"/>
  <c r="K40" i="43697"/>
  <c r="L40" i="43697"/>
  <c r="M40" i="43697"/>
  <c r="N40" i="43697"/>
  <c r="O40" i="43697"/>
  <c r="P40" i="43697"/>
  <c r="Q40" i="43697"/>
  <c r="R40" i="43697"/>
  <c r="S40" i="43697"/>
  <c r="T40" i="43697"/>
  <c r="U40" i="43697"/>
  <c r="V40" i="43697"/>
  <c r="B41" i="43697"/>
  <c r="C41" i="43697"/>
  <c r="D41" i="43697"/>
  <c r="E41" i="43697"/>
  <c r="F41" i="43697"/>
  <c r="G41" i="43697"/>
  <c r="H41" i="43697"/>
  <c r="I41" i="43697"/>
  <c r="J41" i="43697"/>
  <c r="K41" i="43697"/>
  <c r="L41" i="43697"/>
  <c r="M41" i="43697"/>
  <c r="N41" i="43697"/>
  <c r="O41" i="43697"/>
  <c r="P41" i="43697"/>
  <c r="Q41" i="43697"/>
  <c r="R41" i="43697"/>
  <c r="S41" i="43697"/>
  <c r="T41" i="43697"/>
  <c r="U41" i="43697"/>
  <c r="V41" i="43697"/>
  <c r="B42" i="43697"/>
  <c r="C42" i="43697"/>
  <c r="D42" i="43697"/>
  <c r="E42" i="43697"/>
  <c r="F42" i="43697"/>
  <c r="G42" i="43697"/>
  <c r="H42" i="43697"/>
  <c r="I42" i="43697"/>
  <c r="J42" i="43697"/>
  <c r="K42" i="43697"/>
  <c r="L42" i="43697"/>
  <c r="M42" i="43697"/>
  <c r="N42" i="43697"/>
  <c r="O42" i="43697"/>
  <c r="P42" i="43697"/>
  <c r="Q42" i="43697"/>
  <c r="R42" i="43697"/>
  <c r="S42" i="43697"/>
  <c r="T42" i="43697"/>
  <c r="U42" i="43697"/>
  <c r="V42" i="43697"/>
  <c r="B43" i="43697"/>
  <c r="C43" i="43697"/>
  <c r="D43" i="43697"/>
  <c r="E43" i="43697"/>
  <c r="F43" i="43697"/>
  <c r="G43" i="43697"/>
  <c r="H43" i="43697"/>
  <c r="I43" i="43697"/>
  <c r="J43" i="43697"/>
  <c r="K43" i="43697"/>
  <c r="L43" i="43697"/>
  <c r="M43" i="43697"/>
  <c r="N43" i="43697"/>
  <c r="O43" i="43697"/>
  <c r="P43" i="43697"/>
  <c r="Q43" i="43697"/>
  <c r="R43" i="43697"/>
  <c r="S43" i="43697"/>
  <c r="T43" i="43697"/>
  <c r="U43" i="43697"/>
  <c r="V43" i="43697"/>
  <c r="B44" i="43697"/>
  <c r="C44" i="43697"/>
  <c r="D44" i="43697"/>
  <c r="E44" i="43697"/>
  <c r="F44" i="43697"/>
  <c r="G44" i="43697"/>
  <c r="H44" i="43697"/>
  <c r="I44" i="43697"/>
  <c r="J44" i="43697"/>
  <c r="K44" i="43697"/>
  <c r="L44" i="43697"/>
  <c r="M44" i="43697"/>
  <c r="N44" i="43697"/>
  <c r="O44" i="43697"/>
  <c r="P44" i="43697"/>
  <c r="Q44" i="43697"/>
  <c r="R44" i="43697"/>
  <c r="S44" i="43697"/>
  <c r="T44" i="43697"/>
  <c r="U44" i="43697"/>
  <c r="V44" i="43697"/>
  <c r="B45" i="43697"/>
  <c r="C45" i="43697"/>
  <c r="D45" i="43697"/>
  <c r="E45" i="43697"/>
  <c r="F45" i="43697"/>
  <c r="G45" i="43697"/>
  <c r="H45" i="43697"/>
  <c r="I45" i="43697"/>
  <c r="J45" i="43697"/>
  <c r="K45" i="43697"/>
  <c r="L45" i="43697"/>
  <c r="M45" i="43697"/>
  <c r="N45" i="43697"/>
  <c r="O45" i="43697"/>
  <c r="P45" i="43697"/>
  <c r="Q45" i="43697"/>
  <c r="R45" i="43697"/>
  <c r="S45" i="43697"/>
  <c r="T45" i="43697"/>
  <c r="U45" i="43697"/>
  <c r="V45" i="43697"/>
  <c r="B46" i="43697"/>
  <c r="C46" i="43697"/>
  <c r="D46" i="43697"/>
  <c r="E46" i="43697"/>
  <c r="F46" i="43697"/>
  <c r="G46" i="43697"/>
  <c r="H46" i="43697"/>
  <c r="I46" i="43697"/>
  <c r="J46" i="43697"/>
  <c r="K46" i="43697"/>
  <c r="L46" i="43697"/>
  <c r="M46" i="43697"/>
  <c r="N46" i="43697"/>
  <c r="O46" i="43697"/>
  <c r="P46" i="43697"/>
  <c r="Q46" i="43697"/>
  <c r="R46" i="43697"/>
  <c r="S46" i="43697"/>
  <c r="T46" i="43697"/>
  <c r="U46" i="43697"/>
  <c r="V46" i="43697"/>
  <c r="B47" i="43697"/>
  <c r="C47" i="43697"/>
  <c r="D47" i="43697"/>
  <c r="E47" i="43697"/>
  <c r="F47" i="43697"/>
  <c r="G47" i="43697"/>
  <c r="H47" i="43697"/>
  <c r="I47" i="43697"/>
  <c r="J47" i="43697"/>
  <c r="K47" i="43697"/>
  <c r="L47" i="43697"/>
  <c r="M47" i="43697"/>
  <c r="N47" i="43697"/>
  <c r="O47" i="43697"/>
  <c r="P47" i="43697"/>
  <c r="Q47" i="43697"/>
  <c r="R47" i="43697"/>
  <c r="S47" i="43697"/>
  <c r="T47" i="43697"/>
  <c r="U47" i="43697"/>
  <c r="V47" i="43697"/>
  <c r="B3" i="43706"/>
  <c r="A7" i="43703"/>
  <c r="A8" i="43703"/>
  <c r="A9" i="43703"/>
  <c r="A10" i="43703"/>
  <c r="A11" i="43703"/>
  <c r="A12" i="43703"/>
  <c r="A13" i="43703"/>
  <c r="A14" i="43703"/>
  <c r="A15" i="43703"/>
  <c r="A16" i="43703"/>
  <c r="A17" i="43703"/>
  <c r="A18" i="43703"/>
  <c r="A19" i="43703"/>
  <c r="A20" i="43703"/>
  <c r="A21" i="43703"/>
  <c r="A22" i="43703"/>
  <c r="A23" i="43703"/>
  <c r="A24" i="43703"/>
  <c r="A25" i="43703"/>
  <c r="A26" i="43703"/>
  <c r="A27" i="43703"/>
  <c r="A28" i="43703"/>
  <c r="A29" i="43703"/>
  <c r="A30" i="43703"/>
  <c r="A31" i="43703"/>
  <c r="A32" i="43703"/>
  <c r="A33" i="43703"/>
  <c r="A34" i="43703"/>
  <c r="A35" i="43703"/>
  <c r="A36" i="43703"/>
  <c r="A37" i="43703"/>
  <c r="A38" i="43703"/>
  <c r="A39" i="43703"/>
  <c r="A40" i="43703"/>
  <c r="A41" i="43703"/>
  <c r="A42" i="43703"/>
  <c r="A43" i="43703"/>
  <c r="A44" i="43703"/>
  <c r="A45" i="43703"/>
  <c r="A46" i="43703"/>
  <c r="A47" i="43703"/>
  <c r="A48" i="43703"/>
  <c r="A49" i="43703"/>
  <c r="A50" i="43703"/>
  <c r="A51" i="43703"/>
  <c r="A52" i="43703"/>
  <c r="A53" i="43703"/>
  <c r="A54" i="43703"/>
  <c r="A55" i="43703"/>
  <c r="A56" i="43703"/>
  <c r="A57" i="43703"/>
  <c r="A58" i="43703"/>
  <c r="A59" i="43703"/>
  <c r="J7" i="43698"/>
  <c r="J8" i="43698"/>
  <c r="B9" i="43698"/>
  <c r="C9" i="43698"/>
  <c r="D9" i="43698"/>
  <c r="E9" i="43698"/>
  <c r="F9" i="43698"/>
  <c r="G9" i="43698"/>
  <c r="J9" i="43698"/>
  <c r="B10" i="43698"/>
  <c r="C10" i="43698"/>
  <c r="D10" i="43698"/>
  <c r="E10" i="43698"/>
  <c r="F10" i="43698"/>
  <c r="G10" i="43698"/>
  <c r="J10" i="43698"/>
  <c r="B11" i="43698"/>
  <c r="C11" i="43698"/>
  <c r="D11" i="43698"/>
  <c r="F11" i="43698"/>
  <c r="G11" i="43698"/>
  <c r="J11" i="43698"/>
  <c r="B12" i="43698"/>
  <c r="D12" i="43698"/>
  <c r="F12" i="43698"/>
  <c r="G12" i="43698"/>
  <c r="J12" i="43698"/>
  <c r="B13" i="43698"/>
  <c r="D13" i="43698"/>
  <c r="F13" i="43698"/>
  <c r="G13" i="43698"/>
  <c r="B14" i="43698"/>
  <c r="D14" i="43698"/>
  <c r="F14" i="43698"/>
  <c r="G14" i="43698"/>
  <c r="B15" i="43698"/>
  <c r="D15" i="43698"/>
  <c r="F15" i="43698"/>
  <c r="G15" i="43698"/>
  <c r="B16" i="43698"/>
  <c r="D16" i="43698"/>
  <c r="F16" i="43698"/>
  <c r="G16" i="43698"/>
  <c r="B17" i="43698"/>
  <c r="D17" i="43698"/>
  <c r="F17" i="43698"/>
  <c r="G17" i="43698"/>
  <c r="B18" i="43698"/>
  <c r="D18" i="43698"/>
  <c r="F18" i="43698"/>
  <c r="G18" i="43698"/>
  <c r="B19" i="43698"/>
  <c r="D19" i="43698"/>
  <c r="F19" i="43698"/>
  <c r="G19" i="43698"/>
  <c r="B20" i="43698"/>
  <c r="D20" i="43698"/>
  <c r="F20" i="43698"/>
  <c r="G20" i="43698"/>
  <c r="B21" i="43698"/>
  <c r="D21" i="43698"/>
  <c r="F21" i="43698"/>
  <c r="G21" i="43698"/>
  <c r="B22" i="43698"/>
  <c r="D22" i="43698"/>
  <c r="F22" i="43698"/>
  <c r="G22" i="43698"/>
  <c r="B23" i="43698"/>
  <c r="D23" i="43698"/>
  <c r="F23" i="43698"/>
  <c r="G23" i="43698"/>
  <c r="B24" i="43698"/>
  <c r="D24" i="43698"/>
  <c r="F24" i="43698"/>
  <c r="G24" i="43698"/>
  <c r="B25" i="43698"/>
  <c r="D25" i="43698"/>
  <c r="F25" i="43698"/>
  <c r="G25" i="43698"/>
  <c r="B26" i="43698"/>
  <c r="D26" i="43698"/>
  <c r="F26" i="43698"/>
  <c r="G26" i="43698"/>
  <c r="B27" i="43698"/>
  <c r="D27" i="43698"/>
  <c r="F27" i="43698"/>
  <c r="G27" i="43698"/>
  <c r="B28" i="43698"/>
  <c r="D28" i="43698"/>
  <c r="F28" i="43698"/>
  <c r="G28" i="43698"/>
  <c r="B29" i="43698"/>
  <c r="D29" i="43698"/>
  <c r="F29" i="43698"/>
  <c r="G29" i="43698"/>
  <c r="B30" i="43698"/>
  <c r="D30" i="43698"/>
  <c r="F30" i="43698"/>
  <c r="G30" i="43698"/>
  <c r="C3" i="1"/>
  <c r="I4" i="1"/>
  <c r="I5" i="1"/>
  <c r="I6" i="1"/>
  <c r="C7" i="1"/>
  <c r="I7" i="1"/>
  <c r="I8" i="1"/>
  <c r="IS8" i="1"/>
  <c r="IS10" i="1"/>
  <c r="IS11" i="1"/>
  <c r="B14" i="1"/>
  <c r="C14" i="1"/>
  <c r="F14" i="1"/>
  <c r="G14" i="1"/>
  <c r="B15" i="1"/>
  <c r="C15" i="1"/>
  <c r="F15" i="1"/>
  <c r="G15" i="1"/>
  <c r="B16" i="1"/>
  <c r="C16" i="1"/>
  <c r="F16" i="1"/>
  <c r="G16" i="1"/>
  <c r="B17" i="1"/>
  <c r="C17" i="1"/>
  <c r="F17" i="1"/>
  <c r="G17" i="1"/>
  <c r="B18" i="1"/>
  <c r="C18" i="1"/>
  <c r="F18" i="1"/>
  <c r="G18" i="1"/>
  <c r="B19" i="1"/>
  <c r="C19" i="1"/>
  <c r="F19" i="1"/>
  <c r="G19" i="1"/>
  <c r="B20" i="1"/>
  <c r="C20" i="1"/>
  <c r="F20" i="1"/>
  <c r="G20" i="1"/>
  <c r="B21" i="1"/>
  <c r="C21" i="1"/>
  <c r="F21" i="1"/>
  <c r="G21" i="1"/>
  <c r="B22" i="1"/>
  <c r="C22" i="1"/>
  <c r="F22" i="1"/>
  <c r="G22" i="1"/>
  <c r="B23" i="1"/>
  <c r="C23" i="1"/>
  <c r="F23" i="1"/>
  <c r="G23" i="1"/>
  <c r="B24" i="1"/>
  <c r="C24" i="1"/>
  <c r="F24" i="1"/>
  <c r="G24" i="1"/>
  <c r="B25" i="1"/>
  <c r="C25" i="1"/>
  <c r="F25" i="1"/>
  <c r="G25" i="1"/>
  <c r="IS25" i="1"/>
  <c r="B26" i="1"/>
  <c r="C26" i="1"/>
  <c r="F26" i="1"/>
  <c r="G26" i="1"/>
  <c r="B27" i="1"/>
  <c r="C27" i="1"/>
  <c r="F27" i="1"/>
  <c r="G27" i="1"/>
  <c r="B28" i="1"/>
  <c r="C28" i="1"/>
  <c r="F28" i="1"/>
  <c r="G28" i="1"/>
  <c r="B29" i="1"/>
  <c r="C29" i="1"/>
  <c r="F29" i="1"/>
  <c r="G29" i="1"/>
  <c r="B30" i="1"/>
  <c r="C30" i="1"/>
  <c r="F30" i="1"/>
  <c r="G30" i="1"/>
  <c r="B31" i="1"/>
  <c r="C31" i="1"/>
  <c r="F31" i="1"/>
  <c r="G31" i="1"/>
  <c r="IS32" i="1"/>
  <c r="IS33" i="1"/>
  <c r="IS34" i="1"/>
  <c r="B37" i="1"/>
  <c r="C37" i="1"/>
  <c r="D37" i="1"/>
  <c r="E37" i="1"/>
  <c r="G37" i="1"/>
  <c r="K37" i="1"/>
  <c r="B38" i="1"/>
  <c r="C38" i="1"/>
  <c r="D38" i="1"/>
  <c r="E38" i="1"/>
  <c r="G38" i="1"/>
  <c r="K38" i="1"/>
  <c r="B39" i="1"/>
  <c r="C39" i="1"/>
  <c r="D39" i="1"/>
  <c r="E39" i="1"/>
  <c r="G39" i="1"/>
  <c r="K39" i="1"/>
  <c r="B40" i="1"/>
  <c r="C40" i="1"/>
  <c r="D40" i="1"/>
  <c r="E40" i="1"/>
  <c r="G40" i="1"/>
  <c r="K40" i="1"/>
  <c r="B41" i="1"/>
  <c r="C41" i="1"/>
  <c r="D41" i="1"/>
  <c r="E41" i="1"/>
  <c r="G41" i="1"/>
  <c r="B42" i="1"/>
  <c r="C42" i="1"/>
  <c r="D42" i="1"/>
  <c r="E42" i="1"/>
  <c r="G42" i="1"/>
  <c r="B43" i="1"/>
  <c r="C43" i="1"/>
  <c r="D43" i="1"/>
  <c r="E43" i="1"/>
  <c r="G43" i="1"/>
  <c r="B44" i="1"/>
  <c r="C44" i="1"/>
  <c r="D44" i="1"/>
  <c r="E44" i="1"/>
  <c r="G44" i="1"/>
  <c r="B45" i="1"/>
  <c r="C45" i="1"/>
  <c r="D45" i="1"/>
  <c r="E45" i="1"/>
  <c r="G45" i="1"/>
  <c r="B46" i="1"/>
  <c r="C46" i="1"/>
  <c r="D46" i="1"/>
  <c r="E46" i="1"/>
  <c r="G46" i="1"/>
  <c r="B47" i="1"/>
  <c r="C47" i="1"/>
  <c r="D47" i="1"/>
  <c r="E47" i="1"/>
  <c r="G47" i="1"/>
  <c r="B48" i="1"/>
  <c r="C48" i="1"/>
  <c r="D48" i="1"/>
  <c r="E48" i="1"/>
  <c r="G48" i="1"/>
  <c r="B49" i="1"/>
  <c r="C49" i="1"/>
  <c r="D49" i="1"/>
  <c r="E49" i="1"/>
  <c r="G49" i="1"/>
  <c r="B50" i="1"/>
  <c r="C50" i="1"/>
  <c r="D50" i="1"/>
  <c r="E50" i="1"/>
  <c r="G50" i="1"/>
  <c r="B51" i="1"/>
  <c r="C51" i="1"/>
  <c r="D51" i="1"/>
  <c r="E51" i="1"/>
  <c r="G51" i="1"/>
  <c r="B52" i="1"/>
  <c r="C52" i="1"/>
  <c r="D52" i="1"/>
  <c r="E52" i="1"/>
  <c r="G52" i="1"/>
  <c r="B53" i="1"/>
  <c r="C53" i="1"/>
  <c r="D53" i="1"/>
  <c r="E53" i="1"/>
  <c r="G53" i="1"/>
  <c r="B54" i="1"/>
  <c r="C54" i="1"/>
  <c r="D54" i="1"/>
  <c r="E54" i="1"/>
  <c r="G54" i="1"/>
  <c r="B6" i="43705"/>
  <c r="C6" i="43705"/>
  <c r="D6" i="43705"/>
  <c r="E6" i="43705"/>
  <c r="F6" i="43705"/>
  <c r="G6" i="43705"/>
  <c r="B7" i="43705"/>
  <c r="C7" i="43705"/>
  <c r="D7" i="43705"/>
  <c r="E7" i="43705"/>
  <c r="F7" i="43705"/>
  <c r="G7" i="43705"/>
  <c r="B8" i="43705"/>
  <c r="C8" i="43705"/>
  <c r="D8" i="43705"/>
  <c r="E8" i="43705"/>
  <c r="F8" i="43705"/>
  <c r="G8" i="43705"/>
  <c r="B9" i="43705"/>
  <c r="C9" i="43705"/>
  <c r="D9" i="43705"/>
  <c r="E9" i="43705"/>
  <c r="F9" i="43705"/>
  <c r="G9" i="43705"/>
  <c r="B10" i="43705"/>
  <c r="C10" i="43705"/>
  <c r="D10" i="43705"/>
  <c r="E10" i="43705"/>
  <c r="F10" i="43705"/>
  <c r="G10" i="43705"/>
  <c r="B11" i="43705"/>
  <c r="C11" i="43705"/>
  <c r="D11" i="43705"/>
  <c r="E11" i="43705"/>
  <c r="F11" i="43705"/>
  <c r="G11" i="43705"/>
  <c r="B12" i="43705"/>
  <c r="C12" i="43705"/>
  <c r="D12" i="43705"/>
  <c r="E12" i="43705"/>
  <c r="F12" i="43705"/>
  <c r="G12" i="43705"/>
  <c r="B13" i="43705"/>
  <c r="C13" i="43705"/>
  <c r="D13" i="43705"/>
  <c r="E13" i="43705"/>
  <c r="F13" i="43705"/>
  <c r="G13" i="43705"/>
  <c r="B14" i="43705"/>
  <c r="C14" i="43705"/>
  <c r="D14" i="43705"/>
  <c r="E14" i="43705"/>
  <c r="F14" i="43705"/>
  <c r="G14" i="43705"/>
  <c r="B15" i="43705"/>
  <c r="C15" i="43705"/>
  <c r="D15" i="43705"/>
  <c r="E15" i="43705"/>
  <c r="F15" i="43705"/>
  <c r="G15" i="43705"/>
  <c r="B16" i="43705"/>
  <c r="C16" i="43705"/>
  <c r="D16" i="43705"/>
  <c r="E16" i="43705"/>
  <c r="F16" i="43705"/>
  <c r="G16" i="43705"/>
  <c r="B17" i="43705"/>
  <c r="C17" i="43705"/>
  <c r="D17" i="43705"/>
  <c r="E17" i="43705"/>
  <c r="F17" i="43705"/>
  <c r="G17" i="43705"/>
  <c r="B18" i="43705"/>
  <c r="C18" i="43705"/>
  <c r="D18" i="43705"/>
  <c r="E18" i="43705"/>
  <c r="F18" i="43705"/>
  <c r="G18" i="43705"/>
  <c r="B19" i="43705"/>
  <c r="C19" i="43705"/>
  <c r="D19" i="43705"/>
  <c r="E19" i="43705"/>
  <c r="F19" i="43705"/>
  <c r="G19" i="43705"/>
  <c r="B20" i="43705"/>
  <c r="C20" i="43705"/>
  <c r="D20" i="43705"/>
  <c r="E20" i="43705"/>
  <c r="F20" i="43705"/>
  <c r="G20" i="43705"/>
  <c r="B21" i="43705"/>
  <c r="C21" i="43705"/>
  <c r="D21" i="43705"/>
  <c r="E21" i="43705"/>
  <c r="F21" i="43705"/>
  <c r="G21" i="43705"/>
  <c r="B22" i="43705"/>
  <c r="C22" i="43705"/>
  <c r="D22" i="43705"/>
  <c r="E22" i="43705"/>
  <c r="F22" i="43705"/>
  <c r="G22" i="43705"/>
  <c r="B23" i="43705"/>
  <c r="C23" i="43705"/>
  <c r="D23" i="43705"/>
  <c r="E23" i="43705"/>
  <c r="F23" i="43705"/>
  <c r="G23" i="43705"/>
  <c r="D27" i="43705"/>
  <c r="D28" i="43705"/>
  <c r="D29" i="43705"/>
  <c r="D30" i="43705"/>
  <c r="C4" i="43701"/>
  <c r="C7" i="43701"/>
  <c r="D7" i="43701"/>
  <c r="E7" i="43701"/>
  <c r="F7" i="43701"/>
  <c r="G7" i="43701"/>
  <c r="I7" i="43701"/>
  <c r="J7" i="43701"/>
  <c r="K7" i="43701"/>
  <c r="L7" i="43701"/>
  <c r="C8" i="43701"/>
  <c r="D8" i="43701"/>
  <c r="E8" i="43701"/>
  <c r="F8" i="43701"/>
  <c r="G8" i="43701"/>
  <c r="I8" i="43701"/>
  <c r="J8" i="43701"/>
  <c r="K8" i="43701"/>
  <c r="L8" i="43701"/>
  <c r="C9" i="43701"/>
  <c r="D9" i="43701"/>
  <c r="E9" i="43701"/>
  <c r="F9" i="43701"/>
  <c r="G9" i="43701"/>
  <c r="I9" i="43701"/>
  <c r="J9" i="43701"/>
  <c r="K9" i="43701"/>
  <c r="L9" i="43701"/>
  <c r="C10" i="43701"/>
  <c r="D10" i="43701"/>
  <c r="E10" i="43701"/>
  <c r="F10" i="43701"/>
  <c r="G10" i="43701"/>
  <c r="I10" i="43701"/>
  <c r="J10" i="43701"/>
  <c r="K10" i="43701"/>
  <c r="L10" i="43701"/>
  <c r="C11" i="43701"/>
  <c r="D11" i="43701"/>
  <c r="E11" i="43701"/>
  <c r="F11" i="43701"/>
  <c r="G11" i="43701"/>
  <c r="I11" i="43701"/>
  <c r="J11" i="43701"/>
  <c r="K11" i="43701"/>
  <c r="L11" i="43701"/>
  <c r="C12" i="43701"/>
  <c r="D12" i="43701"/>
  <c r="E12" i="43701"/>
  <c r="F12" i="43701"/>
  <c r="G12" i="43701"/>
  <c r="I12" i="43701"/>
  <c r="J12" i="43701"/>
  <c r="K12" i="43701"/>
  <c r="L12" i="43701"/>
  <c r="C13" i="43701"/>
  <c r="D13" i="43701"/>
  <c r="E13" i="43701"/>
  <c r="F13" i="43701"/>
  <c r="G13" i="43701"/>
  <c r="I13" i="43701"/>
  <c r="J13" i="43701"/>
  <c r="K13" i="43701"/>
  <c r="L13" i="43701"/>
  <c r="C14" i="43701"/>
  <c r="D14" i="43701"/>
  <c r="E14" i="43701"/>
  <c r="F14" i="43701"/>
  <c r="G14" i="43701"/>
  <c r="I14" i="43701"/>
  <c r="J14" i="43701"/>
  <c r="K14" i="43701"/>
  <c r="L14" i="43701"/>
  <c r="C15" i="43701"/>
  <c r="D15" i="43701"/>
  <c r="E15" i="43701"/>
  <c r="F15" i="43701"/>
  <c r="G15" i="43701"/>
  <c r="I15" i="43701"/>
  <c r="J15" i="43701"/>
  <c r="K15" i="43701"/>
  <c r="L15" i="43701"/>
  <c r="C16" i="43701"/>
  <c r="D16" i="43701"/>
  <c r="E16" i="43701"/>
  <c r="F16" i="43701"/>
  <c r="G16" i="43701"/>
  <c r="I16" i="43701"/>
  <c r="J16" i="43701"/>
  <c r="K16" i="43701"/>
  <c r="L16" i="43701"/>
  <c r="C17" i="43701"/>
  <c r="D17" i="43701"/>
  <c r="E17" i="43701"/>
  <c r="F17" i="43701"/>
  <c r="G17" i="43701"/>
  <c r="I17" i="43701"/>
  <c r="J17" i="43701"/>
  <c r="K17" i="43701"/>
  <c r="L17" i="43701"/>
  <c r="C18" i="43701"/>
  <c r="D18" i="43701"/>
  <c r="E18" i="43701"/>
  <c r="F18" i="43701"/>
  <c r="G18" i="43701"/>
  <c r="I18" i="43701"/>
  <c r="J18" i="43701"/>
  <c r="K18" i="43701"/>
  <c r="L18" i="43701"/>
  <c r="C19" i="43701"/>
  <c r="D19" i="43701"/>
  <c r="E19" i="43701"/>
  <c r="F19" i="43701"/>
  <c r="G19" i="43701"/>
  <c r="I19" i="43701"/>
  <c r="J19" i="43701"/>
  <c r="K19" i="43701"/>
  <c r="L19" i="43701"/>
  <c r="C20" i="43701"/>
  <c r="D20" i="43701"/>
  <c r="E20" i="43701"/>
  <c r="F20" i="43701"/>
  <c r="G20" i="43701"/>
  <c r="I20" i="43701"/>
  <c r="J20" i="43701"/>
  <c r="K20" i="43701"/>
  <c r="L20" i="43701"/>
  <c r="C21" i="43701"/>
  <c r="D21" i="43701"/>
  <c r="E21" i="43701"/>
  <c r="F21" i="43701"/>
  <c r="G21" i="43701"/>
  <c r="I21" i="43701"/>
  <c r="J21" i="43701"/>
  <c r="K21" i="43701"/>
  <c r="L21" i="43701"/>
  <c r="C22" i="43701"/>
  <c r="D22" i="43701"/>
  <c r="E22" i="43701"/>
  <c r="F22" i="43701"/>
  <c r="G22" i="43701"/>
  <c r="I22" i="43701"/>
  <c r="J22" i="43701"/>
  <c r="K22" i="43701"/>
  <c r="L22" i="43701"/>
  <c r="C23" i="43701"/>
  <c r="D23" i="43701"/>
  <c r="E23" i="43701"/>
  <c r="F23" i="43701"/>
  <c r="G23" i="43701"/>
  <c r="I23" i="43701"/>
  <c r="J23" i="43701"/>
  <c r="K23" i="43701"/>
  <c r="L23" i="43701"/>
  <c r="C24" i="43701"/>
  <c r="D24" i="43701"/>
  <c r="E24" i="43701"/>
  <c r="F24" i="43701"/>
  <c r="G24" i="43701"/>
  <c r="I24" i="43701"/>
  <c r="J24" i="43701"/>
  <c r="K24" i="43701"/>
  <c r="L24" i="43701"/>
  <c r="C25" i="43701"/>
  <c r="C26" i="43701"/>
  <c r="C27" i="43701"/>
  <c r="C28" i="43701"/>
</calcChain>
</file>

<file path=xl/comments1.xml><?xml version="1.0" encoding="utf-8"?>
<comments xmlns="http://schemas.openxmlformats.org/spreadsheetml/2006/main">
  <authors>
    <author>ranai</author>
  </authors>
  <commentList>
    <comment ref="D12" authorId="0" shapeId="0">
      <text>
        <r>
          <rPr>
            <b/>
            <sz val="8"/>
            <color indexed="81"/>
            <rFont val="Tahoma"/>
          </rPr>
          <t xml:space="preserve">
BUY = +ve
SELL = -ve</t>
        </r>
      </text>
    </comment>
  </commentList>
</comments>
</file>

<file path=xl/sharedStrings.xml><?xml version="1.0" encoding="utf-8"?>
<sst xmlns="http://schemas.openxmlformats.org/spreadsheetml/2006/main" count="382" uniqueCount="190">
  <si>
    <t xml:space="preserve"> </t>
  </si>
  <si>
    <t>D</t>
  </si>
  <si>
    <t>F</t>
  </si>
  <si>
    <t>JCC Model</t>
  </si>
  <si>
    <t>Start date</t>
  </si>
  <si>
    <t>End date</t>
  </si>
  <si>
    <t>Jan</t>
  </si>
  <si>
    <t>Feb</t>
  </si>
  <si>
    <t>USD-JPY FX</t>
  </si>
  <si>
    <t>Mar</t>
  </si>
  <si>
    <t>Apr</t>
  </si>
  <si>
    <t>May</t>
  </si>
  <si>
    <t>Jun</t>
  </si>
  <si>
    <t>Nov</t>
  </si>
  <si>
    <t>Dec</t>
  </si>
  <si>
    <t>@_QKA`__c</t>
  </si>
  <si>
    <t xml:space="preserve">@u@R@^I@ </t>
  </si>
  <si>
    <t>#$%&amp;'@(EP)@*+!Prior Options&lt;!       !</t>
  </si>
  <si>
    <t>Total&lt;</t>
  </si>
  <si>
    <t xml:space="preserve">       Methanol </t>
  </si>
  <si>
    <t/>
  </si>
  <si>
    <t>MeOH (NG Basis)</t>
  </si>
  <si>
    <t>Zt(&lt;i(&amp;Zt</t>
  </si>
  <si>
    <t xml:space="preserve">  Z=t(   </t>
  </si>
  <si>
    <t>@Zt)iZEt)iu@Zqt)iZt)iR@Zt)i^Zt)       iI@  Z!t  Drift)iZMt)i;@Zyt</t>
  </si>
  <si>
    <t>#$%&amp;'()*+,-./0123456789:;&lt;=&gt;?@ABCDEFGHIJKLMNOPQRSTUVWXYZ[\]^_`abcdefghijklmnopqrstuvwxyz{|}~Zt)Zt)Zt)Zt)ZEt)Zqt)Zt)    Zt      Futures)  Zt)Z!t)ZMt</t>
  </si>
  <si>
    <t>+X??InputMTBE</t>
  </si>
  <si>
    <t>W     Volatility Factor (d)2X?ZtA2XI+?Z9tA(X?Zmt             (XI+?Zt</t>
  </si>
  <si>
    <t>~</t>
  </si>
  <si>
    <t>%Z[tZt;^Q%ZtZt;^333333</t>
  </si>
  <si>
    <t>\     Net Notional Positionj!^dfffff!%j!^ffffff'@%j!^433333@%!^@%        !</t>
  </si>
  <si>
    <t>\     Net Notional Positionj^#j~</t>
  </si>
  <si>
    <t>aPV Margins  (in thousands)jjjjjjjjjj@VX*9=t$B2j]j]j]]]]]]]]]j]]]]]j]D$l5zNNP(P'X%</t>
  </si>
  <si>
    <t>Zt!j,!c</t>
  </si>
  <si>
    <t>\      Liquidated</t>
  </si>
  <si>
    <t xml:space="preserve">     f,</t>
  </si>
  <si>
    <t>fcf,</t>
  </si>
  <si>
    <t>*#\</t>
  </si>
  <si>
    <t xml:space="preserve">l#j!#c 4% </t>
  </si>
  <si>
    <t>Dc@FD;ODf</t>
  </si>
  <si>
    <t>Dcn@DD;IDjDcfffff       @WDFDG&lt;LLLLLLLLLLA~</t>
  </si>
  <si>
    <t>Ec)\?&lt;D&lt;</t>
  </si>
  <si>
    <t>Fcy&amp;1mDD=\Fj</t>
  </si>
  <si>
    <t>v&lt;%DF`G!Gm C_j@G%DF`G+Gmf|?@=%DF?G!Gm/$z@A%DF`GGc@(D~</t>
  </si>
  <si>
    <t>[[]    LL[ T[[ []    LL[</t>
  </si>
  <si>
    <t>[] T][ ]</t>
  </si>
  <si>
    <t>S^ %[]</t>
  </si>
  <si>
    <t>A`a\aaaddadda b\   Prior Day Origination~</t>
  </si>
  <si>
    <t xml:space="preserve">         Prior Day Change in Price~</t>
  </si>
  <si>
    <t>&lt;@%'CHANGE IN PRICE: PRIOR      Price Curve Shift~</t>
  </si>
  <si>
    <t>Z[\[\[\\\\\[]^\\\\`</t>
  </si>
  <si>
    <t>XYYYYfWaDlxnnrkretk^44FB88PFwGwVGDPP</t>
  </si>
  <si>
    <t>/@ r(@CtbE*@~</t>
  </si>
  <si>
    <t>mmmmnnnnnnnm?l7Detail of New Transactions By Originator - January 1997</t>
  </si>
  <si>
    <t>}</t>
  </si>
  <si>
    <t>!//@//@//@//@//@//@//w@//V@//@G//@//@//@//DP@//@//@//@//@@//P@//P@//@//</t>
  </si>
  <si>
    <t>//@#//@$//@%//@&amp;//w@'//V@(//@G)//@*//@+//@,//DP@-//@.//@///@0//@@1//P@2//P@3//@4//</t>
  </si>
  <si>
    <t xml:space="preserve"> m</t>
  </si>
  <si>
    <t xml:space="preserve">     Change in Basis Price2ZYTNA2ZTNA2ZUNA-[      Theta</t>
  </si>
  <si>
    <t xml:space="preserve">     Change in Index Price2ZUOA2ZUOA2ZVOA         Broker Fees</t>
  </si>
  <si>
    <t>#$%&amp;w'V(G)*+,DP-./0@1P2P34</t>
  </si>
  <si>
    <t>#$%&amp;'()*+,-./0123456789:;&lt;=&gt;?@ABCDEFGHIJKLMNOPQRSTUVWXYZ[\]^_`abcdefghijklmnopqrstuvwxyz{|~`abcdefwgVhGijklDPmnop@qPrPst</t>
  </si>
  <si>
    <t>Current DayC;between the Oracle volumes and Lotus volumes was discovered     Mid P/L Swaps);ZQv  Manual Input (Oracle  - P&amp;L Top Page)</t>
  </si>
  <si>
    <t>Prior MonthNet Position!        LL$     Gross Book Balance!kD%-</t>
  </si>
  <si>
    <t>D%lACWM^4O{o;X 6@!6@</t>
  </si>
  <si>
    <t>3     Prior Period Liquidations Adjustment - Sched E</t>
  </si>
  <si>
    <t>b#</t>
  </si>
  <si>
    <t>DO NOT REMOVE</t>
  </si>
  <si>
    <t>?        +#S+%</t>
  </si>
  <si>
    <t>@ ,#M</t>
  </si>
  <si>
    <t>@        -#T</t>
  </si>
  <si>
    <t>@        .#W.$,).5@.Z</t>
  </si>
  <si>
    <t>@        /#R/$./50Index Curve Shift01.F0!~</t>
  </si>
  <si>
    <t>#Q%</t>
  </si>
  <si>
    <t>{'@2|'@}'w@~'@G'@`Unleaded`eW``&gt;`!`#&amp;Ja!a#&amp;Jb!b#&amp;Jc!c#&amp;Jd!d#&amp;eTot MTD Futures Liquid.!e%Vd.Fe!e#&amp;</t>
  </si>
  <si>
    <t>#h%</t>
  </si>
  <si>
    <t>&amp;+{#Schedule A: Rho &amp; Drift Adjustments{*{</t>
  </si>
  <si>
    <t>!</t>
  </si>
  <si>
    <t>JCC Position (bbl)</t>
  </si>
  <si>
    <t>Interest Rate and Foreign Exchange Forward Curves</t>
  </si>
  <si>
    <t>n/a</t>
  </si>
  <si>
    <t>Today</t>
  </si>
  <si>
    <t>Monthly Date</t>
  </si>
  <si>
    <t xml:space="preserve">US LIBOR </t>
  </si>
  <si>
    <t>JAP LIBOR</t>
  </si>
  <si>
    <t>USD-YEN FX</t>
  </si>
  <si>
    <t>Cost of Funds</t>
  </si>
  <si>
    <t>Yen/USD</t>
  </si>
  <si>
    <t>Date</t>
  </si>
  <si>
    <t>JCC Fwd Curve (Yen/bbl)</t>
  </si>
  <si>
    <t>JCC Fwd Curve (Yen/kL)</t>
  </si>
  <si>
    <t>JCC Swap Calculation Page</t>
  </si>
  <si>
    <t>JCC Fwd Curve (USD/bbl)</t>
  </si>
  <si>
    <t>Deal Volume (kL)</t>
  </si>
  <si>
    <t>Trader Inputs</t>
  </si>
  <si>
    <t>JCC Swap Model</t>
  </si>
  <si>
    <t>JCC Volume (kL)</t>
  </si>
  <si>
    <t>Disc. Vol. (kL)</t>
  </si>
  <si>
    <t>JPY LIBOR</t>
  </si>
  <si>
    <t>Discount Factor</t>
  </si>
  <si>
    <t>Curve Update Check Box</t>
  </si>
  <si>
    <t>JCC Curve</t>
  </si>
  <si>
    <t>Brent Curve</t>
  </si>
  <si>
    <t>JCC Strip Quotation</t>
  </si>
  <si>
    <t>JCC Strip Price</t>
  </si>
  <si>
    <t>Calendar Brent Hedge Positions</t>
  </si>
  <si>
    <t>Trader Checks</t>
  </si>
  <si>
    <t>JCC Position (kL)</t>
  </si>
  <si>
    <t>Brent Hedge Calculation Page</t>
  </si>
  <si>
    <t>Model-Generated Hedge Ratios</t>
  </si>
  <si>
    <t>Brent(t)</t>
  </si>
  <si>
    <t>Brent(t-1)</t>
  </si>
  <si>
    <t>Brent(t-2)</t>
  </si>
  <si>
    <t>Brent(t-3)</t>
  </si>
  <si>
    <t>bbl/bbl JCC</t>
  </si>
  <si>
    <t>JCC Swap Month</t>
  </si>
  <si>
    <t>Brent(t-4)</t>
  </si>
  <si>
    <t>Brent(t-5)</t>
  </si>
  <si>
    <t>Brent(t-6)</t>
  </si>
  <si>
    <t>Brent(t-7)</t>
  </si>
  <si>
    <t>Brent(t-8)</t>
  </si>
  <si>
    <t>Brent(t-9)</t>
  </si>
  <si>
    <t>Brent(t-10)</t>
  </si>
  <si>
    <t>Brent(t-11)</t>
  </si>
  <si>
    <t>Brent(t-12)</t>
  </si>
  <si>
    <t>Brent(t-13)</t>
  </si>
  <si>
    <t>Brent(t-14)</t>
  </si>
  <si>
    <t>Brent(t-15)</t>
  </si>
  <si>
    <t>Brent(t-16)</t>
  </si>
  <si>
    <t>Brent(t-17)</t>
  </si>
  <si>
    <t>JCC Model Inputs</t>
  </si>
  <si>
    <t>Last Updated</t>
  </si>
  <si>
    <t>Long-term Model</t>
  </si>
  <si>
    <t>A</t>
  </si>
  <si>
    <t>B</t>
  </si>
  <si>
    <t xml:space="preserve">C </t>
  </si>
  <si>
    <t>E</t>
  </si>
  <si>
    <t>Model</t>
  </si>
  <si>
    <t>Error Correction</t>
  </si>
  <si>
    <t>JCC</t>
  </si>
  <si>
    <t>Settled</t>
  </si>
  <si>
    <t xml:space="preserve"> Brent Equiv JCC Position (bbl)</t>
  </si>
  <si>
    <t>Enron Brent Hedge Position (bbl)</t>
  </si>
  <si>
    <t>Forward</t>
  </si>
  <si>
    <t>Daily JCC Forward Curve Generator</t>
  </si>
  <si>
    <t>JCC and Brent Settlement History</t>
  </si>
  <si>
    <t>($/bbl)</t>
  </si>
  <si>
    <t>(Y/kl)</t>
  </si>
  <si>
    <t>Brent Swap</t>
  </si>
  <si>
    <t>JCC Fwd Curve (Quote) Y/kL</t>
  </si>
  <si>
    <t>JCC Fwd Curve ($/bbl)</t>
  </si>
  <si>
    <t>Last Update</t>
  </si>
  <si>
    <t>Hedge ratios</t>
  </si>
  <si>
    <t>Constants</t>
  </si>
  <si>
    <r>
      <t xml:space="preserve">D </t>
    </r>
    <r>
      <rPr>
        <b/>
        <sz val="10"/>
        <rFont val="Arial"/>
        <family val="2"/>
      </rPr>
      <t>Brent Position (bbl)</t>
    </r>
  </si>
  <si>
    <t>Brent Swap Curve</t>
  </si>
  <si>
    <t>Risk Premium (Yen/kL)</t>
  </si>
  <si>
    <t>Yen/kL</t>
  </si>
  <si>
    <t>Forward Date</t>
  </si>
  <si>
    <t>Brent Swap ($/bbl)</t>
  </si>
  <si>
    <t>Daily Position Report</t>
  </si>
  <si>
    <t>Month</t>
  </si>
  <si>
    <t>Price</t>
  </si>
  <si>
    <t>Deal Sheet</t>
  </si>
  <si>
    <t>JCC Deals</t>
  </si>
  <si>
    <t>Brent Deals</t>
  </si>
  <si>
    <t>Today:</t>
  </si>
  <si>
    <t>Trade ID</t>
  </si>
  <si>
    <t xml:space="preserve">Brent Swaps Curve (Houston) </t>
  </si>
  <si>
    <t>Brent Swaps</t>
  </si>
  <si>
    <t>JCC Fwd Curve (Quote) $/bbl</t>
  </si>
  <si>
    <r>
      <t>JCC(t)</t>
    </r>
    <r>
      <rPr>
        <b/>
        <sz val="12"/>
        <rFont val="Arial"/>
        <family val="2"/>
      </rPr>
      <t xml:space="preserve"> = (1+C+E)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JCC(t-1)</t>
    </r>
    <r>
      <rPr>
        <b/>
        <sz val="12"/>
        <rFont val="Arial"/>
        <family val="2"/>
      </rPr>
      <t xml:space="preserve"> - E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JCC(t-2)</t>
    </r>
    <r>
      <rPr>
        <b/>
        <sz val="12"/>
        <rFont val="Arial"/>
        <family val="2"/>
      </rPr>
      <t xml:space="preserve"> - (A </t>
    </r>
    <r>
      <rPr>
        <b/>
        <sz val="10"/>
        <rFont val="Arial"/>
        <family val="2"/>
      </rPr>
      <t xml:space="preserve">x </t>
    </r>
    <r>
      <rPr>
        <b/>
        <sz val="12"/>
        <rFont val="Arial"/>
        <family val="2"/>
      </rPr>
      <t xml:space="preserve">C) + (D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Brent(t)</t>
    </r>
    <r>
      <rPr>
        <b/>
        <sz val="12"/>
        <rFont val="Arial"/>
        <family val="2"/>
      </rPr>
      <t xml:space="preserve">) + (-(B </t>
    </r>
    <r>
      <rPr>
        <b/>
        <sz val="10"/>
        <rFont val="Arial"/>
        <family val="2"/>
      </rPr>
      <t xml:space="preserve">x </t>
    </r>
    <r>
      <rPr>
        <b/>
        <sz val="12"/>
        <rFont val="Arial"/>
        <family val="2"/>
      </rPr>
      <t xml:space="preserve">C) - D + F) </t>
    </r>
    <r>
      <rPr>
        <b/>
        <sz val="10"/>
        <rFont val="Arial"/>
        <family val="2"/>
      </rPr>
      <t>x</t>
    </r>
    <r>
      <rPr>
        <b/>
        <sz val="12"/>
        <rFont val="Arial"/>
        <family val="2"/>
      </rPr>
      <t xml:space="preserve"> </t>
    </r>
    <r>
      <rPr>
        <b/>
        <sz val="12"/>
        <color indexed="10"/>
        <rFont val="Arial"/>
        <family val="2"/>
      </rPr>
      <t>Brent(t-1)</t>
    </r>
    <r>
      <rPr>
        <b/>
        <sz val="12"/>
        <rFont val="Arial"/>
        <family val="2"/>
      </rPr>
      <t xml:space="preserve"> - F </t>
    </r>
    <r>
      <rPr>
        <b/>
        <sz val="10"/>
        <rFont val="Arial"/>
        <family val="2"/>
      </rPr>
      <t xml:space="preserve">x </t>
    </r>
    <r>
      <rPr>
        <b/>
        <sz val="12"/>
        <color indexed="10"/>
        <rFont val="Arial"/>
        <family val="2"/>
      </rPr>
      <t>Brent(t-2)</t>
    </r>
  </si>
  <si>
    <t>JCC trade (bbl)</t>
  </si>
  <si>
    <t>JCC book (bbl)</t>
  </si>
  <si>
    <t>JCC trade - Brent Equiv (bbl)</t>
  </si>
  <si>
    <t>JCC Book (Brent equiv bbl)</t>
  </si>
  <si>
    <t>Volume (bbl)</t>
  </si>
  <si>
    <t>Volume (kL)</t>
  </si>
  <si>
    <t xml:space="preserve">JCC Book </t>
  </si>
  <si>
    <t xml:space="preserve">JCC - Brent Equivalent </t>
  </si>
  <si>
    <t>Brent hedge Book</t>
  </si>
  <si>
    <t>Book Positions (bbl)</t>
  </si>
  <si>
    <t>Delta</t>
  </si>
  <si>
    <t>Hedge Ratio Equations</t>
  </si>
  <si>
    <r>
      <t>Brent (t)</t>
    </r>
    <r>
      <rPr>
        <b/>
        <sz val="10"/>
        <rFont val="Arial"/>
        <family val="2"/>
      </rPr>
      <t xml:space="preserve">    =   D </t>
    </r>
  </si>
  <si>
    <r>
      <t>Brent (t-1)</t>
    </r>
    <r>
      <rPr>
        <b/>
        <sz val="10"/>
        <rFont val="Arial"/>
        <family val="2"/>
      </rPr>
      <t xml:space="preserve"> = -BC - D + F + (1+C+E) x </t>
    </r>
    <r>
      <rPr>
        <b/>
        <sz val="10"/>
        <color indexed="10"/>
        <rFont val="Arial"/>
        <family val="2"/>
      </rPr>
      <t>Brent(t)</t>
    </r>
  </si>
  <si>
    <r>
      <t>Brent (t-2)</t>
    </r>
    <r>
      <rPr>
        <b/>
        <sz val="10"/>
        <rFont val="Arial"/>
        <family val="2"/>
      </rPr>
      <t xml:space="preserve"> = -F + (1+C+E) x </t>
    </r>
    <r>
      <rPr>
        <b/>
        <sz val="10"/>
        <color indexed="10"/>
        <rFont val="Arial"/>
        <family val="2"/>
      </rPr>
      <t>Brent(t-1)</t>
    </r>
    <r>
      <rPr>
        <b/>
        <sz val="10"/>
        <rFont val="Arial"/>
        <family val="2"/>
      </rPr>
      <t xml:space="preserve"> - E x </t>
    </r>
    <r>
      <rPr>
        <b/>
        <sz val="10"/>
        <color indexed="10"/>
        <rFont val="Arial"/>
        <family val="2"/>
      </rPr>
      <t>Brent(t)</t>
    </r>
  </si>
  <si>
    <r>
      <t>Brent (t-3)</t>
    </r>
    <r>
      <rPr>
        <b/>
        <sz val="10"/>
        <rFont val="Arial"/>
        <family val="2"/>
      </rPr>
      <t xml:space="preserve"> = (1+C+E) x </t>
    </r>
    <r>
      <rPr>
        <b/>
        <sz val="10"/>
        <color indexed="10"/>
        <rFont val="Arial"/>
        <family val="2"/>
      </rPr>
      <t>Brent(t-2)</t>
    </r>
    <r>
      <rPr>
        <b/>
        <sz val="10"/>
        <rFont val="Arial"/>
        <family val="2"/>
      </rPr>
      <t xml:space="preserve"> - E x </t>
    </r>
    <r>
      <rPr>
        <b/>
        <sz val="10"/>
        <color indexed="10"/>
        <rFont val="Arial"/>
        <family val="2"/>
      </rPr>
      <t>Brent(t-1)</t>
    </r>
  </si>
  <si>
    <t>Brent Hedge Book</t>
  </si>
  <si>
    <t>Delta (Brent)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</si>
</sst>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.000_);_(* \(#,##0.000\);_(* &quot;-&quot;??_);_(@_)"/>
    <numFmt numFmtId="166" formatCode="_(* #,##0_);_(* \(#,##0\);_(* &quot;-&quot;??_);_(@_)"/>
    <numFmt numFmtId="167" formatCode="0.000000"/>
    <numFmt numFmtId="168" formatCode="_(* #,##0.0000_);_(* \(#,##0.0000\);_(* &quot;-&quot;??_);_(@_)"/>
    <numFmt numFmtId="169" formatCode="dd\-mmm\-yy"/>
    <numFmt numFmtId="170" formatCode="yyyy"/>
    <numFmt numFmtId="171" formatCode="0.000_);\(0.000\)"/>
    <numFmt numFmtId="172" formatCode="mmm\-yy_)"/>
    <numFmt numFmtId="174" formatCode="0.0000\ %"/>
    <numFmt numFmtId="177" formatCode="#,##0.000_);[Red]\(#,##0.000\)"/>
    <numFmt numFmtId="179" formatCode="0.0000%"/>
    <numFmt numFmtId="180" formatCode="#,##0.0000"/>
    <numFmt numFmtId="181" formatCode="#,##0.0_);[Red]\(#,##0.0\)"/>
    <numFmt numFmtId="182" formatCode="#,##0.0000_);[Red]\(#,##0.0000\)"/>
    <numFmt numFmtId="183" formatCode="#,##0.00000000_);[Red]\(#,##0.00000000\)"/>
    <numFmt numFmtId="184" formatCode="yyyy\-mmm\-dd"/>
    <numFmt numFmtId="185" formatCode="yyyy\-mmm"/>
    <numFmt numFmtId="186" formatCode="yy\-mm\-dd"/>
    <numFmt numFmtId="187" formatCode="0.0%\ ;[Red]\(0.0%\)"/>
    <numFmt numFmtId="188" formatCode="0.00%\ ;[Red]\(0.00%\)"/>
    <numFmt numFmtId="189" formatCode="0.0000%\ ;[Red]\(0.0000%\)"/>
    <numFmt numFmtId="190" formatCode="#,##0.00\ \);[Red]\(#,##0.00\)"/>
    <numFmt numFmtId="191" formatCode="#,##0.000_);\(#,##0.000\);\-"/>
    <numFmt numFmtId="192" formatCode="#,##0.000;[Red]\(#,##0.000\);\-"/>
    <numFmt numFmtId="193" formatCode="yyyy\ mmmm"/>
    <numFmt numFmtId="194" formatCode="#,##0_);[Red]\(#,##0\);\-"/>
    <numFmt numFmtId="195" formatCode="ddd"/>
    <numFmt numFmtId="204" formatCode="_(* #,##0.000_);_(* \(#,##0.000\);_(* &quot;-&quot;???_);_(@_)"/>
    <numFmt numFmtId="206" formatCode="_(* #,##0.000000_);_(* \(#,##0.000000\);_(* &quot;-&quot;??_);_(@_)"/>
    <numFmt numFmtId="210" formatCode="_(* #,##0_);_(* \(#,##0\);_(* &quot;-&quot;???_);_(@_)"/>
    <numFmt numFmtId="212" formatCode="[$¥-411]#,##0"/>
  </numFmts>
  <fonts count="53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</font>
    <font>
      <sz val="10"/>
      <name val="CG Times (WN)"/>
    </font>
    <font>
      <b/>
      <sz val="10"/>
      <name val="Times New Roman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Roman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12"/>
      <name val="Courier"/>
    </font>
    <font>
      <sz val="10"/>
      <color indexed="10"/>
      <name val="Courier"/>
      <family val="3"/>
    </font>
    <font>
      <sz val="10"/>
      <color indexed="12"/>
      <name val="Arial"/>
      <family val="2"/>
    </font>
    <font>
      <sz val="10"/>
      <color indexed="22"/>
      <name val="Arial"/>
      <family val="2"/>
    </font>
    <font>
      <b/>
      <sz val="10"/>
      <color indexed="22"/>
      <name val="Arial"/>
      <family val="2"/>
    </font>
    <font>
      <b/>
      <sz val="9"/>
      <color indexed="22"/>
      <name val="Arial"/>
      <family val="2"/>
    </font>
    <font>
      <b/>
      <sz val="18"/>
      <name val="Arial"/>
      <family val="2"/>
    </font>
    <font>
      <sz val="9"/>
      <name val="Helvetica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2"/>
      <name val="Symbol"/>
      <family val="1"/>
      <charset val="2"/>
    </font>
    <font>
      <b/>
      <u/>
      <sz val="10"/>
      <name val="Arial"/>
      <family val="2"/>
    </font>
    <font>
      <sz val="9"/>
      <color indexed="42"/>
      <name val="Arial"/>
      <family val="2"/>
    </font>
    <font>
      <u/>
      <sz val="11"/>
      <name val="Arial"/>
      <family val="2"/>
    </font>
    <font>
      <sz val="10"/>
      <color indexed="10"/>
      <name val="Arial"/>
      <family val="2"/>
    </font>
    <font>
      <sz val="10"/>
      <name val="Arial"/>
    </font>
    <font>
      <b/>
      <u/>
      <sz val="18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0"/>
      <color indexed="42"/>
      <name val="Arial"/>
      <family val="2"/>
    </font>
    <font>
      <b/>
      <sz val="10"/>
      <color indexed="42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Courier"/>
      <family val="3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fgColor indexed="42"/>
        <bgColor indexed="42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9">
    <xf numFmtId="0" fontId="0" fillId="0" borderId="0"/>
    <xf numFmtId="194" fontId="5" fillId="0" borderId="0" applyFont="0" applyFill="0" applyBorder="0" applyAlignment="0" applyProtection="0">
      <alignment horizontal="right" vertical="top"/>
    </xf>
    <xf numFmtId="181" fontId="5" fillId="0" borderId="0" applyFont="0" applyFill="0" applyBorder="0" applyAlignment="0" applyProtection="0">
      <alignment vertical="top"/>
    </xf>
    <xf numFmtId="190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182" fontId="5" fillId="0" borderId="0" applyFont="0" applyFill="0" applyBorder="0" applyAlignment="0" applyProtection="0">
      <alignment vertical="top"/>
    </xf>
    <xf numFmtId="183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192" fontId="7" fillId="2" borderId="0" applyNumberFormat="0" applyFont="0" applyBorder="0" applyAlignment="0" applyProtection="0">
      <alignment horizontal="right" vertical="top" wrapText="1"/>
    </xf>
    <xf numFmtId="192" fontId="7" fillId="3" borderId="0" applyNumberFormat="0" applyFont="0" applyBorder="0" applyAlignment="0" applyProtection="0">
      <alignment horizontal="right" vertical="top" wrapText="1"/>
    </xf>
    <xf numFmtId="38" fontId="5" fillId="4" borderId="0" applyNumberFormat="0" applyFont="0" applyBorder="0" applyAlignment="0" applyProtection="0">
      <alignment horizontal="right" vertical="top"/>
    </xf>
    <xf numFmtId="38" fontId="8" fillId="0" borderId="0" applyNumberFormat="0" applyFill="0" applyBorder="0" applyAlignment="0" applyProtection="0">
      <alignment vertical="top"/>
    </xf>
    <xf numFmtId="179" fontId="9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4" fontId="10" fillId="0" borderId="0" applyFont="0" applyFill="0" applyBorder="0" applyProtection="0">
      <alignment horizontal="left" vertical="top"/>
    </xf>
    <xf numFmtId="184" fontId="9" fillId="0" borderId="0" applyFont="0" applyFill="0" applyBorder="0" applyAlignment="0" applyProtection="0">
      <alignment horizontal="left" vertical="top"/>
    </xf>
    <xf numFmtId="185" fontId="9" fillId="0" borderId="0" applyFont="0" applyFill="0" applyBorder="0" applyAlignment="0" applyProtection="0">
      <alignment vertical="top"/>
    </xf>
    <xf numFmtId="186" fontId="9" fillId="0" borderId="0" applyFont="0" applyFill="0" applyBorder="0" applyAlignment="0" applyProtection="0">
      <alignment horizontal="left" vertical="top"/>
    </xf>
    <xf numFmtId="195" fontId="5" fillId="0" borderId="0" applyFont="0" applyFill="0" applyBorder="0" applyProtection="0">
      <alignment horizontal="left" vertical="top"/>
    </xf>
    <xf numFmtId="170" fontId="5" fillId="0" borderId="0" applyFont="0" applyFill="0" applyBorder="0" applyAlignment="0" applyProtection="0">
      <alignment vertical="top"/>
    </xf>
    <xf numFmtId="38" fontId="11" fillId="5" borderId="0" applyNumberFormat="0" applyFont="0" applyBorder="0" applyAlignment="0" applyProtection="0">
      <alignment horizontal="left" vertical="top"/>
    </xf>
    <xf numFmtId="38" fontId="5" fillId="6" borderId="0" applyNumberFormat="0" applyFont="0" applyBorder="0" applyAlignment="0" applyProtection="0">
      <alignment horizontal="right" vertical="top"/>
    </xf>
    <xf numFmtId="37" fontId="12" fillId="7" borderId="0" applyNumberFormat="0" applyBorder="0" applyAlignment="0">
      <protection locked="0"/>
    </xf>
    <xf numFmtId="38" fontId="5" fillId="8" borderId="0" applyNumberFormat="0" applyFont="0" applyBorder="0" applyAlignment="0" applyProtection="0">
      <alignment horizontal="left" vertical="top"/>
    </xf>
    <xf numFmtId="38" fontId="13" fillId="0" borderId="0" applyNumberFormat="0" applyFill="0" applyBorder="0" applyAlignment="0" applyProtection="0">
      <alignment vertical="top"/>
    </xf>
    <xf numFmtId="38" fontId="5" fillId="3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192" fontId="11" fillId="0" borderId="0" applyNumberFormat="0" applyFill="0" applyBorder="0" applyAlignment="0" applyProtection="0">
      <alignment vertical="top"/>
    </xf>
    <xf numFmtId="38" fontId="5" fillId="3" borderId="0" applyNumberFormat="0" applyFont="0" applyBorder="0" applyAlignment="0" applyProtection="0">
      <alignment vertical="top"/>
    </xf>
    <xf numFmtId="38" fontId="5" fillId="4" borderId="0" applyNumberFormat="0" applyFont="0" applyBorder="0" applyAlignment="0" applyProtection="0">
      <alignment vertical="top"/>
    </xf>
    <xf numFmtId="193" fontId="5" fillId="0" borderId="0" applyFont="0" applyBorder="0" applyAlignment="0" applyProtection="0">
      <alignment horizontal="left" vertical="top"/>
    </xf>
    <xf numFmtId="38" fontId="17" fillId="0" borderId="0" applyNumberFormat="0" applyFill="0" applyBorder="0" applyAlignment="0" applyProtection="0">
      <alignment vertical="top"/>
    </xf>
    <xf numFmtId="182" fontId="5" fillId="5" borderId="0" applyNumberFormat="0" applyFont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87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9" fontId="5" fillId="0" borderId="0" applyFont="0" applyFill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5" fillId="3" borderId="0" applyNumberFormat="0" applyFont="0" applyBorder="0" applyAlignment="0" applyProtection="0">
      <alignment horizontal="right" vertical="top"/>
    </xf>
    <xf numFmtId="38" fontId="20" fillId="9" borderId="0" applyNumberFormat="0" applyBorder="0" applyAlignment="0" applyProtection="0">
      <alignment vertical="top"/>
    </xf>
    <xf numFmtId="38" fontId="21" fillId="0" borderId="0" applyNumberFormat="0" applyFill="0" applyBorder="0" applyAlignment="0" applyProtection="0">
      <alignment vertical="top"/>
    </xf>
    <xf numFmtId="37" fontId="6" fillId="0" borderId="1" applyNumberFormat="0" applyFont="0" applyFill="0" applyAlignment="0"/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22" fillId="0" borderId="0" applyNumberFormat="0" applyFill="0" applyBorder="0" applyProtection="0">
      <alignment vertical="top" wrapText="1"/>
    </xf>
    <xf numFmtId="37" fontId="6" fillId="0" borderId="2" applyNumberFormat="0" applyFont="0" applyFill="0" applyAlignment="0"/>
    <xf numFmtId="38" fontId="23" fillId="0" borderId="0" applyNumberFormat="0" applyFill="0" applyBorder="0" applyAlignment="0" applyProtection="0">
      <alignment vertical="top"/>
    </xf>
    <xf numFmtId="38" fontId="24" fillId="5" borderId="0" applyNumberFormat="0" applyBorder="0" applyAlignment="0" applyProtection="0">
      <alignment vertical="top"/>
    </xf>
    <xf numFmtId="179" fontId="5" fillId="0" borderId="0" applyNumberFormat="0" applyFont="0" applyFill="0" applyBorder="0" applyProtection="0">
      <alignment vertical="top" wrapText="1"/>
    </xf>
    <xf numFmtId="180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170" fontId="5" fillId="0" borderId="0" applyFont="0" applyFill="0" applyBorder="0" applyAlignment="0" applyProtection="0">
      <alignment horizontal="left" vertical="top"/>
    </xf>
    <xf numFmtId="191" fontId="5" fillId="0" borderId="0" applyFont="0" applyFill="0" applyBorder="0" applyAlignment="0" applyProtection="0">
      <alignment vertical="top" wrapText="1"/>
    </xf>
    <xf numFmtId="38" fontId="5" fillId="0" borderId="0" applyFont="0" applyFill="0" applyBorder="0" applyAlignment="0" applyProtection="0">
      <alignment horizontal="right" vertical="top"/>
    </xf>
  </cellStyleXfs>
  <cellXfs count="261">
    <xf numFmtId="0" fontId="0" fillId="0" borderId="0" xfId="0"/>
    <xf numFmtId="0" fontId="0" fillId="9" borderId="0" xfId="0" applyFill="1"/>
    <xf numFmtId="15" fontId="3" fillId="9" borderId="0" xfId="0" applyNumberFormat="1" applyFont="1" applyFill="1"/>
    <xf numFmtId="0" fontId="0" fillId="9" borderId="0" xfId="0" applyFill="1" applyBorder="1"/>
    <xf numFmtId="0" fontId="3" fillId="9" borderId="0" xfId="0" applyFont="1" applyFill="1" applyBorder="1"/>
    <xf numFmtId="0" fontId="25" fillId="9" borderId="0" xfId="0" applyFont="1" applyFill="1" applyBorder="1"/>
    <xf numFmtId="43" fontId="25" fillId="9" borderId="0" xfId="14" applyFont="1" applyFill="1" applyBorder="1"/>
    <xf numFmtId="0" fontId="27" fillId="9" borderId="0" xfId="0" applyFont="1" applyFill="1" applyBorder="1"/>
    <xf numFmtId="166" fontId="25" fillId="9" borderId="0" xfId="14" applyNumberFormat="1" applyFont="1" applyFill="1" applyBorder="1"/>
    <xf numFmtId="0" fontId="4" fillId="9" borderId="0" xfId="0" applyFont="1" applyFill="1"/>
    <xf numFmtId="0" fontId="0" fillId="9" borderId="0" xfId="0" applyFill="1" applyBorder="1" applyAlignment="1">
      <alignment wrapText="1"/>
    </xf>
    <xf numFmtId="0" fontId="0" fillId="9" borderId="0" xfId="0" applyFill="1" applyAlignment="1">
      <alignment wrapText="1"/>
    </xf>
    <xf numFmtId="43" fontId="0" fillId="9" borderId="0" xfId="14" applyFont="1" applyFill="1"/>
    <xf numFmtId="0" fontId="3" fillId="9" borderId="0" xfId="0" applyFont="1" applyFill="1"/>
    <xf numFmtId="0" fontId="31" fillId="9" borderId="0" xfId="0" applyFont="1" applyFill="1"/>
    <xf numFmtId="0" fontId="31" fillId="9" borderId="0" xfId="0" applyFont="1" applyFill="1" applyBorder="1"/>
    <xf numFmtId="169" fontId="0" fillId="9" borderId="0" xfId="0" applyNumberFormat="1" applyFill="1"/>
    <xf numFmtId="14" fontId="0" fillId="9" borderId="0" xfId="0" applyNumberFormat="1" applyFill="1"/>
    <xf numFmtId="0" fontId="34" fillId="9" borderId="0" xfId="0" applyFont="1" applyFill="1"/>
    <xf numFmtId="172" fontId="3" fillId="9" borderId="3" xfId="0" applyNumberFormat="1" applyFont="1" applyFill="1" applyBorder="1" applyProtection="1"/>
    <xf numFmtId="10" fontId="3" fillId="9" borderId="3" xfId="38" applyNumberFormat="1" applyFont="1" applyFill="1" applyBorder="1"/>
    <xf numFmtId="174" fontId="3" fillId="9" borderId="3" xfId="38" applyNumberFormat="1" applyFont="1" applyFill="1" applyBorder="1"/>
    <xf numFmtId="0" fontId="3" fillId="9" borderId="3" xfId="0" applyFont="1" applyFill="1" applyBorder="1"/>
    <xf numFmtId="0" fontId="0" fillId="9" borderId="0" xfId="0" applyFill="1" applyProtection="1"/>
    <xf numFmtId="0" fontId="35" fillId="10" borderId="4" xfId="0" applyFont="1" applyFill="1" applyBorder="1" applyAlignment="1">
      <alignment wrapText="1"/>
    </xf>
    <xf numFmtId="0" fontId="35" fillId="10" borderId="5" xfId="0" applyFont="1" applyFill="1" applyBorder="1" applyAlignment="1">
      <alignment wrapText="1"/>
    </xf>
    <xf numFmtId="15" fontId="1" fillId="9" borderId="0" xfId="38" applyNumberFormat="1" applyFont="1" applyFill="1"/>
    <xf numFmtId="15" fontId="0" fillId="9" borderId="0" xfId="0" applyNumberFormat="1" applyFill="1"/>
    <xf numFmtId="164" fontId="4" fillId="9" borderId="0" xfId="0" applyNumberFormat="1" applyFont="1" applyFill="1"/>
    <xf numFmtId="172" fontId="0" fillId="9" borderId="0" xfId="0" applyNumberFormat="1" applyFill="1" applyProtection="1"/>
    <xf numFmtId="0" fontId="35" fillId="9" borderId="0" xfId="0" applyFont="1" applyFill="1" applyBorder="1" applyAlignment="1">
      <alignment wrapText="1"/>
    </xf>
    <xf numFmtId="10" fontId="1" fillId="9" borderId="0" xfId="38" applyNumberFormat="1" applyFill="1"/>
    <xf numFmtId="10" fontId="1" fillId="10" borderId="3" xfId="38" applyNumberFormat="1" applyFont="1" applyFill="1" applyBorder="1"/>
    <xf numFmtId="174" fontId="1" fillId="10" borderId="3" xfId="38" applyNumberFormat="1" applyFont="1" applyFill="1" applyBorder="1"/>
    <xf numFmtId="0" fontId="0" fillId="10" borderId="3" xfId="0" applyFill="1" applyBorder="1"/>
    <xf numFmtId="14" fontId="1" fillId="10" borderId="3" xfId="38" applyNumberFormat="1" applyFont="1" applyFill="1" applyBorder="1"/>
    <xf numFmtId="0" fontId="3" fillId="9" borderId="3" xfId="0" applyFont="1" applyFill="1" applyBorder="1" applyProtection="1"/>
    <xf numFmtId="0" fontId="36" fillId="9" borderId="0" xfId="0" applyFont="1" applyFill="1" applyBorder="1"/>
    <xf numFmtId="0" fontId="3" fillId="9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right"/>
    </xf>
    <xf numFmtId="0" fontId="4" fillId="9" borderId="0" xfId="0" applyFont="1" applyFill="1" applyBorder="1"/>
    <xf numFmtId="43" fontId="4" fillId="9" borderId="0" xfId="14" applyFont="1" applyFill="1" applyBorder="1"/>
    <xf numFmtId="0" fontId="37" fillId="9" borderId="0" xfId="0" applyFont="1" applyFill="1" applyBorder="1"/>
    <xf numFmtId="17" fontId="3" fillId="9" borderId="6" xfId="0" applyNumberFormat="1" applyFont="1" applyFill="1" applyBorder="1" applyAlignment="1">
      <alignment horizontal="right"/>
    </xf>
    <xf numFmtId="0" fontId="0" fillId="10" borderId="6" xfId="0" applyFill="1" applyBorder="1"/>
    <xf numFmtId="166" fontId="0" fillId="9" borderId="0" xfId="14" applyNumberFormat="1" applyFont="1" applyFill="1" applyBorder="1"/>
    <xf numFmtId="167" fontId="0" fillId="9" borderId="0" xfId="0" applyNumberFormat="1" applyFill="1" applyBorder="1"/>
    <xf numFmtId="17" fontId="0" fillId="9" borderId="0" xfId="0" applyNumberFormat="1" applyFill="1"/>
    <xf numFmtId="166" fontId="0" fillId="9" borderId="0" xfId="14" applyNumberFormat="1" applyFont="1" applyFill="1"/>
    <xf numFmtId="0" fontId="3" fillId="9" borderId="0" xfId="0" applyFont="1" applyFill="1" applyBorder="1" applyAlignment="1">
      <alignment wrapText="1"/>
    </xf>
    <xf numFmtId="17" fontId="0" fillId="9" borderId="0" xfId="0" applyNumberFormat="1" applyFill="1" applyBorder="1"/>
    <xf numFmtId="171" fontId="2" fillId="9" borderId="0" xfId="0" applyNumberFormat="1" applyFont="1" applyFill="1" applyBorder="1" applyAlignment="1">
      <alignment horizontal="center" wrapText="1"/>
    </xf>
    <xf numFmtId="44" fontId="4" fillId="9" borderId="0" xfId="0" applyNumberFormat="1" applyFont="1" applyFill="1" applyBorder="1"/>
    <xf numFmtId="43" fontId="4" fillId="9" borderId="0" xfId="0" applyNumberFormat="1" applyFont="1" applyFill="1" applyBorder="1"/>
    <xf numFmtId="0" fontId="3" fillId="11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 wrapText="1"/>
    </xf>
    <xf numFmtId="17" fontId="3" fillId="9" borderId="6" xfId="0" applyNumberFormat="1" applyFont="1" applyFill="1" applyBorder="1" applyAlignment="1">
      <alignment horizontal="center"/>
    </xf>
    <xf numFmtId="44" fontId="3" fillId="9" borderId="6" xfId="0" applyNumberFormat="1" applyFont="1" applyFill="1" applyBorder="1" applyAlignment="1">
      <alignment horizontal="center" wrapText="1"/>
    </xf>
    <xf numFmtId="0" fontId="27" fillId="11" borderId="6" xfId="0" applyFont="1" applyFill="1" applyBorder="1" applyAlignment="1">
      <alignment horizontal="center" wrapText="1"/>
    </xf>
    <xf numFmtId="0" fontId="3" fillId="11" borderId="6" xfId="0" applyFont="1" applyFill="1" applyBorder="1"/>
    <xf numFmtId="0" fontId="27" fillId="11" borderId="6" xfId="0" applyFont="1" applyFill="1" applyBorder="1"/>
    <xf numFmtId="15" fontId="0" fillId="10" borderId="6" xfId="0" applyNumberFormat="1" applyFill="1" applyBorder="1"/>
    <xf numFmtId="169" fontId="0" fillId="10" borderId="6" xfId="0" applyNumberFormat="1" applyFill="1" applyBorder="1"/>
    <xf numFmtId="167" fontId="3" fillId="9" borderId="6" xfId="0" applyNumberFormat="1" applyFont="1" applyFill="1" applyBorder="1" applyAlignment="1"/>
    <xf numFmtId="43" fontId="3" fillId="9" borderId="6" xfId="0" applyNumberFormat="1" applyFont="1" applyFill="1" applyBorder="1"/>
    <xf numFmtId="166" fontId="27" fillId="9" borderId="0" xfId="14" applyNumberFormat="1" applyFont="1" applyFill="1" applyBorder="1"/>
    <xf numFmtId="0" fontId="25" fillId="9" borderId="7" xfId="0" applyFont="1" applyFill="1" applyBorder="1" applyAlignment="1"/>
    <xf numFmtId="0" fontId="0" fillId="9" borderId="7" xfId="0" applyFill="1" applyBorder="1" applyAlignment="1"/>
    <xf numFmtId="17" fontId="32" fillId="9" borderId="0" xfId="0" applyNumberFormat="1" applyFont="1" applyFill="1" applyBorder="1" applyAlignment="1">
      <alignment horizontal="right"/>
    </xf>
    <xf numFmtId="166" fontId="33" fillId="9" borderId="0" xfId="14" applyNumberFormat="1" applyFont="1" applyFill="1" applyBorder="1"/>
    <xf numFmtId="0" fontId="33" fillId="9" borderId="0" xfId="0" applyFont="1" applyFill="1" applyBorder="1"/>
    <xf numFmtId="17" fontId="3" fillId="9" borderId="6" xfId="0" applyNumberFormat="1" applyFont="1" applyFill="1" applyBorder="1"/>
    <xf numFmtId="0" fontId="39" fillId="9" borderId="0" xfId="0" applyFont="1" applyFill="1"/>
    <xf numFmtId="2" fontId="0" fillId="9" borderId="0" xfId="0" applyNumberFormat="1" applyFill="1" applyBorder="1"/>
    <xf numFmtId="0" fontId="4" fillId="9" borderId="0" xfId="0" applyFont="1" applyFill="1" applyBorder="1" applyAlignment="1">
      <alignment wrapText="1"/>
    </xf>
    <xf numFmtId="17" fontId="3" fillId="11" borderId="6" xfId="0" applyNumberFormat="1" applyFont="1" applyFill="1" applyBorder="1" applyAlignment="1">
      <alignment horizontal="center"/>
    </xf>
    <xf numFmtId="17" fontId="3" fillId="9" borderId="6" xfId="14" applyNumberFormat="1" applyFont="1" applyFill="1" applyBorder="1"/>
    <xf numFmtId="17" fontId="3" fillId="11" borderId="6" xfId="0" applyNumberFormat="1" applyFont="1" applyFill="1" applyBorder="1"/>
    <xf numFmtId="165" fontId="3" fillId="9" borderId="6" xfId="0" applyNumberFormat="1" applyFont="1" applyFill="1" applyBorder="1"/>
    <xf numFmtId="204" fontId="4" fillId="9" borderId="6" xfId="0" applyNumberFormat="1" applyFont="1" applyFill="1" applyBorder="1"/>
    <xf numFmtId="41" fontId="4" fillId="10" borderId="6" xfId="0" applyNumberFormat="1" applyFont="1" applyFill="1" applyBorder="1"/>
    <xf numFmtId="41" fontId="3" fillId="9" borderId="6" xfId="14" applyNumberFormat="1" applyFont="1" applyFill="1" applyBorder="1"/>
    <xf numFmtId="41" fontId="0" fillId="10" borderId="6" xfId="0" applyNumberFormat="1" applyFill="1" applyBorder="1"/>
    <xf numFmtId="41" fontId="31" fillId="10" borderId="6" xfId="0" applyNumberFormat="1" applyFont="1" applyFill="1" applyBorder="1"/>
    <xf numFmtId="41" fontId="4" fillId="9" borderId="6" xfId="0" applyNumberFormat="1" applyFont="1" applyFill="1" applyBorder="1"/>
    <xf numFmtId="43" fontId="30" fillId="9" borderId="0" xfId="14" applyFont="1" applyFill="1" applyBorder="1"/>
    <xf numFmtId="43" fontId="30" fillId="9" borderId="0" xfId="14" applyFont="1" applyFill="1"/>
    <xf numFmtId="17" fontId="3" fillId="9" borderId="8" xfId="0" applyNumberFormat="1" applyFont="1" applyFill="1" applyBorder="1" applyAlignment="1">
      <alignment horizontal="center"/>
    </xf>
    <xf numFmtId="0" fontId="38" fillId="11" borderId="6" xfId="0" applyFont="1" applyFill="1" applyBorder="1" applyAlignment="1">
      <alignment horizontal="center" wrapText="1"/>
    </xf>
    <xf numFmtId="166" fontId="4" fillId="9" borderId="6" xfId="0" applyNumberFormat="1" applyFont="1" applyFill="1" applyBorder="1"/>
    <xf numFmtId="166" fontId="4" fillId="10" borderId="8" xfId="0" applyNumberFormat="1" applyFont="1" applyFill="1" applyBorder="1"/>
    <xf numFmtId="0" fontId="40" fillId="9" borderId="0" xfId="0" applyFont="1" applyFill="1" applyBorder="1"/>
    <xf numFmtId="166" fontId="3" fillId="9" borderId="6" xfId="0" applyNumberFormat="1" applyFont="1" applyFill="1" applyBorder="1" applyAlignment="1">
      <alignment horizontal="center"/>
    </xf>
    <xf numFmtId="166" fontId="3" fillId="9" borderId="6" xfId="0" applyNumberFormat="1" applyFont="1" applyFill="1" applyBorder="1" applyAlignment="1">
      <alignment horizontal="center" wrapText="1"/>
    </xf>
    <xf numFmtId="17" fontId="36" fillId="9" borderId="0" xfId="0" applyNumberFormat="1" applyFont="1" applyFill="1" applyBorder="1"/>
    <xf numFmtId="169" fontId="0" fillId="9" borderId="0" xfId="0" applyNumberFormat="1" applyFill="1" applyBorder="1"/>
    <xf numFmtId="43" fontId="4" fillId="9" borderId="6" xfId="14" applyFont="1" applyFill="1" applyBorder="1"/>
    <xf numFmtId="43" fontId="4" fillId="10" borderId="6" xfId="14" applyNumberFormat="1" applyFont="1" applyFill="1" applyBorder="1"/>
    <xf numFmtId="43" fontId="4" fillId="12" borderId="6" xfId="14" applyFont="1" applyFill="1" applyBorder="1"/>
    <xf numFmtId="210" fontId="4" fillId="9" borderId="6" xfId="0" applyNumberFormat="1" applyFont="1" applyFill="1" applyBorder="1"/>
    <xf numFmtId="0" fontId="41" fillId="9" borderId="0" xfId="0" applyFont="1" applyFill="1"/>
    <xf numFmtId="0" fontId="3" fillId="11" borderId="9" xfId="0" applyFon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0" fontId="3" fillId="9" borderId="12" xfId="0" applyFont="1" applyFill="1" applyBorder="1"/>
    <xf numFmtId="0" fontId="3" fillId="9" borderId="13" xfId="0" applyFont="1" applyFill="1" applyBorder="1"/>
    <xf numFmtId="0" fontId="3" fillId="9" borderId="14" xfId="0" applyFont="1" applyFill="1" applyBorder="1"/>
    <xf numFmtId="0" fontId="36" fillId="9" borderId="0" xfId="0" applyFont="1" applyFill="1"/>
    <xf numFmtId="17" fontId="3" fillId="9" borderId="0" xfId="0" applyNumberFormat="1" applyFont="1" applyFill="1" applyBorder="1"/>
    <xf numFmtId="43" fontId="4" fillId="10" borderId="6" xfId="14" applyFont="1" applyFill="1" applyBorder="1" applyAlignment="1">
      <alignment horizontal="center"/>
    </xf>
    <xf numFmtId="0" fontId="3" fillId="9" borderId="6" xfId="0" applyFont="1" applyFill="1" applyBorder="1"/>
    <xf numFmtId="0" fontId="3" fillId="11" borderId="12" xfId="0" applyFont="1" applyFill="1" applyBorder="1"/>
    <xf numFmtId="0" fontId="3" fillId="11" borderId="14" xfId="0" applyFont="1" applyFill="1" applyBorder="1"/>
    <xf numFmtId="0" fontId="3" fillId="11" borderId="13" xfId="0" applyFont="1" applyFill="1" applyBorder="1"/>
    <xf numFmtId="166" fontId="3" fillId="11" borderId="6" xfId="0" applyNumberFormat="1" applyFont="1" applyFill="1" applyBorder="1"/>
    <xf numFmtId="0" fontId="1" fillId="9" borderId="0" xfId="0" applyFont="1" applyFill="1" applyBorder="1"/>
    <xf numFmtId="0" fontId="43" fillId="9" borderId="0" xfId="0" applyFont="1" applyFill="1" applyBorder="1"/>
    <xf numFmtId="43" fontId="43" fillId="9" borderId="0" xfId="14" applyFont="1" applyFill="1" applyBorder="1"/>
    <xf numFmtId="17" fontId="39" fillId="9" borderId="0" xfId="0" applyNumberFormat="1" applyFont="1" applyFill="1" applyBorder="1"/>
    <xf numFmtId="0" fontId="43" fillId="9" borderId="0" xfId="0" applyFont="1" applyFill="1"/>
    <xf numFmtId="17" fontId="43" fillId="9" borderId="0" xfId="0" applyNumberFormat="1" applyFont="1" applyFill="1" applyBorder="1"/>
    <xf numFmtId="43" fontId="3" fillId="11" borderId="10" xfId="14" applyFont="1" applyFill="1" applyBorder="1"/>
    <xf numFmtId="43" fontId="3" fillId="11" borderId="13" xfId="14" applyFont="1" applyFill="1" applyBorder="1"/>
    <xf numFmtId="43" fontId="43" fillId="9" borderId="0" xfId="14" applyFont="1" applyFill="1"/>
    <xf numFmtId="168" fontId="43" fillId="9" borderId="0" xfId="14" applyNumberFormat="1" applyFont="1" applyFill="1" applyBorder="1"/>
    <xf numFmtId="0" fontId="44" fillId="9" borderId="0" xfId="0" applyFont="1" applyFill="1"/>
    <xf numFmtId="206" fontId="43" fillId="9" borderId="6" xfId="14" applyNumberFormat="1" applyFont="1" applyFill="1" applyBorder="1"/>
    <xf numFmtId="43" fontId="42" fillId="9" borderId="6" xfId="14" applyFont="1" applyFill="1" applyBorder="1"/>
    <xf numFmtId="43" fontId="30" fillId="9" borderId="6" xfId="14" applyFont="1" applyFill="1" applyBorder="1"/>
    <xf numFmtId="43" fontId="30" fillId="10" borderId="15" xfId="0" applyNumberFormat="1" applyFont="1" applyFill="1" applyBorder="1" applyProtection="1"/>
    <xf numFmtId="43" fontId="3" fillId="10" borderId="6" xfId="0" applyNumberFormat="1" applyFont="1" applyFill="1" applyBorder="1" applyAlignment="1">
      <alignment horizontal="center"/>
    </xf>
    <xf numFmtId="43" fontId="43" fillId="10" borderId="6" xfId="14" applyNumberFormat="1" applyFont="1" applyFill="1" applyBorder="1"/>
    <xf numFmtId="43" fontId="43" fillId="10" borderId="6" xfId="0" applyNumberFormat="1" applyFont="1" applyFill="1" applyBorder="1"/>
    <xf numFmtId="0" fontId="39" fillId="9" borderId="6" xfId="0" applyFont="1" applyFill="1" applyBorder="1"/>
    <xf numFmtId="43" fontId="3" fillId="11" borderId="6" xfId="14" applyFont="1" applyFill="1" applyBorder="1"/>
    <xf numFmtId="0" fontId="0" fillId="9" borderId="6" xfId="0" applyFill="1" applyBorder="1"/>
    <xf numFmtId="43" fontId="0" fillId="10" borderId="6" xfId="14" applyFont="1" applyFill="1" applyBorder="1"/>
    <xf numFmtId="43" fontId="4" fillId="10" borderId="6" xfId="14" applyFont="1" applyFill="1" applyBorder="1" applyProtection="1"/>
    <xf numFmtId="43" fontId="3" fillId="11" borderId="8" xfId="14" applyFont="1" applyFill="1" applyBorder="1"/>
    <xf numFmtId="165" fontId="3" fillId="10" borderId="6" xfId="0" applyNumberFormat="1" applyFont="1" applyFill="1" applyBorder="1"/>
    <xf numFmtId="43" fontId="0" fillId="9" borderId="0" xfId="0" applyNumberFormat="1" applyFill="1"/>
    <xf numFmtId="0" fontId="3" fillId="9" borderId="8" xfId="0" applyFont="1" applyFill="1" applyBorder="1" applyAlignment="1">
      <alignment horizontal="center"/>
    </xf>
    <xf numFmtId="210" fontId="4" fillId="9" borderId="8" xfId="0" applyNumberFormat="1" applyFont="1" applyFill="1" applyBorder="1"/>
    <xf numFmtId="0" fontId="0" fillId="11" borderId="6" xfId="0" applyFill="1" applyBorder="1"/>
    <xf numFmtId="14" fontId="39" fillId="9" borderId="0" xfId="0" applyNumberFormat="1" applyFont="1" applyFill="1"/>
    <xf numFmtId="14" fontId="3" fillId="9" borderId="0" xfId="0" applyNumberFormat="1" applyFont="1" applyFill="1"/>
    <xf numFmtId="43" fontId="25" fillId="9" borderId="0" xfId="0" applyNumberFormat="1" applyFont="1" applyFill="1" applyBorder="1"/>
    <xf numFmtId="17" fontId="4" fillId="9" borderId="0" xfId="0" applyNumberFormat="1" applyFont="1" applyFill="1"/>
    <xf numFmtId="166" fontId="4" fillId="9" borderId="0" xfId="0" applyNumberFormat="1" applyFont="1" applyFill="1"/>
    <xf numFmtId="14" fontId="4" fillId="9" borderId="0" xfId="0" applyNumberFormat="1" applyFont="1" applyFill="1"/>
    <xf numFmtId="7" fontId="4" fillId="9" borderId="0" xfId="14" applyNumberFormat="1" applyFont="1" applyFill="1"/>
    <xf numFmtId="166" fontId="4" fillId="9" borderId="0" xfId="14" applyNumberFormat="1" applyFont="1" applyFill="1"/>
    <xf numFmtId="0" fontId="3" fillId="11" borderId="3" xfId="0" applyFont="1" applyFill="1" applyBorder="1"/>
    <xf numFmtId="0" fontId="4" fillId="9" borderId="3" xfId="0" applyFont="1" applyFill="1" applyBorder="1"/>
    <xf numFmtId="14" fontId="4" fillId="9" borderId="3" xfId="0" applyNumberFormat="1" applyFont="1" applyFill="1" applyBorder="1"/>
    <xf numFmtId="17" fontId="4" fillId="9" borderId="3" xfId="0" applyNumberFormat="1" applyFont="1" applyFill="1" applyBorder="1"/>
    <xf numFmtId="212" fontId="4" fillId="9" borderId="3" xfId="0" applyNumberFormat="1" applyFont="1" applyFill="1" applyBorder="1"/>
    <xf numFmtId="166" fontId="4" fillId="9" borderId="3" xfId="0" applyNumberFormat="1" applyFont="1" applyFill="1" applyBorder="1"/>
    <xf numFmtId="14" fontId="4" fillId="11" borderId="3" xfId="0" applyNumberFormat="1" applyFont="1" applyFill="1" applyBorder="1"/>
    <xf numFmtId="7" fontId="4" fillId="9" borderId="3" xfId="14" applyNumberFormat="1" applyFont="1" applyFill="1" applyBorder="1"/>
    <xf numFmtId="166" fontId="4" fillId="9" borderId="3" xfId="14" applyNumberFormat="1" applyFont="1" applyFill="1" applyBorder="1"/>
    <xf numFmtId="0" fontId="45" fillId="9" borderId="0" xfId="0" applyFont="1" applyFill="1"/>
    <xf numFmtId="14" fontId="3" fillId="11" borderId="3" xfId="0" applyNumberFormat="1" applyFont="1" applyFill="1" applyBorder="1"/>
    <xf numFmtId="17" fontId="3" fillId="11" borderId="3" xfId="0" applyNumberFormat="1" applyFont="1" applyFill="1" applyBorder="1"/>
    <xf numFmtId="212" fontId="3" fillId="11" borderId="3" xfId="0" applyNumberFormat="1" applyFont="1" applyFill="1" applyBorder="1"/>
    <xf numFmtId="7" fontId="3" fillId="11" borderId="3" xfId="14" applyNumberFormat="1" applyFont="1" applyFill="1" applyBorder="1"/>
    <xf numFmtId="166" fontId="3" fillId="11" borderId="3" xfId="14" applyNumberFormat="1" applyFont="1" applyFill="1" applyBorder="1"/>
    <xf numFmtId="166" fontId="4" fillId="10" borderId="6" xfId="14" applyNumberFormat="1" applyFont="1" applyFill="1" applyBorder="1"/>
    <xf numFmtId="37" fontId="4" fillId="9" borderId="0" xfId="0" applyNumberFormat="1" applyFont="1" applyFill="1"/>
    <xf numFmtId="37" fontId="3" fillId="11" borderId="3" xfId="0" applyNumberFormat="1" applyFont="1" applyFill="1" applyBorder="1"/>
    <xf numFmtId="37" fontId="4" fillId="9" borderId="3" xfId="0" applyNumberFormat="1" applyFont="1" applyFill="1" applyBorder="1"/>
    <xf numFmtId="0" fontId="29" fillId="9" borderId="0" xfId="0" applyFont="1" applyFill="1"/>
    <xf numFmtId="16" fontId="28" fillId="10" borderId="6" xfId="0" quotePrefix="1" applyNumberFormat="1" applyFont="1" applyFill="1" applyBorder="1" applyAlignment="1" applyProtection="1">
      <alignment horizontal="right"/>
      <protection locked="0"/>
    </xf>
    <xf numFmtId="0" fontId="29" fillId="9" borderId="0" xfId="0" applyFont="1" applyFill="1" applyProtection="1"/>
    <xf numFmtId="177" fontId="29" fillId="9" borderId="0" xfId="0" applyNumberFormat="1" applyFont="1" applyFill="1" applyProtection="1"/>
    <xf numFmtId="39" fontId="29" fillId="9" borderId="0" xfId="0" applyNumberFormat="1" applyFont="1" applyFill="1" applyProtection="1"/>
    <xf numFmtId="0" fontId="4" fillId="9" borderId="0" xfId="0" applyFont="1" applyFill="1" applyAlignment="1" applyProtection="1">
      <alignment horizontal="right"/>
    </xf>
    <xf numFmtId="0" fontId="3" fillId="11" borderId="3" xfId="0" applyFont="1" applyFill="1" applyBorder="1" applyAlignment="1" applyProtection="1">
      <alignment horizontal="right"/>
    </xf>
    <xf numFmtId="44" fontId="0" fillId="9" borderId="0" xfId="15" applyFont="1" applyFill="1"/>
    <xf numFmtId="44" fontId="0" fillId="9" borderId="0" xfId="15" applyFont="1" applyFill="1" applyBorder="1"/>
    <xf numFmtId="44" fontId="3" fillId="11" borderId="6" xfId="15" applyFont="1" applyFill="1" applyBorder="1" applyAlignment="1">
      <alignment horizontal="center" wrapText="1"/>
    </xf>
    <xf numFmtId="44" fontId="3" fillId="9" borderId="6" xfId="15" applyFont="1" applyFill="1" applyBorder="1"/>
    <xf numFmtId="44" fontId="3" fillId="9" borderId="0" xfId="15" applyFont="1" applyFill="1" applyBorder="1" applyAlignment="1">
      <alignment horizontal="center"/>
    </xf>
    <xf numFmtId="166" fontId="4" fillId="9" borderId="8" xfId="0" applyNumberFormat="1" applyFont="1" applyFill="1" applyBorder="1"/>
    <xf numFmtId="166" fontId="3" fillId="9" borderId="0" xfId="0" applyNumberFormat="1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206" fontId="43" fillId="9" borderId="0" xfId="14" applyNumberFormat="1" applyFont="1" applyFill="1" applyBorder="1"/>
    <xf numFmtId="0" fontId="3" fillId="9" borderId="16" xfId="0" applyFont="1" applyFill="1" applyBorder="1"/>
    <xf numFmtId="0" fontId="3" fillId="9" borderId="17" xfId="0" applyFont="1" applyFill="1" applyBorder="1"/>
    <xf numFmtId="206" fontId="43" fillId="9" borderId="14" xfId="14" applyNumberFormat="1" applyFont="1" applyFill="1" applyBorder="1"/>
    <xf numFmtId="0" fontId="47" fillId="9" borderId="0" xfId="0" applyFont="1" applyFill="1" applyBorder="1"/>
    <xf numFmtId="43" fontId="4" fillId="9" borderId="15" xfId="14" applyFont="1" applyFill="1" applyBorder="1"/>
    <xf numFmtId="43" fontId="30" fillId="9" borderId="15" xfId="14" applyFont="1" applyFill="1" applyBorder="1"/>
    <xf numFmtId="43" fontId="43" fillId="9" borderId="15" xfId="14" applyFont="1" applyFill="1" applyBorder="1"/>
    <xf numFmtId="0" fontId="43" fillId="9" borderId="15" xfId="0" applyFont="1" applyFill="1" applyBorder="1"/>
    <xf numFmtId="0" fontId="3" fillId="9" borderId="15" xfId="0" applyFont="1" applyFill="1" applyBorder="1"/>
    <xf numFmtId="169" fontId="0" fillId="9" borderId="16" xfId="0" applyNumberFormat="1" applyFill="1" applyBorder="1"/>
    <xf numFmtId="0" fontId="48" fillId="9" borderId="8" xfId="0" applyFont="1" applyFill="1" applyBorder="1"/>
    <xf numFmtId="17" fontId="26" fillId="11" borderId="6" xfId="0" applyNumberFormat="1" applyFont="1" applyFill="1" applyBorder="1" applyAlignment="1">
      <alignment horizontal="center" wrapText="1"/>
    </xf>
    <xf numFmtId="17" fontId="26" fillId="9" borderId="6" xfId="0" applyNumberFormat="1" applyFont="1" applyFill="1" applyBorder="1" applyAlignment="1">
      <alignment horizontal="center" wrapText="1"/>
    </xf>
    <xf numFmtId="0" fontId="26" fillId="9" borderId="6" xfId="0" applyFont="1" applyFill="1" applyBorder="1" applyAlignment="1">
      <alignment wrapText="1"/>
    </xf>
    <xf numFmtId="206" fontId="0" fillId="9" borderId="0" xfId="14" applyNumberFormat="1" applyFont="1" applyFill="1" applyBorder="1"/>
    <xf numFmtId="43" fontId="4" fillId="9" borderId="6" xfId="14" applyNumberFormat="1" applyFont="1" applyFill="1" applyBorder="1" applyAlignment="1">
      <alignment horizontal="center"/>
    </xf>
    <xf numFmtId="43" fontId="4" fillId="9" borderId="10" xfId="14" applyNumberFormat="1" applyFont="1" applyFill="1" applyBorder="1" applyAlignment="1">
      <alignment horizontal="center"/>
    </xf>
    <xf numFmtId="43" fontId="4" fillId="9" borderId="6" xfId="0" applyNumberFormat="1" applyFont="1" applyFill="1" applyBorder="1" applyProtection="1"/>
    <xf numFmtId="166" fontId="0" fillId="10" borderId="6" xfId="14" applyNumberFormat="1" applyFont="1" applyFill="1" applyBorder="1"/>
    <xf numFmtId="15" fontId="3" fillId="9" borderId="3" xfId="0" applyNumberFormat="1" applyFont="1" applyFill="1" applyBorder="1"/>
    <xf numFmtId="43" fontId="49" fillId="9" borderId="0" xfId="0" applyNumberFormat="1" applyFont="1" applyFill="1" applyBorder="1"/>
    <xf numFmtId="0" fontId="49" fillId="9" borderId="0" xfId="0" applyFont="1" applyFill="1" applyBorder="1"/>
    <xf numFmtId="17" fontId="50" fillId="9" borderId="0" xfId="0" applyNumberFormat="1" applyFont="1" applyFill="1" applyBorder="1" applyAlignment="1">
      <alignment horizontal="center"/>
    </xf>
    <xf numFmtId="0" fontId="27" fillId="9" borderId="6" xfId="0" applyFont="1" applyFill="1" applyBorder="1"/>
    <xf numFmtId="166" fontId="0" fillId="9" borderId="6" xfId="14" applyNumberFormat="1" applyFont="1" applyFill="1" applyBorder="1"/>
    <xf numFmtId="166" fontId="0" fillId="9" borderId="6" xfId="14" applyNumberFormat="1" applyFont="1" applyFill="1" applyBorder="1" applyAlignment="1">
      <alignment wrapText="1"/>
    </xf>
    <xf numFmtId="0" fontId="27" fillId="9" borderId="12" xfId="0" applyFont="1" applyFill="1" applyBorder="1"/>
    <xf numFmtId="0" fontId="0" fillId="9" borderId="12" xfId="0" applyFill="1" applyBorder="1"/>
    <xf numFmtId="166" fontId="0" fillId="9" borderId="12" xfId="14" applyNumberFormat="1" applyFont="1" applyFill="1" applyBorder="1"/>
    <xf numFmtId="166" fontId="0" fillId="9" borderId="14" xfId="14" applyNumberFormat="1" applyFont="1" applyFill="1" applyBorder="1" applyAlignment="1">
      <alignment wrapText="1"/>
    </xf>
    <xf numFmtId="0" fontId="3" fillId="9" borderId="9" xfId="0" applyFont="1" applyFill="1" applyBorder="1"/>
    <xf numFmtId="0" fontId="0" fillId="9" borderId="18" xfId="0" applyFill="1" applyBorder="1"/>
    <xf numFmtId="0" fontId="0" fillId="9" borderId="19" xfId="0" applyFill="1" applyBorder="1"/>
    <xf numFmtId="0" fontId="3" fillId="9" borderId="10" xfId="0" applyFont="1" applyFill="1" applyBorder="1"/>
    <xf numFmtId="0" fontId="3" fillId="9" borderId="20" xfId="0" applyFont="1" applyFill="1" applyBorder="1"/>
    <xf numFmtId="0" fontId="51" fillId="9" borderId="10" xfId="0" applyFont="1" applyFill="1" applyBorder="1"/>
    <xf numFmtId="0" fontId="51" fillId="9" borderId="11" xfId="0" applyFont="1" applyFill="1" applyBorder="1"/>
    <xf numFmtId="0" fontId="3" fillId="9" borderId="7" xfId="0" applyFont="1" applyFill="1" applyBorder="1"/>
    <xf numFmtId="39" fontId="52" fillId="9" borderId="3" xfId="0" applyNumberFormat="1" applyFont="1" applyFill="1" applyBorder="1" applyProtection="1"/>
    <xf numFmtId="206" fontId="3" fillId="10" borderId="19" xfId="14" applyNumberFormat="1" applyFont="1" applyFill="1" applyBorder="1"/>
    <xf numFmtId="206" fontId="3" fillId="10" borderId="20" xfId="14" applyNumberFormat="1" applyFont="1" applyFill="1" applyBorder="1"/>
    <xf numFmtId="206" fontId="3" fillId="10" borderId="17" xfId="14" applyNumberFormat="1" applyFont="1" applyFill="1" applyBorder="1"/>
    <xf numFmtId="0" fontId="3" fillId="11" borderId="6" xfId="0" applyFont="1" applyFill="1" applyBorder="1" applyAlignment="1">
      <alignment horizontal="left"/>
    </xf>
    <xf numFmtId="0" fontId="27" fillId="9" borderId="14" xfId="0" applyFont="1" applyFill="1" applyBorder="1" applyAlignment="1">
      <alignment horizontal="left" wrapText="1"/>
    </xf>
    <xf numFmtId="0" fontId="27" fillId="9" borderId="8" xfId="0" applyFont="1" applyFill="1" applyBorder="1" applyAlignment="1">
      <alignment horizontal="left" wrapText="1"/>
    </xf>
    <xf numFmtId="0" fontId="27" fillId="9" borderId="16" xfId="0" applyFont="1" applyFill="1" applyBorder="1" applyAlignment="1">
      <alignment horizontal="left" wrapText="1"/>
    </xf>
    <xf numFmtId="0" fontId="3" fillId="9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11" borderId="8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15" fontId="0" fillId="9" borderId="8" xfId="0" applyNumberFormat="1" applyFill="1" applyBorder="1" applyAlignment="1"/>
    <xf numFmtId="15" fontId="0" fillId="9" borderId="16" xfId="0" applyNumberFormat="1" applyFill="1" applyBorder="1" applyAlignment="1"/>
    <xf numFmtId="169" fontId="0" fillId="9" borderId="8" xfId="0" applyNumberFormat="1" applyFill="1" applyBorder="1" applyAlignment="1"/>
    <xf numFmtId="169" fontId="0" fillId="9" borderId="16" xfId="0" applyNumberFormat="1" applyFill="1" applyBorder="1" applyAlignment="1"/>
    <xf numFmtId="0" fontId="3" fillId="11" borderId="6" xfId="0" applyFont="1" applyFill="1" applyBorder="1" applyAlignment="1">
      <alignment horizontal="center" wrapText="1"/>
    </xf>
    <xf numFmtId="0" fontId="3" fillId="11" borderId="12" xfId="0" applyFont="1" applyFill="1" applyBorder="1" applyAlignment="1">
      <alignment horizontal="center" wrapText="1"/>
    </xf>
    <xf numFmtId="0" fontId="0" fillId="9" borderId="0" xfId="0" applyFill="1" applyBorder="1" applyAlignment="1"/>
    <xf numFmtId="0" fontId="3" fillId="11" borderId="6" xfId="0" applyFont="1" applyFill="1" applyBorder="1" applyAlignment="1">
      <alignment horizontal="center"/>
    </xf>
    <xf numFmtId="0" fontId="0" fillId="11" borderId="6" xfId="0" applyFill="1" applyBorder="1" applyAlignment="1">
      <alignment horizontal="center" wrapText="1"/>
    </xf>
    <xf numFmtId="0" fontId="3" fillId="11" borderId="9" xfId="0" applyFont="1" applyFill="1" applyBorder="1" applyAlignment="1">
      <alignment horizontal="center" wrapText="1"/>
    </xf>
    <xf numFmtId="0" fontId="3" fillId="11" borderId="11" xfId="0" applyFont="1" applyFill="1" applyBorder="1" applyAlignment="1">
      <alignment horizontal="center" wrapText="1"/>
    </xf>
    <xf numFmtId="0" fontId="3" fillId="11" borderId="13" xfId="0" applyFont="1" applyFill="1" applyBorder="1" applyAlignment="1">
      <alignment horizontal="center" wrapText="1"/>
    </xf>
    <xf numFmtId="0" fontId="27" fillId="9" borderId="8" xfId="0" applyFont="1" applyFill="1" applyBorder="1" applyAlignment="1">
      <alignment horizontal="left"/>
    </xf>
    <xf numFmtId="0" fontId="27" fillId="9" borderId="16" xfId="0" applyFont="1" applyFill="1" applyBorder="1" applyAlignment="1">
      <alignment horizontal="left"/>
    </xf>
    <xf numFmtId="43" fontId="3" fillId="11" borderId="21" xfId="14" applyFont="1" applyFill="1" applyBorder="1" applyAlignment="1">
      <alignment horizontal="center"/>
    </xf>
    <xf numFmtId="43" fontId="3" fillId="11" borderId="22" xfId="14" applyFont="1" applyFill="1" applyBorder="1" applyAlignment="1">
      <alignment horizontal="center"/>
    </xf>
    <xf numFmtId="43" fontId="3" fillId="11" borderId="12" xfId="14" applyFont="1" applyFill="1" applyBorder="1" applyAlignment="1"/>
    <xf numFmtId="43" fontId="3" fillId="11" borderId="14" xfId="14" applyFont="1" applyFill="1" applyBorder="1" applyAlignment="1"/>
    <xf numFmtId="43" fontId="3" fillId="11" borderId="8" xfId="14" applyFont="1" applyFill="1" applyBorder="1" applyAlignment="1">
      <alignment horizontal="center"/>
    </xf>
    <xf numFmtId="43" fontId="3" fillId="11" borderId="16" xfId="14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/>
  </cellXfs>
  <cellStyles count="59">
    <cellStyle name="0dp" xfId="1"/>
    <cellStyle name="1dp" xfId="2"/>
    <cellStyle name="2dp" xfId="3"/>
    <cellStyle name="3dp" xfId="4"/>
    <cellStyle name="4dp" xfId="5"/>
    <cellStyle name="8dp" xfId="6"/>
    <cellStyle name="a/c" xfId="7"/>
    <cellStyle name="Book" xfId="8"/>
    <cellStyle name="Book dormant" xfId="9"/>
    <cellStyle name="Cellref" xfId="10"/>
    <cellStyle name="Changed" xfId="11"/>
    <cellStyle name="Check" xfId="12"/>
    <cellStyle name="Colourless" xfId="13"/>
    <cellStyle name="Comma" xfId="14" builtinId="3"/>
    <cellStyle name="Currency" xfId="15" builtinId="4"/>
    <cellStyle name="Date" xfId="16"/>
    <cellStyle name="Date-day" xfId="17"/>
    <cellStyle name="Date-month" xfId="18"/>
    <cellStyle name="Date-short" xfId="19"/>
    <cellStyle name="Date-weekday" xfId="20"/>
    <cellStyle name="Date-year" xfId="21"/>
    <cellStyle name="Deal" xfId="22"/>
    <cellStyle name="Dormant" xfId="23"/>
    <cellStyle name="Entry" xfId="24"/>
    <cellStyle name="Entry-formula" xfId="25"/>
    <cellStyle name="Gas" xfId="26"/>
    <cellStyle name="Grey" xfId="27"/>
    <cellStyle name="Large12" xfId="28"/>
    <cellStyle name="Large14" xfId="29"/>
    <cellStyle name="Large16" xfId="30"/>
    <cellStyle name="Larger" xfId="31"/>
    <cellStyle name="Link in" xfId="32"/>
    <cellStyle name="Link out" xfId="33"/>
    <cellStyle name="MonthDate" xfId="34"/>
    <cellStyle name="New" xfId="35"/>
    <cellStyle name="Normal" xfId="0" builtinId="0"/>
    <cellStyle name="Output" xfId="36" builtinId="21" customBuiltin="1"/>
    <cellStyle name="Outstanding" xfId="37"/>
    <cellStyle name="Percent" xfId="38" builtinId="5"/>
    <cellStyle name="Percent1" xfId="39"/>
    <cellStyle name="Percent2" xfId="40"/>
    <cellStyle name="Percent4" xfId="41"/>
    <cellStyle name="Power" xfId="42"/>
    <cellStyle name="Prior day" xfId="43"/>
    <cellStyle name="SBZero" xfId="44"/>
    <cellStyle name="Small" xfId="45"/>
    <cellStyle name="sum" xfId="46"/>
    <cellStyle name="Time-minutes" xfId="47"/>
    <cellStyle name="Time-seconds" xfId="48"/>
    <cellStyle name="Title" xfId="49" builtinId="15" customBuiltin="1"/>
    <cellStyle name="total" xfId="50"/>
    <cellStyle name="Transportation" xfId="51"/>
    <cellStyle name="Warning" xfId="52"/>
    <cellStyle name="Wrapped" xfId="53"/>
    <cellStyle name="xrate" xfId="54"/>
    <cellStyle name="year" xfId="55"/>
    <cellStyle name="yeardate" xfId="56"/>
    <cellStyle name="Zero suppress" xfId="57"/>
    <cellStyle name="zpatchnumber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microsoft.com/office/2006/relationships/attachedToolbars" Target="attachedToolbars.bin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958183261696"/>
          <c:y val="9.41208460574018E-2"/>
          <c:w val="0.85083287066728719"/>
          <c:h val="0.77061442709497729"/>
        </c:manualLayout>
      </c:layout>
      <c:lineChart>
        <c:grouping val="standard"/>
        <c:varyColors val="0"/>
        <c:ser>
          <c:idx val="0"/>
          <c:order val="0"/>
          <c:tx>
            <c:v>JCC - risk adj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'JCC Fwd Curve Development'!$B$9:$B$30</c:f>
              <c:numCache>
                <c:formatCode>mmm\-yy</c:formatCode>
                <c:ptCount val="22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</c:numCache>
            </c:numRef>
          </c:cat>
          <c:val>
            <c:numRef>
              <c:f>'JCC Fwd Curve Development'!$G$9:$G$30</c:f>
              <c:numCache>
                <c:formatCode>_(* #,##0.00_);_(* \(#,##0.00\);_(* "-"??_);_(@_)</c:formatCode>
                <c:ptCount val="22"/>
                <c:pt idx="0">
                  <c:v>27.696203981605393</c:v>
                </c:pt>
                <c:pt idx="1">
                  <c:v>25.935199166506699</c:v>
                </c:pt>
                <c:pt idx="2">
                  <c:v>25.87</c:v>
                </c:pt>
                <c:pt idx="3">
                  <c:v>25.716831427180523</c:v>
                </c:pt>
                <c:pt idx="4" formatCode="General">
                  <c:v>22.113368236410071</c:v>
                </c:pt>
                <c:pt idx="5" formatCode="General">
                  <c:v>20.911248293977689</c:v>
                </c:pt>
                <c:pt idx="6" formatCode="General">
                  <c:v>20.743753269020672</c:v>
                </c:pt>
                <c:pt idx="7" formatCode="General">
                  <c:v>20.880528649025834</c:v>
                </c:pt>
                <c:pt idx="8" formatCode="General">
                  <c:v>21.031783100058988</c:v>
                </c:pt>
                <c:pt idx="9" formatCode="General">
                  <c:v>21.136709915051693</c:v>
                </c:pt>
                <c:pt idx="10" formatCode="General">
                  <c:v>21.188601533634589</c:v>
                </c:pt>
                <c:pt idx="11" formatCode="General">
                  <c:v>21.202959885960045</c:v>
                </c:pt>
                <c:pt idx="12" formatCode="General">
                  <c:v>21.192184566647811</c:v>
                </c:pt>
                <c:pt idx="13" formatCode="General">
                  <c:v>21.162602472926807</c:v>
                </c:pt>
                <c:pt idx="14" formatCode="General">
                  <c:v>21.115489975257628</c:v>
                </c:pt>
                <c:pt idx="15" formatCode="General">
                  <c:v>21.047726911028693</c:v>
                </c:pt>
                <c:pt idx="16" formatCode="General">
                  <c:v>20.979474572525682</c:v>
                </c:pt>
                <c:pt idx="17" formatCode="General">
                  <c:v>20.899140698438334</c:v>
                </c:pt>
                <c:pt idx="18" formatCode="General">
                  <c:v>20.799604797282068</c:v>
                </c:pt>
                <c:pt idx="19" formatCode="General">
                  <c:v>20.697307419457708</c:v>
                </c:pt>
                <c:pt idx="20" formatCode="General">
                  <c:v>20.606585867588858</c:v>
                </c:pt>
                <c:pt idx="21" formatCode="General">
                  <c:v>20.535635912570019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B-4441-B109-98A49384E302}"/>
            </c:ext>
          </c:extLst>
        </c:ser>
        <c:ser>
          <c:idx val="1"/>
          <c:order val="1"/>
          <c:tx>
            <c:v>Brent Swap Curve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'JCC Fwd Curve Development'!$B$9:$B$30</c:f>
              <c:numCache>
                <c:formatCode>mmm\-yy</c:formatCode>
                <c:ptCount val="22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</c:numCache>
            </c:numRef>
          </c:cat>
          <c:val>
            <c:numRef>
              <c:f>'JCC Fwd Curve Development'!$D$9:$D$30</c:f>
              <c:numCache>
                <c:formatCode>_(* #,##0.00_);_(* \(#,##0.00\);_(* "-"??_);_(@_)</c:formatCode>
                <c:ptCount val="22"/>
                <c:pt idx="0">
                  <c:v>25.237272727272728</c:v>
                </c:pt>
                <c:pt idx="1">
                  <c:v>25.723333333333336</c:v>
                </c:pt>
                <c:pt idx="2">
                  <c:v>26.124736842105268</c:v>
                </c:pt>
                <c:pt idx="3">
                  <c:v>20.99</c:v>
                </c:pt>
                <c:pt idx="4">
                  <c:v>21.11</c:v>
                </c:pt>
                <c:pt idx="5">
                  <c:v>21.264000000000003</c:v>
                </c:pt>
                <c:pt idx="6">
                  <c:v>21.3</c:v>
                </c:pt>
                <c:pt idx="7">
                  <c:v>21.282</c:v>
                </c:pt>
                <c:pt idx="8">
                  <c:v>21.252857142857145</c:v>
                </c:pt>
                <c:pt idx="9">
                  <c:v>21.22909090909091</c:v>
                </c:pt>
                <c:pt idx="10">
                  <c:v>21.204347826086959</c:v>
                </c:pt>
                <c:pt idx="11">
                  <c:v>21.178000000000004</c:v>
                </c:pt>
                <c:pt idx="12">
                  <c:v>21.143913043478257</c:v>
                </c:pt>
                <c:pt idx="13">
                  <c:v>21.094999999999999</c:v>
                </c:pt>
                <c:pt idx="14">
                  <c:v>21.029761904761909</c:v>
                </c:pt>
                <c:pt idx="15">
                  <c:v>20.971086956521741</c:v>
                </c:pt>
                <c:pt idx="16">
                  <c:v>20.887619047619047</c:v>
                </c:pt>
                <c:pt idx="17">
                  <c:v>20.787619047619046</c:v>
                </c:pt>
                <c:pt idx="18">
                  <c:v>20.680909090909086</c:v>
                </c:pt>
                <c:pt idx="19">
                  <c:v>20.605</c:v>
                </c:pt>
                <c:pt idx="20">
                  <c:v>20.533333333333331</c:v>
                </c:pt>
                <c:pt idx="21">
                  <c:v>20.461818181818181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441-B109-98A49384E302}"/>
            </c:ext>
          </c:extLst>
        </c:ser>
        <c:ser>
          <c:idx val="2"/>
          <c:order val="2"/>
          <c:tx>
            <c:v>JCC - Model Output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'JCC Fwd Curve Development'!$B$9:$B$30</c:f>
              <c:numCache>
                <c:formatCode>mmm\-yy</c:formatCode>
                <c:ptCount val="22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</c:numCache>
            </c:numRef>
          </c:cat>
          <c:val>
            <c:numRef>
              <c:f>'JCC Fwd Curve Development'!$F$9:$F$30</c:f>
              <c:numCache>
                <c:formatCode>_(* #,##0.00_);_(* \(#,##0.00\);_(* "-"??_);_(@_)</c:formatCode>
                <c:ptCount val="22"/>
                <c:pt idx="0">
                  <c:v>27.696203981605393</c:v>
                </c:pt>
                <c:pt idx="1">
                  <c:v>25.935199166506699</c:v>
                </c:pt>
                <c:pt idx="2">
                  <c:v>25.87</c:v>
                </c:pt>
                <c:pt idx="3">
                  <c:v>25.716831427180523</c:v>
                </c:pt>
                <c:pt idx="4">
                  <c:v>22.243975119779865</c:v>
                </c:pt>
                <c:pt idx="5">
                  <c:v>21.02847171277508</c:v>
                </c:pt>
                <c:pt idx="6">
                  <c:v>20.856939726932303</c:v>
                </c:pt>
                <c:pt idx="7">
                  <c:v>20.992796644840027</c:v>
                </c:pt>
                <c:pt idx="8">
                  <c:v>21.151390490445369</c:v>
                </c:pt>
                <c:pt idx="9">
                  <c:v>21.259939404301697</c:v>
                </c:pt>
                <c:pt idx="10">
                  <c:v>21.319429760730621</c:v>
                </c:pt>
                <c:pt idx="11">
                  <c:v>21.341037222458528</c:v>
                </c:pt>
                <c:pt idx="12">
                  <c:v>21.337651975872646</c:v>
                </c:pt>
                <c:pt idx="13">
                  <c:v>21.315074129410711</c:v>
                </c:pt>
                <c:pt idx="14">
                  <c:v>21.273516221402815</c:v>
                </c:pt>
                <c:pt idx="15">
                  <c:v>21.214910077601537</c:v>
                </c:pt>
                <c:pt idx="16">
                  <c:v>21.15407730317834</c:v>
                </c:pt>
                <c:pt idx="17">
                  <c:v>21.076874357360303</c:v>
                </c:pt>
                <c:pt idx="18">
                  <c:v>20.983610917393797</c:v>
                </c:pt>
                <c:pt idx="19">
                  <c:v>20.883515942167779</c:v>
                </c:pt>
                <c:pt idx="20">
                  <c:v>20.803309369463207</c:v>
                </c:pt>
                <c:pt idx="21">
                  <c:v>20.734821240674076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B-4441-B109-98A49384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846336"/>
        <c:axId val="1"/>
      </c:lineChart>
      <c:dateAx>
        <c:axId val="1868846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2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2178108003175732E-2"/>
              <c:y val="1.4706382196469032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846336"/>
        <c:crosses val="autoZero"/>
        <c:crossBetween val="between"/>
        <c:majorUnit val="1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76034117578769"/>
          <c:y val="0.10294467537528322"/>
          <c:w val="0.28629921240463219"/>
          <c:h val="0.179417862796922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</a:t>
            </a:r>
          </a:p>
        </c:rich>
      </c:tx>
      <c:layout>
        <c:manualLayout>
          <c:xMode val="edge"/>
          <c:yMode val="edge"/>
          <c:x val="0.37471984708392958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49976106864E-2"/>
          <c:y val="0.12977540628198922"/>
          <c:w val="0.88527563873578363"/>
          <c:h val="0.75193397169270226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1-4B0F-B8C8-020CEF066734}"/>
            </c:ext>
          </c:extLst>
        </c:ser>
        <c:ser>
          <c:idx val="2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CAE1-4B0F-B8C8-020CEF066734}"/>
            </c:ext>
          </c:extLst>
        </c:ser>
        <c:ser>
          <c:idx val="3"/>
          <c:order val="2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1-4B0F-B8C8-020CEF066734}"/>
            </c:ext>
          </c:extLst>
        </c:ser>
        <c:ser>
          <c:idx val="1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E1-4B0F-B8C8-020CEF06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68848192"/>
        <c:axId val="1"/>
      </c:barChart>
      <c:dateAx>
        <c:axId val="186884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709995221372799E-2"/>
              <c:y val="3.81692371417615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848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(Brent Equiv)</a:t>
            </a:r>
          </a:p>
        </c:rich>
      </c:tx>
      <c:layout>
        <c:manualLayout>
          <c:xMode val="edge"/>
          <c:yMode val="edge"/>
          <c:x val="0.28905332272828183"/>
          <c:y val="4.00013965331309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60118031548526E-2"/>
          <c:y val="0.1440050275192713"/>
          <c:w val="0.8764842689180159"/>
          <c:h val="0.70802471863641725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B-4DF5-A1C6-80F87BEAD53D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30AB-4DF5-A1C6-80F87BEAD53D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B-4DF5-A1C6-80F87BEAD53D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B-4DF5-A1C6-80F87BEA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68849584"/>
        <c:axId val="1"/>
      </c:barChart>
      <c:dateAx>
        <c:axId val="186884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655375916462976E-2"/>
              <c:y val="5.2001815493070196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84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Brent Hedge Positions</a:t>
            </a:r>
          </a:p>
        </c:rich>
      </c:tx>
      <c:layout>
        <c:manualLayout>
          <c:xMode val="edge"/>
          <c:yMode val="edge"/>
          <c:x val="0.3107577380018058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59206030468935E-2"/>
          <c:y val="0.12595848256781306"/>
          <c:w val="0.87619662970433976"/>
          <c:h val="0.75575089540687834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864-497A-8BA1-F09001EFC525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4-497A-8BA1-F09001EFC525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4-497A-8BA1-F09001EFC525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4-497A-8BA1-F09001EF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68844480"/>
        <c:axId val="1"/>
      </c:barChart>
      <c:dateAx>
        <c:axId val="186884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682621729391196E-2"/>
              <c:y val="3.0535389713409227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84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Delta (Brent Postions)</a:t>
            </a:r>
          </a:p>
        </c:rich>
      </c:tx>
      <c:layout>
        <c:manualLayout>
          <c:xMode val="edge"/>
          <c:yMode val="edge"/>
          <c:x val="0.35732012174570149"/>
          <c:y val="3.9371365405873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490160701833494E-2"/>
          <c:y val="0.13779977892055559"/>
          <c:w val="0.85385587534037755"/>
          <c:h val="0.71655885038688905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Inputs-Outputs'!$G$37:$G$54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5-4610-BFFB-D7EECADC7AB2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Inputs-Outputs'!$F$37:$F$54</c:f>
              <c:numCache>
                <c:formatCode>_(* #,##0_);_(* \(#,##0\);_(* "-"_);_(@_)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B435-4610-BFFB-D7EECADC7AB2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cat>
            <c:numRef>
              <c:f>'JCC Inputs-Outputs'!$B$37:$B$54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'JCC Inputs-Outputs'!$E$37:$E$54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5-4610-BFFB-D7EECADC7AB2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'JCC Inputs-Outputs'!$D$37:$D$54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5-4610-BFFB-D7EECADC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98448000"/>
        <c:axId val="1"/>
      </c:barChart>
      <c:dateAx>
        <c:axId val="1898448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601302654081217E-2"/>
              <c:y val="4.3308501946460326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44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</a:t>
            </a:r>
          </a:p>
        </c:rich>
      </c:tx>
      <c:layout>
        <c:manualLayout>
          <c:xMode val="edge"/>
          <c:yMode val="edge"/>
          <c:x val="0.38106966650327356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67870881975949E-2"/>
          <c:y val="0.12830622103611253"/>
          <c:w val="0.87007235993521992"/>
          <c:h val="0.71700535284886413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1-4B5D-A70F-26684EFEA412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1-4B5D-A70F-26684EFEA412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1-4B5D-A70F-26684EFEA412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1-4B5D-A70F-26684EFE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98450320"/>
        <c:axId val="1"/>
      </c:barChart>
      <c:dateAx>
        <c:axId val="189845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01357417639519E-2"/>
              <c:y val="4.151083621756582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45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JCC Position (Brent Equiv)</a:t>
            </a:r>
          </a:p>
        </c:rich>
      </c:tx>
      <c:layout>
        <c:manualLayout>
          <c:xMode val="edge"/>
          <c:yMode val="edge"/>
          <c:x val="0.30197915245731677"/>
          <c:y val="3.9841945368580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59387110595553E-2"/>
          <c:y val="0.13944680879003193"/>
          <c:w val="0.86217236281291887"/>
          <c:h val="0.69723404395015964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2-4701-967D-88323F91C18C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2-4701-967D-88323F91C18C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2-4701-967D-88323F91C18C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52-4701-967D-88323F91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98445216"/>
        <c:axId val="1"/>
      </c:barChart>
      <c:dateAx>
        <c:axId val="1898445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0941273639757852E-2"/>
              <c:y val="4.7810334442296661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445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Brent Hedge Positions</a:t>
            </a:r>
          </a:p>
        </c:rich>
      </c:tx>
      <c:layout>
        <c:manualLayout>
          <c:xMode val="edge"/>
          <c:yMode val="edge"/>
          <c:x val="0.31337414757229065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35093546421326E-2"/>
          <c:y val="0.13207993341952762"/>
          <c:w val="0.84795357578384534"/>
          <c:h val="0.7509687642995998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E-4B7D-84F1-F2E3C6F5DFC3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E-4B7D-84F1-F2E3C6F5DFC3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E-4B7D-84F1-F2E3C6F5DFC3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E-4B7D-84F1-F2E3C6F5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98445680"/>
        <c:axId val="1"/>
      </c:barChart>
      <c:dateAx>
        <c:axId val="1898445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521108366628334E-2"/>
              <c:y val="3.7737123834150746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44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Delta (Brent Postions)</a:t>
            </a:r>
          </a:p>
        </c:rich>
      </c:tx>
      <c:layout>
        <c:manualLayout>
          <c:xMode val="edge"/>
          <c:yMode val="edge"/>
          <c:x val="0.35715435936547835"/>
          <c:y val="3.9527061666542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64645259701004E-2"/>
          <c:y val="0.13439200966624515"/>
          <c:w val="0.83182402407056566"/>
          <c:h val="0.72729793466438553"/>
        </c:manualLayout>
      </c:layout>
      <c:barChart>
        <c:barDir val="col"/>
        <c:grouping val="clustered"/>
        <c:varyColors val="0"/>
        <c:ser>
          <c:idx val="0"/>
          <c:order val="0"/>
          <c:tx>
            <c:v>JCC Position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Report'!$G$6:$G$23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9-4859-8F47-59250EE2ED7A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Report'!$E$6:$E$23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9-4859-8F47-59250EE2ED7A}"/>
            </c:ext>
          </c:extLst>
        </c:ser>
        <c:ser>
          <c:idx val="2"/>
          <c:order val="2"/>
          <c:spPr>
            <a:noFill/>
            <a:ln w="25400">
              <a:noFill/>
            </a:ln>
          </c:spPr>
          <c:invertIfNegative val="0"/>
          <c:cat>
            <c:numRef>
              <c:f>'Position Report'!$B$6:$B$23</c:f>
              <c:numCache>
                <c:formatCode>mmm\-yy</c:formatCode>
                <c:ptCount val="18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</c:numCache>
            </c:numRef>
          </c:cat>
          <c:val>
            <c:numRef>
              <c:f>'Position Report'!$F$6:$F$23</c:f>
              <c:numCache>
                <c:formatCode>_(* #,##0_);_(* \(#,##0\);_(* "-"_);_(@_)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9-4859-8F47-59250EE2ED7A}"/>
            </c:ext>
          </c:extLst>
        </c:ser>
        <c:ser>
          <c:idx val="3"/>
          <c:order val="3"/>
          <c:spPr>
            <a:noFill/>
            <a:ln w="25400">
              <a:noFill/>
            </a:ln>
          </c:spPr>
          <c:invertIfNegative val="0"/>
          <c:val>
            <c:numRef>
              <c:f>'Position Report'!$D$6:$D$23</c:f>
              <c:numCache>
                <c:formatCode>_(* #,##0_);_(* \(#,##0\);_(*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9-4859-8F47-59250EE2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98447072"/>
        <c:axId val="1"/>
      </c:barChart>
      <c:dateAx>
        <c:axId val="1898447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1521108366628334E-2"/>
              <c:y val="3.9527061666542691E-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44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161925</xdr:rowOff>
    </xdr:from>
    <xdr:to>
      <xdr:col>13</xdr:col>
      <xdr:colOff>400050</xdr:colOff>
      <xdr:row>29</xdr:row>
      <xdr:rowOff>142875</xdr:rowOff>
    </xdr:to>
    <xdr:graphicFrame macro="">
      <xdr:nvGraphicFramePr>
        <xdr:cNvPr id="13323" name="Chart 11">
          <a:extLst>
            <a:ext uri="{FF2B5EF4-FFF2-40B4-BE49-F238E27FC236}">
              <a16:creationId xmlns:a16="http://schemas.microsoft.com/office/drawing/2014/main" id="{BB55EFBB-37AC-2587-9680-4ECCFBFF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9</xdr:row>
      <xdr:rowOff>219075</xdr:rowOff>
    </xdr:from>
    <xdr:to>
      <xdr:col>5</xdr:col>
      <xdr:colOff>9525</xdr:colOff>
      <xdr:row>10</xdr:row>
      <xdr:rowOff>95250</xdr:rowOff>
    </xdr:to>
    <xdr:sp macro="" textlink="">
      <xdr:nvSpPr>
        <xdr:cNvPr id="13348" name="AutoShape 36">
          <a:extLst>
            <a:ext uri="{FF2B5EF4-FFF2-40B4-BE49-F238E27FC236}">
              <a16:creationId xmlns:a16="http://schemas.microsoft.com/office/drawing/2014/main" id="{6DF2002C-A66E-8774-7195-65B17E79ADA4}"/>
            </a:ext>
          </a:extLst>
        </xdr:cNvPr>
        <xdr:cNvSpPr>
          <a:spLocks/>
        </xdr:cNvSpPr>
      </xdr:nvSpPr>
      <xdr:spPr bwMode="auto">
        <a:xfrm rot="16200000" flipH="1">
          <a:off x="3019425" y="1238250"/>
          <a:ext cx="114300" cy="1866900"/>
        </a:xfrm>
        <a:prstGeom prst="leftBrace">
          <a:avLst>
            <a:gd name="adj1" fmla="val 136111"/>
            <a:gd name="adj2" fmla="val 50000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904875</xdr:colOff>
      <xdr:row>1</xdr:row>
      <xdr:rowOff>38100</xdr:rowOff>
    </xdr:from>
    <xdr:to>
      <xdr:col>10</xdr:col>
      <xdr:colOff>9525</xdr:colOff>
      <xdr:row>1</xdr:row>
      <xdr:rowOff>152400</xdr:rowOff>
    </xdr:to>
    <xdr:sp macro="" textlink="">
      <xdr:nvSpPr>
        <xdr:cNvPr id="13350" name="AutoShape 38">
          <a:extLst>
            <a:ext uri="{FF2B5EF4-FFF2-40B4-BE49-F238E27FC236}">
              <a16:creationId xmlns:a16="http://schemas.microsoft.com/office/drawing/2014/main" id="{12AA1AE3-109C-9430-8CE6-BCD973C638B9}"/>
            </a:ext>
          </a:extLst>
        </xdr:cNvPr>
        <xdr:cNvSpPr>
          <a:spLocks/>
        </xdr:cNvSpPr>
      </xdr:nvSpPr>
      <xdr:spPr bwMode="auto">
        <a:xfrm rot="16200000" flipH="1">
          <a:off x="7038975" y="-771525"/>
          <a:ext cx="114300" cy="2324100"/>
        </a:xfrm>
        <a:prstGeom prst="leftBrace">
          <a:avLst>
            <a:gd name="adj1" fmla="val 169444"/>
            <a:gd name="adj2" fmla="val 50000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123825</xdr:rowOff>
        </xdr:from>
        <xdr:to>
          <xdr:col>6</xdr:col>
          <xdr:colOff>47625</xdr:colOff>
          <xdr:row>3</xdr:row>
          <xdr:rowOff>47625</xdr:rowOff>
        </xdr:to>
        <xdr:sp macro="" textlink="">
          <xdr:nvSpPr>
            <xdr:cNvPr id="13363" name="CommandButton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8C7A2CFB-E53A-EA77-9B42-C7515272A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180975</xdr:rowOff>
        </xdr:from>
        <xdr:to>
          <xdr:col>6</xdr:col>
          <xdr:colOff>47625</xdr:colOff>
          <xdr:row>5</xdr:row>
          <xdr:rowOff>47625</xdr:rowOff>
        </xdr:to>
        <xdr:sp macro="" textlink="">
          <xdr:nvSpPr>
            <xdr:cNvPr id="13364" name="CommandButton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DBEBF78E-D172-A7BD-119A-B4BDE91FD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9525</xdr:rowOff>
        </xdr:from>
        <xdr:to>
          <xdr:col>6</xdr:col>
          <xdr:colOff>47625</xdr:colOff>
          <xdr:row>7</xdr:row>
          <xdr:rowOff>85725</xdr:rowOff>
        </xdr:to>
        <xdr:sp macro="" textlink="">
          <xdr:nvSpPr>
            <xdr:cNvPr id="13378" name="CommandButton3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6C3350B7-0B73-9D02-64EE-BEBDA8A5C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695325</xdr:colOff>
          <xdr:row>0</xdr:row>
          <xdr:rowOff>276225</xdr:rowOff>
        </xdr:from>
        <xdr:to>
          <xdr:col>12</xdr:col>
          <xdr:colOff>114300</xdr:colOff>
          <xdr:row>2</xdr:row>
          <xdr:rowOff>123825</xdr:rowOff>
        </xdr:to>
        <xdr:sp macro="" textlink="">
          <xdr:nvSpPr>
            <xdr:cNvPr id="13381" name="CommandButton4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1712CD5C-0C6E-5778-BA51-3C1AED04D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514350</xdr:colOff>
      <xdr:row>12</xdr:row>
      <xdr:rowOff>104775</xdr:rowOff>
    </xdr:from>
    <xdr:to>
      <xdr:col>8</xdr:col>
      <xdr:colOff>409575</xdr:colOff>
      <xdr:row>28</xdr:row>
      <xdr:rowOff>57150</xdr:rowOff>
    </xdr:to>
    <xdr:sp macro="" textlink="">
      <xdr:nvSpPr>
        <xdr:cNvPr id="13382" name="Rectangle 70">
          <a:extLst>
            <a:ext uri="{FF2B5EF4-FFF2-40B4-BE49-F238E27FC236}">
              <a16:creationId xmlns:a16="http://schemas.microsoft.com/office/drawing/2014/main" id="{E692F74D-809D-BAC9-7AA4-45E6F2F3D555}"/>
            </a:ext>
          </a:extLst>
        </xdr:cNvPr>
        <xdr:cNvSpPr>
          <a:spLocks noChangeArrowheads="1"/>
        </xdr:cNvSpPr>
      </xdr:nvSpPr>
      <xdr:spPr bwMode="auto">
        <a:xfrm>
          <a:off x="6553200" y="2581275"/>
          <a:ext cx="704850" cy="2695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7</xdr:col>
      <xdr:colOff>800100</xdr:colOff>
      <xdr:row>40</xdr:row>
      <xdr:rowOff>152400</xdr:rowOff>
    </xdr:from>
    <xdr:to>
      <xdr:col>13</xdr:col>
      <xdr:colOff>485775</xdr:colOff>
      <xdr:row>55</xdr:row>
      <xdr:rowOff>85725</xdr:rowOff>
    </xdr:to>
    <xdr:graphicFrame macro="">
      <xdr:nvGraphicFramePr>
        <xdr:cNvPr id="13384" name="Chart 72">
          <a:extLst>
            <a:ext uri="{FF2B5EF4-FFF2-40B4-BE49-F238E27FC236}">
              <a16:creationId xmlns:a16="http://schemas.microsoft.com/office/drawing/2014/main" id="{6F811E97-F285-7045-3EDC-7773F47CF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790575</xdr:colOff>
      <xdr:row>56</xdr:row>
      <xdr:rowOff>19050</xdr:rowOff>
    </xdr:from>
    <xdr:to>
      <xdr:col>13</xdr:col>
      <xdr:colOff>495300</xdr:colOff>
      <xdr:row>70</xdr:row>
      <xdr:rowOff>133350</xdr:rowOff>
    </xdr:to>
    <xdr:graphicFrame macro="">
      <xdr:nvGraphicFramePr>
        <xdr:cNvPr id="13385" name="Chart 73">
          <a:extLst>
            <a:ext uri="{FF2B5EF4-FFF2-40B4-BE49-F238E27FC236}">
              <a16:creationId xmlns:a16="http://schemas.microsoft.com/office/drawing/2014/main" id="{F9288214-CFCE-9052-9126-9ABE4556C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628650</xdr:colOff>
      <xdr:row>40</xdr:row>
      <xdr:rowOff>152400</xdr:rowOff>
    </xdr:from>
    <xdr:to>
      <xdr:col>20</xdr:col>
      <xdr:colOff>266700</xdr:colOff>
      <xdr:row>55</xdr:row>
      <xdr:rowOff>85725</xdr:rowOff>
    </xdr:to>
    <xdr:graphicFrame macro="">
      <xdr:nvGraphicFramePr>
        <xdr:cNvPr id="13386" name="Chart 74">
          <a:extLst>
            <a:ext uri="{FF2B5EF4-FFF2-40B4-BE49-F238E27FC236}">
              <a16:creationId xmlns:a16="http://schemas.microsoft.com/office/drawing/2014/main" id="{84F97B41-21F1-D934-6845-75A0A612D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628650</xdr:colOff>
      <xdr:row>56</xdr:row>
      <xdr:rowOff>9525</xdr:rowOff>
    </xdr:from>
    <xdr:to>
      <xdr:col>20</xdr:col>
      <xdr:colOff>295275</xdr:colOff>
      <xdr:row>71</xdr:row>
      <xdr:rowOff>0</xdr:rowOff>
    </xdr:to>
    <xdr:graphicFrame macro="">
      <xdr:nvGraphicFramePr>
        <xdr:cNvPr id="13387" name="Chart 75">
          <a:extLst>
            <a:ext uri="{FF2B5EF4-FFF2-40B4-BE49-F238E27FC236}">
              <a16:creationId xmlns:a16="http://schemas.microsoft.com/office/drawing/2014/main" id="{B03F9802-9193-6ED2-5726-5B98F2A78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38100</xdr:rowOff>
    </xdr:from>
    <xdr:to>
      <xdr:col>14</xdr:col>
      <xdr:colOff>28575</xdr:colOff>
      <xdr:row>11</xdr:row>
      <xdr:rowOff>152400</xdr:rowOff>
    </xdr:to>
    <xdr:graphicFrame macro="">
      <xdr:nvGraphicFramePr>
        <xdr:cNvPr id="21507" name="Chart 3">
          <a:extLst>
            <a:ext uri="{FF2B5EF4-FFF2-40B4-BE49-F238E27FC236}">
              <a16:creationId xmlns:a16="http://schemas.microsoft.com/office/drawing/2014/main" id="{88F9DC79-5B3B-E611-F825-A96AE0225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12</xdr:row>
      <xdr:rowOff>76200</xdr:rowOff>
    </xdr:from>
    <xdr:to>
      <xdr:col>14</xdr:col>
      <xdr:colOff>57150</xdr:colOff>
      <xdr:row>26</xdr:row>
      <xdr:rowOff>76200</xdr:rowOff>
    </xdr:to>
    <xdr:graphicFrame macro="">
      <xdr:nvGraphicFramePr>
        <xdr:cNvPr id="21508" name="Chart 4">
          <a:extLst>
            <a:ext uri="{FF2B5EF4-FFF2-40B4-BE49-F238E27FC236}">
              <a16:creationId xmlns:a16="http://schemas.microsoft.com/office/drawing/2014/main" id="{1936A6D2-EE38-F32E-D40F-ED4312F1A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1</xdr:row>
      <xdr:rowOff>9525</xdr:rowOff>
    </xdr:from>
    <xdr:to>
      <xdr:col>21</xdr:col>
      <xdr:colOff>180975</xdr:colOff>
      <xdr:row>11</xdr:row>
      <xdr:rowOff>123825</xdr:rowOff>
    </xdr:to>
    <xdr:graphicFrame macro="">
      <xdr:nvGraphicFramePr>
        <xdr:cNvPr id="21509" name="Chart 5">
          <a:extLst>
            <a:ext uri="{FF2B5EF4-FFF2-40B4-BE49-F238E27FC236}">
              <a16:creationId xmlns:a16="http://schemas.microsoft.com/office/drawing/2014/main" id="{98B483CE-EAA9-D775-C136-B68E6E5FA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12</xdr:row>
      <xdr:rowOff>57150</xdr:rowOff>
    </xdr:from>
    <xdr:to>
      <xdr:col>21</xdr:col>
      <xdr:colOff>180975</xdr:colOff>
      <xdr:row>26</xdr:row>
      <xdr:rowOff>76200</xdr:rowOff>
    </xdr:to>
    <xdr:graphicFrame macro="">
      <xdr:nvGraphicFramePr>
        <xdr:cNvPr id="21510" name="Chart 6">
          <a:extLst>
            <a:ext uri="{FF2B5EF4-FFF2-40B4-BE49-F238E27FC236}">
              <a16:creationId xmlns:a16="http://schemas.microsoft.com/office/drawing/2014/main" id="{68F42609-F33E-4754-1FB5-C1A70D5AC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mccaff/Local%20Settings/Temporary%20Internet%20Files/OLK31/DieselVo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neale/Local%20Settings/Temporary%20Internet%20Files/OLK74/Houston%20Curves%20-%20To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ForDieselVol"/>
      <sheetName val="DieselVol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hange"/>
      <sheetName val="Prior"/>
      <sheetName val="Links FileList"/>
      <sheetName val="File Dates &amp; Other"/>
      <sheetName val="Houston Curves - Toda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37169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U61"/>
  <sheetViews>
    <sheetView zoomScale="90" workbookViewId="0">
      <selection activeCell="A4" sqref="A4"/>
    </sheetView>
  </sheetViews>
  <sheetFormatPr defaultColWidth="10.28515625" defaultRowHeight="12.75"/>
  <cols>
    <col min="1" max="1" width="4.28515625" style="1" customWidth="1"/>
    <col min="2" max="2" width="14" style="1" customWidth="1"/>
    <col min="3" max="3" width="13.5703125" style="1" customWidth="1"/>
    <col min="4" max="4" width="14.140625" style="1" customWidth="1"/>
    <col min="5" max="5" width="14" style="1" customWidth="1"/>
    <col min="6" max="6" width="15.42578125" style="1" customWidth="1"/>
    <col min="7" max="7" width="15.140625" style="1" customWidth="1"/>
    <col min="8" max="8" width="12.140625" style="3" customWidth="1"/>
    <col min="9" max="9" width="9.140625" style="3" customWidth="1"/>
    <col min="10" max="10" width="11.85546875" style="1" customWidth="1"/>
    <col min="11" max="11" width="12" style="1" customWidth="1"/>
    <col min="12" max="12" width="9.140625" style="1" customWidth="1"/>
    <col min="13" max="13" width="11.42578125" style="1" customWidth="1"/>
    <col min="14" max="14" width="11.7109375" style="1" customWidth="1"/>
    <col min="15" max="253" width="9.140625" style="1" customWidth="1"/>
    <col min="254" max="254" width="10" style="1" bestFit="1" customWidth="1"/>
    <col min="255" max="255" width="10.28515625" style="1" bestFit="1" customWidth="1"/>
    <col min="256" max="16384" width="10.28515625" style="1"/>
  </cols>
  <sheetData>
    <row r="1" spans="1:255" ht="23.25">
      <c r="B1" s="125" t="s">
        <v>95</v>
      </c>
      <c r="F1" s="2" t="s">
        <v>0</v>
      </c>
      <c r="H1" s="233" t="s">
        <v>106</v>
      </c>
      <c r="I1" s="234"/>
      <c r="J1" s="234"/>
    </row>
    <row r="2" spans="1:255" ht="15" customHeight="1" thickBot="1">
      <c r="B2" s="18"/>
      <c r="F2" s="2"/>
    </row>
    <row r="3" spans="1:255" ht="13.5" thickBot="1">
      <c r="B3" s="54" t="s">
        <v>81</v>
      </c>
      <c r="C3" s="61">
        <f ca="1">TODAY()</f>
        <v>37182</v>
      </c>
      <c r="D3" s="3"/>
      <c r="E3" s="3"/>
      <c r="F3" s="3"/>
      <c r="G3" s="3"/>
      <c r="H3" s="236" t="s">
        <v>100</v>
      </c>
      <c r="I3" s="237"/>
      <c r="J3" s="238"/>
    </row>
    <row r="4" spans="1:255" ht="16.5" thickBot="1">
      <c r="B4" s="37"/>
      <c r="C4" s="3"/>
      <c r="D4" s="3"/>
      <c r="E4" s="3"/>
      <c r="F4" s="3"/>
      <c r="G4" s="3"/>
      <c r="H4" s="59" t="s">
        <v>101</v>
      </c>
      <c r="I4" s="239">
        <f>I5</f>
        <v>37181</v>
      </c>
      <c r="J4" s="240"/>
    </row>
    <row r="5" spans="1:255" ht="16.5" thickBot="1">
      <c r="B5" s="37" t="s">
        <v>103</v>
      </c>
      <c r="C5" s="3"/>
      <c r="D5" s="3"/>
      <c r="E5" s="7"/>
      <c r="F5" s="3"/>
      <c r="G5" s="3"/>
      <c r="H5" s="59" t="s">
        <v>102</v>
      </c>
      <c r="I5" s="239">
        <f>'Brent Curves'!C4</f>
        <v>37181</v>
      </c>
      <c r="J5" s="240"/>
    </row>
    <row r="6" spans="1:255" ht="13.5" thickBot="1">
      <c r="B6" s="5"/>
      <c r="C6" s="7"/>
      <c r="D6" s="7"/>
      <c r="F6" s="4"/>
      <c r="G6" s="3"/>
      <c r="H6" s="59" t="s">
        <v>3</v>
      </c>
      <c r="I6" s="239">
        <f>'JCC Model Inputs'!G2</f>
        <v>37135</v>
      </c>
      <c r="J6" s="240"/>
      <c r="IT6" s="1" t="s">
        <v>4</v>
      </c>
      <c r="IU6" s="1" t="s">
        <v>5</v>
      </c>
    </row>
    <row r="7" spans="1:255" ht="16.5" customHeight="1" thickBot="1">
      <c r="B7" s="60" t="s">
        <v>104</v>
      </c>
      <c r="C7" s="114" t="e">
        <f ca="1">SUMPRODUCT(F14:F31,'Swap Calculation'!L7:L24)/SUM('Swap Calculation'!L7:L24)</f>
        <v>#DIV/0!</v>
      </c>
      <c r="D7" s="65" t="s">
        <v>157</v>
      </c>
      <c r="E7" s="91">
        <v>2</v>
      </c>
      <c r="F7" s="3"/>
      <c r="G7" s="3"/>
      <c r="H7" s="60" t="s">
        <v>98</v>
      </c>
      <c r="I7" s="241">
        <f>'IR-FX Curves'!B3</f>
        <v>37181.653009259258</v>
      </c>
      <c r="J7" s="242"/>
      <c r="IS7" s="1">
        <v>1</v>
      </c>
      <c r="IT7" s="1" t="s">
        <v>6</v>
      </c>
      <c r="IU7" s="1" t="s">
        <v>6</v>
      </c>
    </row>
    <row r="8" spans="1:255" ht="17.25" customHeight="1" thickBot="1">
      <c r="B8" s="3"/>
      <c r="C8" s="3"/>
      <c r="D8" s="3"/>
      <c r="E8" s="7" t="s">
        <v>0</v>
      </c>
      <c r="F8" s="41" t="s">
        <v>0</v>
      </c>
      <c r="G8" s="7" t="s">
        <v>0</v>
      </c>
      <c r="H8" s="60" t="s">
        <v>8</v>
      </c>
      <c r="I8" s="241">
        <f>'IR-FX Curves'!B3</f>
        <v>37181.653009259258</v>
      </c>
      <c r="J8" s="242"/>
      <c r="IS8" s="1">
        <f>IS7+1</f>
        <v>2</v>
      </c>
      <c r="IT8" s="1" t="s">
        <v>7</v>
      </c>
      <c r="IU8" s="1" t="s">
        <v>7</v>
      </c>
    </row>
    <row r="9" spans="1:255" ht="17.25" customHeight="1">
      <c r="B9" s="38"/>
      <c r="C9" s="13"/>
      <c r="D9" s="3"/>
      <c r="E9" s="7"/>
      <c r="F9" s="41"/>
      <c r="G9" s="7"/>
      <c r="H9" s="5"/>
      <c r="J9" s="3"/>
    </row>
    <row r="10" spans="1:255" ht="18.75" customHeight="1">
      <c r="B10" s="39" t="s">
        <v>0</v>
      </c>
      <c r="C10" s="7"/>
      <c r="D10" s="233" t="s">
        <v>94</v>
      </c>
      <c r="E10" s="235"/>
      <c r="F10" s="8"/>
      <c r="G10" s="6"/>
      <c r="H10" s="5"/>
      <c r="J10" s="3"/>
      <c r="IS10" s="1">
        <f>IS8+1</f>
        <v>3</v>
      </c>
      <c r="IT10" s="1" t="s">
        <v>9</v>
      </c>
      <c r="IU10" s="1" t="s">
        <v>9</v>
      </c>
    </row>
    <row r="11" spans="1:255" ht="13.5" customHeight="1" thickBot="1">
      <c r="A11" s="9"/>
      <c r="B11" s="40"/>
      <c r="C11" s="42"/>
      <c r="D11" s="66" t="s">
        <v>0</v>
      </c>
      <c r="E11" s="67"/>
      <c r="F11" s="5" t="s">
        <v>0</v>
      </c>
      <c r="G11" s="5" t="s">
        <v>0</v>
      </c>
      <c r="J11" s="3"/>
      <c r="K11" s="3"/>
      <c r="IS11" s="1">
        <f>IS10+1</f>
        <v>4</v>
      </c>
      <c r="IT11" s="1" t="s">
        <v>10</v>
      </c>
      <c r="IU11" s="1" t="s">
        <v>10</v>
      </c>
    </row>
    <row r="12" spans="1:255" ht="13.5" customHeight="1" thickBot="1">
      <c r="B12" s="246" t="s">
        <v>88</v>
      </c>
      <c r="C12" s="243" t="s">
        <v>150</v>
      </c>
      <c r="D12" s="248" t="s">
        <v>93</v>
      </c>
      <c r="E12" s="244" t="s">
        <v>156</v>
      </c>
      <c r="F12" s="243" t="s">
        <v>149</v>
      </c>
      <c r="G12" s="243" t="s">
        <v>170</v>
      </c>
      <c r="H12" s="245"/>
      <c r="J12" s="3"/>
      <c r="K12" s="3"/>
    </row>
    <row r="13" spans="1:255" ht="13.5" customHeight="1" thickBot="1">
      <c r="B13" s="246"/>
      <c r="C13" s="247"/>
      <c r="D13" s="249"/>
      <c r="E13" s="250"/>
      <c r="F13" s="243"/>
      <c r="G13" s="244"/>
      <c r="H13" s="245"/>
      <c r="J13" s="3"/>
      <c r="K13" s="3"/>
    </row>
    <row r="14" spans="1:255" ht="13.5" customHeight="1" thickBot="1">
      <c r="B14" s="43">
        <f ca="1">DATE(YEAR(C3),MONTH(C3)+1,1)</f>
        <v>37196</v>
      </c>
      <c r="C14" s="98">
        <f ca="1">'Swap Calculation'!E7</f>
        <v>22.243975119779865</v>
      </c>
      <c r="D14" s="90"/>
      <c r="E14" s="167"/>
      <c r="F14" s="183">
        <f ca="1">'Swap Calculation'!G7+E14</f>
        <v>16848.788386855951</v>
      </c>
      <c r="G14" s="96">
        <f ca="1">(F14/VLOOKUP(B14,'IR-FX Curves'!$A$6:$D$132,4))/6.289813735</f>
        <v>22.113368236410071</v>
      </c>
      <c r="H14" s="40"/>
      <c r="J14" s="3"/>
      <c r="K14" s="3"/>
    </row>
    <row r="15" spans="1:255" ht="13.5" customHeight="1" thickBot="1">
      <c r="B15" s="43">
        <f ca="1">DATE(YEAR(B14),MONTH(B14)+1,1)</f>
        <v>37226</v>
      </c>
      <c r="C15" s="98">
        <f ca="1">'Swap Calculation'!E8</f>
        <v>21.02847171277508</v>
      </c>
      <c r="D15" s="90"/>
      <c r="E15" s="167"/>
      <c r="F15" s="183">
        <f ca="1">'Swap Calculation'!G8+E15</f>
        <v>15901.970589606068</v>
      </c>
      <c r="G15" s="96">
        <f ca="1">(F15/VLOOKUP(B15,'IR-FX Curves'!$A$6:$D$132,4))/6.289813735</f>
        <v>20.911248293977689</v>
      </c>
      <c r="H15" s="40"/>
      <c r="J15" s="3"/>
      <c r="K15" s="3"/>
    </row>
    <row r="16" spans="1:255" ht="13.5" customHeight="1" thickBot="1">
      <c r="B16" s="43">
        <f t="shared" ref="B16:B31" ca="1" si="0">DATE(YEAR(B15),MONTH(B15)+1,1)</f>
        <v>37257</v>
      </c>
      <c r="C16" s="98">
        <f ca="1">'Swap Calculation'!E9</f>
        <v>20.856939726932303</v>
      </c>
      <c r="D16" s="90"/>
      <c r="E16" s="167"/>
      <c r="F16" s="183">
        <f ca="1">'Swap Calculation'!G9+E16</f>
        <v>15743.331759303803</v>
      </c>
      <c r="G16" s="96">
        <f ca="1">(F16/VLOOKUP(B16,'IR-FX Curves'!$A$6:$D$132,4))/6.289813735</f>
        <v>20.743753269020672</v>
      </c>
      <c r="H16" s="40"/>
      <c r="J16" s="3"/>
      <c r="K16" s="3"/>
    </row>
    <row r="17" spans="2:255" ht="13.5" customHeight="1" thickBot="1">
      <c r="B17" s="43">
        <f t="shared" ca="1" si="0"/>
        <v>37288</v>
      </c>
      <c r="C17" s="98">
        <f ca="1">'Swap Calculation'!E10</f>
        <v>20.992796644840027</v>
      </c>
      <c r="D17" s="90"/>
      <c r="E17" s="167"/>
      <c r="F17" s="183">
        <f ca="1">'Swap Calculation'!G10+E17</f>
        <v>15816.040375817553</v>
      </c>
      <c r="G17" s="96">
        <f ca="1">(F17/VLOOKUP(B17,'IR-FX Curves'!$A$6:$D$132,4))/6.289813735</f>
        <v>20.880528649025834</v>
      </c>
      <c r="H17" s="40"/>
      <c r="J17" s="3"/>
      <c r="K17" s="3"/>
    </row>
    <row r="18" spans="2:255" ht="13.5" customHeight="1" thickBot="1">
      <c r="B18" s="43">
        <f t="shared" ca="1" si="0"/>
        <v>37316</v>
      </c>
      <c r="C18" s="98">
        <f ca="1">'Swap Calculation'!E11</f>
        <v>21.151390490445369</v>
      </c>
      <c r="D18" s="90"/>
      <c r="E18" s="167"/>
      <c r="F18" s="183">
        <f ca="1">'Swap Calculation'!G11+E18</f>
        <v>15904.474698507502</v>
      </c>
      <c r="G18" s="96">
        <f ca="1">(F18/VLOOKUP(B18,'IR-FX Curves'!$A$6:$D$132,4))/6.289813735</f>
        <v>21.031783100058988</v>
      </c>
      <c r="H18" s="40"/>
      <c r="J18" s="3"/>
      <c r="K18" s="3"/>
    </row>
    <row r="19" spans="2:255" ht="13.5" customHeight="1" thickBot="1">
      <c r="B19" s="43">
        <f t="shared" ca="1" si="0"/>
        <v>37347</v>
      </c>
      <c r="C19" s="98">
        <f ca="1">'Swap Calculation'!E12</f>
        <v>21.259939404301697</v>
      </c>
      <c r="D19" s="90"/>
      <c r="E19" s="167"/>
      <c r="F19" s="183">
        <f ca="1">'Swap Calculation'!G12+E19</f>
        <v>15954.509187324984</v>
      </c>
      <c r="G19" s="96">
        <f ca="1">(F19/VLOOKUP(B19,'IR-FX Curves'!$A$6:$D$132,4))/6.289813735</f>
        <v>21.136709915051693</v>
      </c>
      <c r="H19" s="40"/>
      <c r="J19" s="3"/>
      <c r="K19" s="3"/>
    </row>
    <row r="20" spans="2:255" ht="13.5" customHeight="1" thickBot="1">
      <c r="B20" s="43">
        <f t="shared" ca="1" si="0"/>
        <v>37377</v>
      </c>
      <c r="C20" s="98">
        <f ca="1">'Swap Calculation'!E13</f>
        <v>21.319429760730621</v>
      </c>
      <c r="D20" s="90"/>
      <c r="E20" s="167"/>
      <c r="F20" s="183">
        <f ca="1">'Swap Calculation'!G13+E20</f>
        <v>15963.560407538456</v>
      </c>
      <c r="G20" s="96">
        <f ca="1">(F20/VLOOKUP(B20,'IR-FX Curves'!$A$6:$D$132,4))/6.289813735</f>
        <v>21.188601533634589</v>
      </c>
      <c r="H20" s="40"/>
      <c r="J20" s="3"/>
      <c r="K20" s="3"/>
    </row>
    <row r="21" spans="2:255" ht="13.5" customHeight="1" thickBot="1">
      <c r="B21" s="43">
        <f t="shared" ca="1" si="0"/>
        <v>37408</v>
      </c>
      <c r="C21" s="98">
        <f ca="1">'Swap Calculation'!E14</f>
        <v>21.341037222458528</v>
      </c>
      <c r="D21" s="90"/>
      <c r="E21" s="167"/>
      <c r="F21" s="183">
        <f ca="1">'Swap Calculation'!G14+E21</f>
        <v>15943.251541408257</v>
      </c>
      <c r="G21" s="96">
        <f ca="1">(F21/VLOOKUP(B21,'IR-FX Curves'!$A$6:$D$132,4))/6.289813735</f>
        <v>21.202959885960045</v>
      </c>
      <c r="H21" s="40"/>
      <c r="J21" s="3"/>
      <c r="K21" s="3"/>
    </row>
    <row r="22" spans="2:255" ht="13.5" customHeight="1" thickBot="1">
      <c r="B22" s="43">
        <f t="shared" ca="1" si="0"/>
        <v>37438</v>
      </c>
      <c r="C22" s="98">
        <f ca="1">'Swap Calculation'!E15</f>
        <v>21.337651975872646</v>
      </c>
      <c r="D22" s="90"/>
      <c r="E22" s="167"/>
      <c r="F22" s="183">
        <f ca="1">'Swap Calculation'!G15+E22</f>
        <v>15903.662608730505</v>
      </c>
      <c r="G22" s="96">
        <f ca="1">(F22/VLOOKUP(B22,'IR-FX Curves'!$A$6:$D$132,4))/6.289813735</f>
        <v>21.192184566647811</v>
      </c>
      <c r="H22" s="40"/>
      <c r="J22" s="3"/>
      <c r="K22" s="3"/>
    </row>
    <row r="23" spans="2:255" ht="13.5" customHeight="1" thickBot="1">
      <c r="B23" s="43">
        <f t="shared" ca="1" si="0"/>
        <v>37469</v>
      </c>
      <c r="C23" s="98">
        <f ca="1">'Swap Calculation'!E16</f>
        <v>21.315074129410711</v>
      </c>
      <c r="D23" s="90"/>
      <c r="E23" s="167"/>
      <c r="F23" s="183">
        <f ca="1">'Swap Calculation'!G16+E23</f>
        <v>15846.131287224085</v>
      </c>
      <c r="G23" s="96">
        <f ca="1">(F23/VLOOKUP(B23,'IR-FX Curves'!$A$6:$D$132,4))/6.289813735</f>
        <v>21.162602472926807</v>
      </c>
      <c r="H23" s="40"/>
      <c r="J23" s="3"/>
      <c r="K23" s="3"/>
    </row>
    <row r="24" spans="2:255" ht="13.5" customHeight="1" thickBot="1">
      <c r="B24" s="43">
        <f t="shared" ca="1" si="0"/>
        <v>37500</v>
      </c>
      <c r="C24" s="98">
        <f ca="1">'Swap Calculation'!E17</f>
        <v>21.273516221402815</v>
      </c>
      <c r="D24" s="90"/>
      <c r="E24" s="167"/>
      <c r="F24" s="183">
        <f ca="1">'Swap Calculation'!G17+E24</f>
        <v>15774.751929177044</v>
      </c>
      <c r="G24" s="96">
        <f ca="1">(F24/VLOOKUP(B24,'IR-FX Curves'!$A$6:$D$132,4))/6.289813735</f>
        <v>21.115489975257628</v>
      </c>
      <c r="H24" s="40"/>
      <c r="J24" s="3"/>
      <c r="K24" s="3"/>
    </row>
    <row r="25" spans="2:255" ht="13.5" thickBot="1">
      <c r="B25" s="43">
        <f t="shared" ca="1" si="0"/>
        <v>37530</v>
      </c>
      <c r="C25" s="98">
        <f ca="1">'Swap Calculation'!E18</f>
        <v>21.214910077601537</v>
      </c>
      <c r="D25" s="90"/>
      <c r="E25" s="167"/>
      <c r="F25" s="183">
        <f ca="1">'Swap Calculation'!G18+E25</f>
        <v>15687.571802754936</v>
      </c>
      <c r="G25" s="96">
        <f ca="1">(F25/VLOOKUP(B25,'IR-FX Curves'!$A$6:$D$132,4))/6.289813735</f>
        <v>21.047726911028693</v>
      </c>
      <c r="H25" s="40"/>
      <c r="J25" s="3"/>
      <c r="K25" s="3"/>
      <c r="IS25" s="1">
        <f>IS11+1</f>
        <v>5</v>
      </c>
      <c r="IT25" s="1" t="s">
        <v>11</v>
      </c>
      <c r="IU25" s="1" t="s">
        <v>11</v>
      </c>
    </row>
    <row r="26" spans="2:255" ht="13.5" thickBot="1">
      <c r="B26" s="43">
        <f t="shared" ca="1" si="0"/>
        <v>37561</v>
      </c>
      <c r="C26" s="98">
        <f ca="1">'Swap Calculation'!E19</f>
        <v>21.15407730317834</v>
      </c>
      <c r="D26" s="90"/>
      <c r="E26" s="167"/>
      <c r="F26" s="183">
        <f ca="1">'Swap Calculation'!G19+E26</f>
        <v>15596.638622734748</v>
      </c>
      <c r="G26" s="96">
        <f ca="1">(F26/VLOOKUP(B26,'IR-FX Curves'!$A$6:$D$132,4))/6.289813735</f>
        <v>20.979474572525682</v>
      </c>
      <c r="H26" s="40"/>
      <c r="J26" s="3"/>
      <c r="K26" s="3"/>
    </row>
    <row r="27" spans="2:255" ht="13.5" thickBot="1">
      <c r="B27" s="43">
        <f t="shared" ca="1" si="0"/>
        <v>37591</v>
      </c>
      <c r="C27" s="98">
        <f ca="1">'Swap Calculation'!E20</f>
        <v>21.076874357360303</v>
      </c>
      <c r="D27" s="90"/>
      <c r="E27" s="167"/>
      <c r="F27" s="183">
        <f ca="1">'Swap Calculation'!G20+E27</f>
        <v>15497.144741833981</v>
      </c>
      <c r="G27" s="96">
        <f ca="1">(F27/VLOOKUP(B27,'IR-FX Curves'!$A$6:$D$132,4))/6.289813735</f>
        <v>20.899140698438334</v>
      </c>
      <c r="H27" s="40"/>
      <c r="J27" s="3"/>
      <c r="K27" s="3"/>
    </row>
    <row r="28" spans="2:255" ht="13.5" thickBot="1">
      <c r="B28" s="43">
        <f t="shared" ca="1" si="0"/>
        <v>37622</v>
      </c>
      <c r="C28" s="98">
        <f ca="1">'Swap Calculation'!E21</f>
        <v>20.983610917393797</v>
      </c>
      <c r="D28" s="90"/>
      <c r="E28" s="167"/>
      <c r="F28" s="183">
        <f ca="1">'Swap Calculation'!G21+E28</f>
        <v>15380.470269859279</v>
      </c>
      <c r="G28" s="96">
        <f ca="1">(F28/VLOOKUP(B28,'IR-FX Curves'!$A$6:$D$132,4))/6.289813735</f>
        <v>20.799604797282068</v>
      </c>
      <c r="H28" s="40"/>
      <c r="J28" s="3"/>
      <c r="K28" s="3"/>
    </row>
    <row r="29" spans="2:255" ht="13.5" thickBot="1">
      <c r="B29" s="43">
        <f t="shared" ca="1" si="0"/>
        <v>37653</v>
      </c>
      <c r="C29" s="98">
        <f ca="1">'Swap Calculation'!E22</f>
        <v>20.883515942167779</v>
      </c>
      <c r="D29" s="90"/>
      <c r="E29" s="167"/>
      <c r="F29" s="183">
        <f ca="1">'Swap Calculation'!G22+E29</f>
        <v>15259.867857078667</v>
      </c>
      <c r="G29" s="96">
        <f ca="1">(F29/VLOOKUP(B29,'IR-FX Curves'!$A$6:$D$132,4))/6.289813735</f>
        <v>20.697307419457708</v>
      </c>
      <c r="H29" s="40"/>
      <c r="J29" s="3"/>
      <c r="K29" s="3"/>
    </row>
    <row r="30" spans="2:255" ht="13.5" thickBot="1">
      <c r="B30" s="43">
        <f t="shared" ca="1" si="0"/>
        <v>37681</v>
      </c>
      <c r="C30" s="98">
        <f ca="1">'Swap Calculation'!E23</f>
        <v>20.803309369463207</v>
      </c>
      <c r="D30" s="90"/>
      <c r="E30" s="167"/>
      <c r="F30" s="183">
        <f ca="1">'Swap Calculation'!G23+E30</f>
        <v>15151.356809864765</v>
      </c>
      <c r="G30" s="96">
        <f ca="1">(F30/VLOOKUP(B30,'IR-FX Curves'!$A$6:$D$132,4))/6.289813735</f>
        <v>20.606585867588858</v>
      </c>
      <c r="H30" s="40"/>
      <c r="J30" s="3"/>
      <c r="K30" s="3"/>
    </row>
    <row r="31" spans="2:255" ht="13.5" thickBot="1">
      <c r="B31" s="43">
        <f t="shared" ca="1" si="0"/>
        <v>37712</v>
      </c>
      <c r="C31" s="98">
        <f ca="1">'Swap Calculation'!E24</f>
        <v>20.734821240674076</v>
      </c>
      <c r="D31" s="90"/>
      <c r="E31" s="167"/>
      <c r="F31" s="183">
        <f ca="1">'Swap Calculation'!G24+E31</f>
        <v>15052.115618676684</v>
      </c>
      <c r="G31" s="96">
        <f ca="1">(F31/VLOOKUP(B31,'IR-FX Curves'!$A$6:$D$132,4))/6.289813735</f>
        <v>20.535635912570019</v>
      </c>
      <c r="H31" s="40"/>
      <c r="J31" s="3"/>
      <c r="K31" s="3"/>
    </row>
    <row r="32" spans="2:255">
      <c r="B32" s="9"/>
      <c r="G32" s="3"/>
      <c r="J32" s="3"/>
      <c r="K32" s="3"/>
      <c r="IS32" s="1">
        <f>IS25+1</f>
        <v>6</v>
      </c>
      <c r="IT32" s="1" t="s">
        <v>12</v>
      </c>
      <c r="IU32" s="1" t="s">
        <v>12</v>
      </c>
    </row>
    <row r="33" spans="1:255">
      <c r="B33" s="7"/>
      <c r="C33" s="3"/>
      <c r="D33" s="6"/>
      <c r="E33" s="5"/>
      <c r="F33" s="5"/>
      <c r="G33" s="5"/>
      <c r="I33" s="5"/>
      <c r="J33" s="3"/>
      <c r="IS33" s="1" t="e">
        <f>#REF!+1</f>
        <v>#REF!</v>
      </c>
      <c r="IT33" s="1" t="s">
        <v>13</v>
      </c>
      <c r="IU33" s="1" t="s">
        <v>13</v>
      </c>
    </row>
    <row r="34" spans="1:255" ht="15.75">
      <c r="B34" s="37" t="s">
        <v>105</v>
      </c>
      <c r="C34" s="3"/>
      <c r="D34" s="3"/>
      <c r="E34" s="5"/>
      <c r="F34" s="5"/>
      <c r="G34" s="5"/>
      <c r="IS34" s="1" t="e">
        <f>IS33+1</f>
        <v>#REF!</v>
      </c>
      <c r="IT34" s="1" t="s">
        <v>14</v>
      </c>
      <c r="IU34" s="1" t="s">
        <v>14</v>
      </c>
    </row>
    <row r="35" spans="1:255" ht="13.5" thickBot="1">
      <c r="B35" s="7"/>
      <c r="C35" s="5"/>
      <c r="D35" s="146"/>
      <c r="E35" s="5"/>
      <c r="F35" s="5"/>
      <c r="G35" s="5"/>
      <c r="H35" s="5"/>
    </row>
    <row r="36" spans="1:255" ht="39" thickBot="1">
      <c r="B36" s="54" t="s">
        <v>88</v>
      </c>
      <c r="C36" s="55" t="s">
        <v>107</v>
      </c>
      <c r="D36" s="55" t="s">
        <v>78</v>
      </c>
      <c r="E36" s="55" t="s">
        <v>141</v>
      </c>
      <c r="F36" s="55" t="s">
        <v>142</v>
      </c>
      <c r="G36" s="88" t="s">
        <v>154</v>
      </c>
      <c r="H36" s="5"/>
      <c r="I36" s="229" t="s">
        <v>181</v>
      </c>
      <c r="J36" s="229"/>
      <c r="K36" s="229"/>
      <c r="IT36" s="1">
        <v>4</v>
      </c>
      <c r="IU36" s="1">
        <v>5</v>
      </c>
    </row>
    <row r="37" spans="1:255" ht="13.5" thickBot="1">
      <c r="A37" s="3"/>
      <c r="B37" s="71">
        <f ca="1">B14</f>
        <v>37196</v>
      </c>
      <c r="C37" s="84">
        <f>D14</f>
        <v>0</v>
      </c>
      <c r="D37" s="89">
        <f>C37*6.289813735</f>
        <v>0</v>
      </c>
      <c r="E37" s="84">
        <f ca="1">'Brent Hedge Calculations'!U30</f>
        <v>0</v>
      </c>
      <c r="F37" s="80"/>
      <c r="G37" s="89">
        <f ca="1">E37+F37</f>
        <v>0</v>
      </c>
      <c r="H37" s="5"/>
      <c r="I37" s="210" t="s">
        <v>178</v>
      </c>
      <c r="J37" s="135"/>
      <c r="K37" s="211">
        <f ca="1">SUMPRODUCT('Position Report'!D6:D23,'Swap Calculation'!K7:K24)</f>
        <v>0</v>
      </c>
    </row>
    <row r="38" spans="1:255" ht="13.5" thickBot="1">
      <c r="A38" s="3"/>
      <c r="B38" s="71">
        <f t="shared" ref="B38:B54" ca="1" si="1">B15</f>
        <v>37226</v>
      </c>
      <c r="C38" s="84">
        <f t="shared" ref="C38:C54" si="2">D15</f>
        <v>0</v>
      </c>
      <c r="D38" s="89">
        <f t="shared" ref="D38:D54" si="3">C38*6.289813735</f>
        <v>0</v>
      </c>
      <c r="E38" s="84">
        <f ca="1">'Brent Hedge Calculations'!U31</f>
        <v>0</v>
      </c>
      <c r="F38" s="80"/>
      <c r="G38" s="89">
        <f t="shared" ref="G38:G54" ca="1" si="4">E38+F38</f>
        <v>0</v>
      </c>
      <c r="I38" s="213" t="s">
        <v>179</v>
      </c>
      <c r="J38" s="214"/>
      <c r="K38" s="215">
        <f ca="1">SUMPRODUCT('Position Report'!E6:E23,'Swap Calculation'!K7:K24)</f>
        <v>0</v>
      </c>
    </row>
    <row r="39" spans="1:255" s="11" customFormat="1" ht="15" customHeight="1" thickBot="1">
      <c r="A39" s="10"/>
      <c r="B39" s="71">
        <f t="shared" ca="1" si="1"/>
        <v>37257</v>
      </c>
      <c r="C39" s="84">
        <f t="shared" si="2"/>
        <v>0</v>
      </c>
      <c r="D39" s="89">
        <f t="shared" si="3"/>
        <v>0</v>
      </c>
      <c r="E39" s="84">
        <f ca="1">'Brent Hedge Calculations'!U32</f>
        <v>0</v>
      </c>
      <c r="F39" s="80"/>
      <c r="G39" s="89">
        <f t="shared" ca="1" si="4"/>
        <v>0</v>
      </c>
      <c r="H39" s="10"/>
      <c r="I39" s="231" t="s">
        <v>188</v>
      </c>
      <c r="J39" s="232"/>
      <c r="K39" s="212">
        <f ca="1">SUMPRODUCT('Position Report'!F6:F23,'Swap Calculation'!K7:K24)</f>
        <v>0</v>
      </c>
    </row>
    <row r="40" spans="1:255" s="11" customFormat="1" ht="15.75" customHeight="1" thickBot="1">
      <c r="A40" s="10"/>
      <c r="B40" s="71">
        <f t="shared" ca="1" si="1"/>
        <v>37288</v>
      </c>
      <c r="C40" s="84">
        <f t="shared" si="2"/>
        <v>0</v>
      </c>
      <c r="D40" s="89">
        <f t="shared" si="3"/>
        <v>0</v>
      </c>
      <c r="E40" s="84">
        <f ca="1">'Brent Hedge Calculations'!U33</f>
        <v>0</v>
      </c>
      <c r="F40" s="80"/>
      <c r="G40" s="89">
        <f t="shared" ca="1" si="4"/>
        <v>0</v>
      </c>
      <c r="H40" s="10"/>
      <c r="I40" s="230" t="s">
        <v>189</v>
      </c>
      <c r="J40" s="230"/>
      <c r="K40" s="216">
        <f ca="1">SUMPRODUCT('Position Report'!G6:G23,'Swap Calculation'!K7:K24)</f>
        <v>0</v>
      </c>
    </row>
    <row r="41" spans="1:255" ht="13.5" thickBot="1">
      <c r="A41" s="3"/>
      <c r="B41" s="71">
        <f t="shared" ca="1" si="1"/>
        <v>37316</v>
      </c>
      <c r="C41" s="84">
        <f t="shared" si="2"/>
        <v>0</v>
      </c>
      <c r="D41" s="89">
        <f t="shared" si="3"/>
        <v>0</v>
      </c>
      <c r="E41" s="84">
        <f ca="1">'Brent Hedge Calculations'!U34</f>
        <v>0</v>
      </c>
      <c r="F41" s="80"/>
      <c r="G41" s="89">
        <f t="shared" ca="1" si="4"/>
        <v>0</v>
      </c>
    </row>
    <row r="42" spans="1:255" ht="13.5" thickBot="1">
      <c r="A42" s="3"/>
      <c r="B42" s="71">
        <f t="shared" ca="1" si="1"/>
        <v>37347</v>
      </c>
      <c r="C42" s="84">
        <f t="shared" si="2"/>
        <v>0</v>
      </c>
      <c r="D42" s="89">
        <f t="shared" si="3"/>
        <v>0</v>
      </c>
      <c r="E42" s="84">
        <f ca="1">'Brent Hedge Calculations'!U35</f>
        <v>0</v>
      </c>
      <c r="F42" s="80"/>
      <c r="G42" s="89">
        <f t="shared" ca="1" si="4"/>
        <v>0</v>
      </c>
    </row>
    <row r="43" spans="1:255" ht="13.5" thickBot="1">
      <c r="A43" s="3"/>
      <c r="B43" s="71">
        <f t="shared" ca="1" si="1"/>
        <v>37377</v>
      </c>
      <c r="C43" s="84">
        <f t="shared" si="2"/>
        <v>0</v>
      </c>
      <c r="D43" s="89">
        <f t="shared" si="3"/>
        <v>0</v>
      </c>
      <c r="E43" s="84">
        <f ca="1">'Brent Hedge Calculations'!U36</f>
        <v>0</v>
      </c>
      <c r="F43" s="80"/>
      <c r="G43" s="89">
        <f t="shared" ca="1" si="4"/>
        <v>0</v>
      </c>
    </row>
    <row r="44" spans="1:255" ht="13.5" thickBot="1">
      <c r="A44" s="3"/>
      <c r="B44" s="71">
        <f t="shared" ca="1" si="1"/>
        <v>37408</v>
      </c>
      <c r="C44" s="84">
        <f t="shared" si="2"/>
        <v>0</v>
      </c>
      <c r="D44" s="89">
        <f t="shared" si="3"/>
        <v>0</v>
      </c>
      <c r="E44" s="84">
        <f ca="1">'Brent Hedge Calculations'!U37</f>
        <v>0</v>
      </c>
      <c r="F44" s="80"/>
      <c r="G44" s="89">
        <f t="shared" ca="1" si="4"/>
        <v>0</v>
      </c>
    </row>
    <row r="45" spans="1:255" ht="13.5" thickBot="1">
      <c r="A45" s="3"/>
      <c r="B45" s="71">
        <f t="shared" ca="1" si="1"/>
        <v>37438</v>
      </c>
      <c r="C45" s="84">
        <f t="shared" si="2"/>
        <v>0</v>
      </c>
      <c r="D45" s="89">
        <f t="shared" si="3"/>
        <v>0</v>
      </c>
      <c r="E45" s="84">
        <f ca="1">'Brent Hedge Calculations'!U38</f>
        <v>0</v>
      </c>
      <c r="F45" s="80"/>
      <c r="G45" s="89">
        <f t="shared" ca="1" si="4"/>
        <v>0</v>
      </c>
    </row>
    <row r="46" spans="1:255" ht="13.5" thickBot="1">
      <c r="A46" s="3"/>
      <c r="B46" s="71">
        <f t="shared" ca="1" si="1"/>
        <v>37469</v>
      </c>
      <c r="C46" s="84">
        <f t="shared" si="2"/>
        <v>0</v>
      </c>
      <c r="D46" s="89">
        <f t="shared" si="3"/>
        <v>0</v>
      </c>
      <c r="E46" s="84">
        <f ca="1">'Brent Hedge Calculations'!U39</f>
        <v>0</v>
      </c>
      <c r="F46" s="80"/>
      <c r="G46" s="89">
        <f t="shared" ca="1" si="4"/>
        <v>0</v>
      </c>
    </row>
    <row r="47" spans="1:255" ht="13.5" thickBot="1">
      <c r="A47" s="3"/>
      <c r="B47" s="71">
        <f t="shared" ca="1" si="1"/>
        <v>37500</v>
      </c>
      <c r="C47" s="84">
        <f t="shared" si="2"/>
        <v>0</v>
      </c>
      <c r="D47" s="89">
        <f t="shared" si="3"/>
        <v>0</v>
      </c>
      <c r="E47" s="84">
        <f ca="1">'Brent Hedge Calculations'!U40</f>
        <v>0</v>
      </c>
      <c r="F47" s="82"/>
      <c r="G47" s="89">
        <f t="shared" ca="1" si="4"/>
        <v>0</v>
      </c>
    </row>
    <row r="48" spans="1:255" ht="13.5" thickBot="1">
      <c r="A48" s="3"/>
      <c r="B48" s="71">
        <f t="shared" ca="1" si="1"/>
        <v>37530</v>
      </c>
      <c r="C48" s="84">
        <f t="shared" si="2"/>
        <v>0</v>
      </c>
      <c r="D48" s="89">
        <f t="shared" si="3"/>
        <v>0</v>
      </c>
      <c r="E48" s="84">
        <f ca="1">'Brent Hedge Calculations'!U41</f>
        <v>0</v>
      </c>
      <c r="F48" s="82"/>
      <c r="G48" s="89">
        <f t="shared" ca="1" si="4"/>
        <v>0</v>
      </c>
    </row>
    <row r="49" spans="1:255" ht="13.5" thickBot="1">
      <c r="A49" s="3"/>
      <c r="B49" s="71">
        <f t="shared" ca="1" si="1"/>
        <v>37561</v>
      </c>
      <c r="C49" s="84">
        <f t="shared" si="2"/>
        <v>0</v>
      </c>
      <c r="D49" s="89">
        <f t="shared" si="3"/>
        <v>0</v>
      </c>
      <c r="E49" s="84">
        <f ca="1">'Brent Hedge Calculations'!U42</f>
        <v>0</v>
      </c>
      <c r="F49" s="82"/>
      <c r="G49" s="89">
        <f t="shared" ca="1" si="4"/>
        <v>0</v>
      </c>
    </row>
    <row r="50" spans="1:255" s="13" customFormat="1" ht="13.5" thickBot="1">
      <c r="A50" s="4"/>
      <c r="B50" s="71">
        <f t="shared" ca="1" si="1"/>
        <v>37591</v>
      </c>
      <c r="C50" s="84">
        <f t="shared" si="2"/>
        <v>0</v>
      </c>
      <c r="D50" s="89">
        <f t="shared" si="3"/>
        <v>0</v>
      </c>
      <c r="E50" s="84">
        <f ca="1">'Brent Hedge Calculations'!U43</f>
        <v>0</v>
      </c>
      <c r="F50" s="82"/>
      <c r="G50" s="89">
        <f t="shared" ca="1" si="4"/>
        <v>0</v>
      </c>
      <c r="H50" s="4"/>
      <c r="I50" s="4"/>
      <c r="IT50" s="9"/>
      <c r="IU50" s="9"/>
    </row>
    <row r="51" spans="1:255" s="13" customFormat="1" ht="13.5" thickBot="1">
      <c r="A51" s="4"/>
      <c r="B51" s="71">
        <f t="shared" ca="1" si="1"/>
        <v>37622</v>
      </c>
      <c r="C51" s="84">
        <f t="shared" si="2"/>
        <v>0</v>
      </c>
      <c r="D51" s="89">
        <f t="shared" si="3"/>
        <v>0</v>
      </c>
      <c r="E51" s="84">
        <f ca="1">'Brent Hedge Calculations'!U44</f>
        <v>0</v>
      </c>
      <c r="F51" s="82"/>
      <c r="G51" s="89">
        <f t="shared" ca="1" si="4"/>
        <v>0</v>
      </c>
      <c r="H51" s="4"/>
      <c r="I51" s="4"/>
      <c r="IT51" s="9"/>
      <c r="IU51" s="9"/>
    </row>
    <row r="52" spans="1:255" s="13" customFormat="1" ht="13.5" thickBot="1">
      <c r="A52" s="4"/>
      <c r="B52" s="71">
        <f t="shared" ca="1" si="1"/>
        <v>37653</v>
      </c>
      <c r="C52" s="84">
        <f t="shared" si="2"/>
        <v>0</v>
      </c>
      <c r="D52" s="89">
        <f t="shared" si="3"/>
        <v>0</v>
      </c>
      <c r="E52" s="84">
        <f ca="1">'Brent Hedge Calculations'!U45</f>
        <v>0</v>
      </c>
      <c r="F52" s="82"/>
      <c r="G52" s="89">
        <f t="shared" ca="1" si="4"/>
        <v>0</v>
      </c>
      <c r="H52" s="4"/>
      <c r="I52" s="4"/>
      <c r="IT52" s="1"/>
    </row>
    <row r="53" spans="1:255" ht="13.5" thickBot="1">
      <c r="A53" s="3"/>
      <c r="B53" s="71">
        <f t="shared" ca="1" si="1"/>
        <v>37681</v>
      </c>
      <c r="C53" s="84">
        <f t="shared" si="2"/>
        <v>0</v>
      </c>
      <c r="D53" s="89">
        <f t="shared" si="3"/>
        <v>0</v>
      </c>
      <c r="E53" s="84">
        <f ca="1">'Brent Hedge Calculations'!U46</f>
        <v>0</v>
      </c>
      <c r="F53" s="82"/>
      <c r="G53" s="89">
        <f t="shared" ca="1" si="4"/>
        <v>0</v>
      </c>
      <c r="H53" s="15"/>
      <c r="I53" s="15"/>
      <c r="J53" s="14"/>
      <c r="K53" s="14"/>
      <c r="L53" s="14"/>
      <c r="M53" s="14"/>
      <c r="N53" s="14"/>
      <c r="O53" s="14"/>
    </row>
    <row r="54" spans="1:255" ht="13.5" thickBot="1">
      <c r="A54" s="3"/>
      <c r="B54" s="71">
        <f t="shared" ca="1" si="1"/>
        <v>37712</v>
      </c>
      <c r="C54" s="84">
        <f t="shared" si="2"/>
        <v>0</v>
      </c>
      <c r="D54" s="89">
        <f t="shared" si="3"/>
        <v>0</v>
      </c>
      <c r="E54" s="84">
        <f ca="1">'Brent Hedge Calculations'!U47</f>
        <v>0</v>
      </c>
      <c r="F54" s="83"/>
      <c r="G54" s="89">
        <f t="shared" ca="1" si="4"/>
        <v>0</v>
      </c>
      <c r="H54" s="15"/>
      <c r="I54" s="15"/>
      <c r="J54" s="14"/>
      <c r="K54" s="14"/>
      <c r="L54" s="14"/>
      <c r="M54" s="14"/>
      <c r="N54" s="14"/>
      <c r="O54" s="14"/>
      <c r="IT54" s="16"/>
      <c r="IU54" s="16"/>
    </row>
    <row r="55" spans="1:255">
      <c r="A55" s="3"/>
      <c r="B55" s="68"/>
      <c r="C55" s="69"/>
      <c r="D55" s="69"/>
      <c r="E55" s="70"/>
      <c r="F55" s="15"/>
      <c r="G55" s="15"/>
      <c r="H55" s="15"/>
      <c r="I55" s="15"/>
      <c r="J55" s="14"/>
      <c r="K55" s="14"/>
      <c r="L55" s="14"/>
      <c r="M55" s="14"/>
      <c r="N55" s="14"/>
      <c r="O55" s="14"/>
      <c r="IU55" s="17"/>
    </row>
    <row r="56" spans="1:255">
      <c r="A56" s="3"/>
      <c r="B56" s="68"/>
      <c r="F56" s="15"/>
      <c r="G56" s="15"/>
      <c r="H56" s="15"/>
      <c r="I56" s="15"/>
      <c r="J56" s="14"/>
      <c r="K56" s="14"/>
      <c r="L56" s="14"/>
      <c r="M56" s="14"/>
      <c r="N56" s="14"/>
      <c r="O56" s="14"/>
      <c r="IT56" s="1">
        <v>1</v>
      </c>
    </row>
    <row r="57" spans="1:255">
      <c r="A57" s="3"/>
      <c r="B57" s="68"/>
      <c r="F57" s="15"/>
      <c r="G57" s="15"/>
      <c r="H57" s="15"/>
      <c r="I57" s="15"/>
      <c r="J57" s="14"/>
      <c r="K57" s="14"/>
      <c r="L57" s="14"/>
      <c r="M57" s="14"/>
      <c r="N57" s="14"/>
      <c r="O57" s="14"/>
    </row>
    <row r="58" spans="1:255">
      <c r="A58" s="3"/>
      <c r="B58" s="3"/>
      <c r="F58" s="3"/>
      <c r="G58" s="3"/>
    </row>
    <row r="59" spans="1:255">
      <c r="A59" s="3"/>
      <c r="B59" s="3"/>
      <c r="F59" s="3"/>
      <c r="G59" s="3"/>
    </row>
    <row r="60" spans="1:255">
      <c r="A60" s="3"/>
      <c r="B60" s="3"/>
      <c r="F60" s="3"/>
      <c r="G60" s="3"/>
    </row>
    <row r="61" spans="1:255">
      <c r="A61" s="3"/>
      <c r="B61" s="3"/>
      <c r="C61" s="3"/>
      <c r="D61" s="3"/>
      <c r="E61" s="3"/>
      <c r="F61" s="3"/>
      <c r="G61" s="3"/>
    </row>
  </sheetData>
  <mergeCells count="18">
    <mergeCell ref="I8:J8"/>
    <mergeCell ref="F12:F13"/>
    <mergeCell ref="G12:G13"/>
    <mergeCell ref="H12:H13"/>
    <mergeCell ref="B12:B13"/>
    <mergeCell ref="C12:C13"/>
    <mergeCell ref="D12:D13"/>
    <mergeCell ref="E12:E13"/>
    <mergeCell ref="I36:K36"/>
    <mergeCell ref="I40:J40"/>
    <mergeCell ref="I39:J39"/>
    <mergeCell ref="H1:J1"/>
    <mergeCell ref="D10:E10"/>
    <mergeCell ref="H3:J3"/>
    <mergeCell ref="I4:J4"/>
    <mergeCell ref="I5:J5"/>
    <mergeCell ref="I6:J6"/>
    <mergeCell ref="I7:J7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3381" r:id="rId4" name="CommandButton4">
          <controlPr defaultSize="0" autoLine="0" r:id="rId5">
            <anchor moveWithCells="1">
              <from>
                <xdr:col>10</xdr:col>
                <xdr:colOff>695325</xdr:colOff>
                <xdr:row>0</xdr:row>
                <xdr:rowOff>276225</xdr:rowOff>
              </from>
              <to>
                <xdr:col>12</xdr:col>
                <xdr:colOff>114300</xdr:colOff>
                <xdr:row>2</xdr:row>
                <xdr:rowOff>123825</xdr:rowOff>
              </to>
            </anchor>
          </controlPr>
        </control>
      </mc:Choice>
      <mc:Fallback>
        <control shapeId="13381" r:id="rId4" name="CommandButton4"/>
      </mc:Fallback>
    </mc:AlternateContent>
    <mc:AlternateContent xmlns:mc="http://schemas.openxmlformats.org/markup-compatibility/2006">
      <mc:Choice Requires="x14">
        <control shapeId="13378" r:id="rId6" name="CommandButton3">
          <controlPr defaultSize="0" autoLine="0" autoPict="0" r:id="rId7">
            <anchor moveWithCells="1">
              <from>
                <xdr:col>5</xdr:col>
                <xdr:colOff>0</xdr:colOff>
                <xdr:row>6</xdr:row>
                <xdr:rowOff>9525</xdr:rowOff>
              </from>
              <to>
                <xdr:col>6</xdr:col>
                <xdr:colOff>47625</xdr:colOff>
                <xdr:row>7</xdr:row>
                <xdr:rowOff>85725</xdr:rowOff>
              </to>
            </anchor>
          </controlPr>
        </control>
      </mc:Choice>
      <mc:Fallback>
        <control shapeId="13378" r:id="rId6" name="CommandButton3"/>
      </mc:Fallback>
    </mc:AlternateContent>
    <mc:AlternateContent xmlns:mc="http://schemas.openxmlformats.org/markup-compatibility/2006">
      <mc:Choice Requires="x14">
        <control shapeId="13364" r:id="rId8" name="CommandButton2">
          <controlPr defaultSize="0" autoLine="0" autoPict="0" r:id="rId9">
            <anchor moveWithCells="1">
              <from>
                <xdr:col>5</xdr:col>
                <xdr:colOff>0</xdr:colOff>
                <xdr:row>3</xdr:row>
                <xdr:rowOff>180975</xdr:rowOff>
              </from>
              <to>
                <xdr:col>6</xdr:col>
                <xdr:colOff>47625</xdr:colOff>
                <xdr:row>5</xdr:row>
                <xdr:rowOff>47625</xdr:rowOff>
              </to>
            </anchor>
          </controlPr>
        </control>
      </mc:Choice>
      <mc:Fallback>
        <control shapeId="13364" r:id="rId8" name="CommandButton2"/>
      </mc:Fallback>
    </mc:AlternateContent>
    <mc:AlternateContent xmlns:mc="http://schemas.openxmlformats.org/markup-compatibility/2006">
      <mc:Choice Requires="x14">
        <control shapeId="13363" r:id="rId10" name="CommandButton1">
          <controlPr defaultSize="0" autoLine="0" autoPict="0" r:id="rId11">
            <anchor moveWithCells="1">
              <from>
                <xdr:col>5</xdr:col>
                <xdr:colOff>0</xdr:colOff>
                <xdr:row>1</xdr:row>
                <xdr:rowOff>123825</xdr:rowOff>
              </from>
              <to>
                <xdr:col>6</xdr:col>
                <xdr:colOff>47625</xdr:colOff>
                <xdr:row>3</xdr:row>
                <xdr:rowOff>47625</xdr:rowOff>
              </to>
            </anchor>
          </controlPr>
        </control>
      </mc:Choice>
      <mc:Fallback>
        <control shapeId="13363" r:id="rId10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K85"/>
  <sheetViews>
    <sheetView tabSelected="1" zoomScale="90" workbookViewId="0">
      <selection activeCell="E6" sqref="E6"/>
    </sheetView>
  </sheetViews>
  <sheetFormatPr defaultRowHeight="12.75"/>
  <cols>
    <col min="1" max="1" width="11" style="149" bestFit="1" customWidth="1"/>
    <col min="2" max="2" width="11" style="147" bestFit="1" customWidth="1"/>
    <col min="3" max="3" width="7.42578125" style="147" bestFit="1" customWidth="1"/>
    <col min="4" max="4" width="8.28515625" style="148" bestFit="1" customWidth="1"/>
    <col min="5" max="5" width="11.85546875" style="168" customWidth="1"/>
    <col min="6" max="6" width="9.140625" style="9"/>
    <col min="7" max="7" width="11.5703125" style="9" bestFit="1" customWidth="1"/>
    <col min="8" max="8" width="11" style="149" bestFit="1" customWidth="1"/>
    <col min="9" max="9" width="7.42578125" style="147" bestFit="1" customWidth="1"/>
    <col min="10" max="10" width="7.7109375" style="150" bestFit="1" customWidth="1"/>
    <col min="11" max="11" width="13.28515625" style="151" customWidth="1"/>
    <col min="12" max="16384" width="9.140625" style="9"/>
  </cols>
  <sheetData>
    <row r="2" spans="1:11">
      <c r="A2" s="144" t="s">
        <v>163</v>
      </c>
    </row>
    <row r="3" spans="1:11">
      <c r="A3" s="158" t="s">
        <v>166</v>
      </c>
      <c r="B3" s="206">
        <f ca="1">TODAY()</f>
        <v>37182</v>
      </c>
    </row>
    <row r="4" spans="1:11">
      <c r="A4" s="145" t="s">
        <v>164</v>
      </c>
      <c r="G4" s="145" t="s">
        <v>165</v>
      </c>
      <c r="H4" s="9"/>
    </row>
    <row r="5" spans="1:11">
      <c r="A5" s="152" t="s">
        <v>167</v>
      </c>
      <c r="B5" s="162" t="s">
        <v>88</v>
      </c>
      <c r="C5" s="163" t="s">
        <v>161</v>
      </c>
      <c r="D5" s="164" t="s">
        <v>162</v>
      </c>
      <c r="E5" s="169" t="s">
        <v>177</v>
      </c>
      <c r="G5" s="152" t="s">
        <v>167</v>
      </c>
      <c r="H5" s="162" t="s">
        <v>88</v>
      </c>
      <c r="I5" s="163" t="s">
        <v>161</v>
      </c>
      <c r="J5" s="165" t="s">
        <v>162</v>
      </c>
      <c r="K5" s="166" t="s">
        <v>176</v>
      </c>
    </row>
    <row r="6" spans="1:11">
      <c r="A6" s="153"/>
      <c r="B6" s="154"/>
      <c r="C6" s="155"/>
      <c r="D6" s="156"/>
      <c r="E6" s="170"/>
      <c r="G6" s="153"/>
      <c r="H6" s="154"/>
      <c r="I6" s="155"/>
      <c r="J6" s="159"/>
      <c r="K6" s="160"/>
    </row>
    <row r="7" spans="1:11">
      <c r="A7" s="153"/>
      <c r="B7" s="154"/>
      <c r="C7" s="155"/>
      <c r="D7" s="156"/>
      <c r="E7" s="170"/>
      <c r="G7" s="153"/>
      <c r="H7" s="154"/>
      <c r="I7" s="155"/>
      <c r="J7" s="159"/>
      <c r="K7" s="160"/>
    </row>
    <row r="8" spans="1:11">
      <c r="A8" s="153"/>
      <c r="B8" s="154"/>
      <c r="C8" s="155"/>
      <c r="D8" s="156"/>
      <c r="E8" s="170"/>
      <c r="G8" s="153"/>
      <c r="H8" s="154"/>
      <c r="I8" s="155"/>
      <c r="J8" s="159"/>
      <c r="K8" s="160"/>
    </row>
    <row r="9" spans="1:11">
      <c r="A9" s="153"/>
      <c r="B9" s="154"/>
      <c r="C9" s="155"/>
      <c r="D9" s="156"/>
      <c r="E9" s="170"/>
      <c r="G9" s="153"/>
      <c r="H9" s="154"/>
      <c r="I9" s="155"/>
      <c r="J9" s="159"/>
      <c r="K9" s="160"/>
    </row>
    <row r="10" spans="1:11">
      <c r="A10" s="153"/>
      <c r="B10" s="154"/>
      <c r="C10" s="155"/>
      <c r="D10" s="156"/>
      <c r="E10" s="170"/>
      <c r="G10" s="153"/>
      <c r="H10" s="154"/>
      <c r="I10" s="155"/>
      <c r="J10" s="159"/>
      <c r="K10" s="160"/>
    </row>
    <row r="11" spans="1:11">
      <c r="A11" s="153"/>
      <c r="B11" s="154"/>
      <c r="C11" s="155"/>
      <c r="D11" s="156"/>
      <c r="E11" s="170"/>
      <c r="G11" s="153"/>
      <c r="H11" s="154"/>
      <c r="I11" s="155"/>
      <c r="J11" s="159"/>
      <c r="K11" s="160"/>
    </row>
    <row r="12" spans="1:11">
      <c r="A12" s="153"/>
      <c r="B12" s="154"/>
      <c r="C12" s="155"/>
      <c r="D12" s="156"/>
      <c r="E12" s="170"/>
      <c r="G12" s="153"/>
      <c r="H12" s="154"/>
      <c r="I12" s="155"/>
      <c r="J12" s="159"/>
      <c r="K12" s="160"/>
    </row>
    <row r="13" spans="1:11">
      <c r="A13" s="154"/>
      <c r="B13" s="154"/>
      <c r="C13" s="155"/>
      <c r="D13" s="157"/>
      <c r="E13" s="170"/>
      <c r="G13" s="153"/>
      <c r="H13" s="154"/>
      <c r="I13" s="155"/>
      <c r="J13" s="159"/>
      <c r="K13" s="160"/>
    </row>
    <row r="14" spans="1:11">
      <c r="A14" s="154"/>
      <c r="B14" s="154"/>
      <c r="C14" s="155"/>
      <c r="D14" s="157"/>
      <c r="E14" s="170"/>
      <c r="G14" s="153"/>
      <c r="H14" s="154"/>
      <c r="I14" s="155"/>
      <c r="J14" s="159"/>
      <c r="K14" s="160"/>
    </row>
    <row r="15" spans="1:11">
      <c r="A15" s="154"/>
      <c r="B15" s="154"/>
      <c r="C15" s="155"/>
      <c r="D15" s="157"/>
      <c r="E15" s="170"/>
      <c r="G15" s="153"/>
      <c r="H15" s="154"/>
      <c r="I15" s="155"/>
      <c r="J15" s="159"/>
      <c r="K15" s="160"/>
    </row>
    <row r="16" spans="1:11">
      <c r="A16" s="154"/>
      <c r="B16" s="154"/>
      <c r="C16" s="155"/>
      <c r="D16" s="157"/>
      <c r="E16" s="170"/>
      <c r="G16" s="153"/>
      <c r="H16" s="154"/>
      <c r="I16" s="155"/>
      <c r="J16" s="159"/>
      <c r="K16" s="160"/>
    </row>
    <row r="17" spans="1:11">
      <c r="A17" s="154"/>
      <c r="B17" s="154"/>
      <c r="C17" s="155"/>
      <c r="D17" s="157"/>
      <c r="E17" s="170"/>
      <c r="G17" s="153"/>
      <c r="H17" s="154"/>
      <c r="I17" s="155"/>
      <c r="J17" s="159"/>
      <c r="K17" s="160"/>
    </row>
    <row r="18" spans="1:11">
      <c r="A18" s="154"/>
      <c r="B18" s="154"/>
      <c r="C18" s="155"/>
      <c r="D18" s="157"/>
      <c r="E18" s="170"/>
      <c r="G18" s="153"/>
      <c r="H18" s="154"/>
      <c r="I18" s="155"/>
      <c r="J18" s="159"/>
      <c r="K18" s="160"/>
    </row>
    <row r="19" spans="1:11">
      <c r="A19" s="154"/>
      <c r="B19" s="154"/>
      <c r="C19" s="155"/>
      <c r="D19" s="157"/>
      <c r="E19" s="170"/>
      <c r="G19" s="153"/>
      <c r="H19" s="154"/>
      <c r="I19" s="155"/>
      <c r="J19" s="159"/>
      <c r="K19" s="160"/>
    </row>
    <row r="20" spans="1:11">
      <c r="A20" s="154"/>
      <c r="B20" s="155"/>
      <c r="C20" s="155"/>
      <c r="D20" s="157"/>
      <c r="E20" s="170"/>
      <c r="G20" s="153"/>
      <c r="H20" s="154"/>
      <c r="I20" s="155"/>
      <c r="J20" s="159"/>
      <c r="K20" s="160"/>
    </row>
    <row r="21" spans="1:11">
      <c r="A21" s="154"/>
      <c r="B21" s="155"/>
      <c r="C21" s="155"/>
      <c r="D21" s="157"/>
      <c r="E21" s="170"/>
      <c r="G21" s="153"/>
      <c r="H21" s="154"/>
      <c r="I21" s="155"/>
      <c r="J21" s="159"/>
      <c r="K21" s="160"/>
    </row>
    <row r="22" spans="1:11">
      <c r="A22" s="154"/>
      <c r="B22" s="155"/>
      <c r="C22" s="155"/>
      <c r="D22" s="157"/>
      <c r="E22" s="170"/>
      <c r="G22" s="153"/>
      <c r="H22" s="154"/>
      <c r="I22" s="155"/>
      <c r="J22" s="159"/>
      <c r="K22" s="160"/>
    </row>
    <row r="23" spans="1:11">
      <c r="A23" s="154"/>
      <c r="B23" s="155"/>
      <c r="C23" s="155"/>
      <c r="D23" s="157"/>
      <c r="E23" s="170"/>
      <c r="G23" s="153"/>
      <c r="H23" s="154"/>
      <c r="I23" s="155"/>
      <c r="J23" s="159"/>
      <c r="K23" s="160"/>
    </row>
    <row r="24" spans="1:11">
      <c r="A24" s="154"/>
      <c r="B24" s="155"/>
      <c r="C24" s="155"/>
      <c r="D24" s="157"/>
      <c r="E24" s="170"/>
      <c r="G24" s="153"/>
      <c r="H24" s="154"/>
      <c r="I24" s="155"/>
      <c r="J24" s="159"/>
      <c r="K24" s="160"/>
    </row>
    <row r="25" spans="1:11">
      <c r="A25" s="154"/>
      <c r="B25" s="155"/>
      <c r="C25" s="155"/>
      <c r="D25" s="157"/>
      <c r="E25" s="170"/>
      <c r="G25" s="153"/>
      <c r="H25" s="154"/>
      <c r="I25" s="155"/>
      <c r="J25" s="159"/>
      <c r="K25" s="160"/>
    </row>
    <row r="26" spans="1:11">
      <c r="A26" s="154"/>
      <c r="B26" s="155"/>
      <c r="C26" s="155"/>
      <c r="D26" s="157"/>
      <c r="E26" s="170"/>
      <c r="G26" s="153"/>
      <c r="H26" s="154"/>
      <c r="I26" s="155"/>
      <c r="J26" s="159"/>
      <c r="K26" s="160"/>
    </row>
    <row r="27" spans="1:11">
      <c r="A27" s="154"/>
      <c r="B27" s="155"/>
      <c r="C27" s="155"/>
      <c r="D27" s="157"/>
      <c r="E27" s="170"/>
      <c r="G27" s="153"/>
      <c r="H27" s="154"/>
      <c r="I27" s="155"/>
      <c r="J27" s="159"/>
      <c r="K27" s="160"/>
    </row>
    <row r="28" spans="1:11">
      <c r="A28" s="154"/>
      <c r="B28" s="155"/>
      <c r="C28" s="155"/>
      <c r="D28" s="157"/>
      <c r="E28" s="170"/>
      <c r="G28" s="153"/>
      <c r="H28" s="154"/>
      <c r="I28" s="155"/>
      <c r="J28" s="159"/>
      <c r="K28" s="160"/>
    </row>
    <row r="29" spans="1:11">
      <c r="A29" s="154"/>
      <c r="B29" s="155"/>
      <c r="C29" s="155"/>
      <c r="D29" s="157"/>
      <c r="E29" s="170"/>
      <c r="G29" s="153"/>
      <c r="H29" s="154"/>
      <c r="I29" s="155"/>
      <c r="J29" s="159"/>
      <c r="K29" s="160"/>
    </row>
    <row r="30" spans="1:11">
      <c r="A30" s="154"/>
      <c r="B30" s="155"/>
      <c r="C30" s="155"/>
      <c r="D30" s="157"/>
      <c r="E30" s="170"/>
      <c r="G30" s="153"/>
      <c r="H30" s="154"/>
      <c r="I30" s="155"/>
      <c r="J30" s="159"/>
      <c r="K30" s="160"/>
    </row>
    <row r="31" spans="1:11">
      <c r="A31" s="154"/>
      <c r="B31" s="155"/>
      <c r="C31" s="155"/>
      <c r="D31" s="157"/>
      <c r="E31" s="170"/>
      <c r="G31" s="153"/>
      <c r="H31" s="154"/>
      <c r="I31" s="155"/>
      <c r="J31" s="159"/>
      <c r="K31" s="160"/>
    </row>
    <row r="32" spans="1:11">
      <c r="A32" s="154"/>
      <c r="B32" s="155"/>
      <c r="C32" s="155"/>
      <c r="D32" s="157"/>
      <c r="E32" s="170"/>
      <c r="G32" s="153"/>
      <c r="H32" s="154"/>
      <c r="I32" s="155"/>
      <c r="J32" s="159"/>
      <c r="K32" s="160"/>
    </row>
    <row r="33" spans="1:11">
      <c r="A33" s="154"/>
      <c r="B33" s="155"/>
      <c r="C33" s="155"/>
      <c r="D33" s="157"/>
      <c r="E33" s="170"/>
      <c r="G33" s="153"/>
      <c r="H33" s="154"/>
      <c r="I33" s="155"/>
      <c r="J33" s="159"/>
      <c r="K33" s="160"/>
    </row>
    <row r="34" spans="1:11">
      <c r="A34" s="154"/>
      <c r="B34" s="155"/>
      <c r="C34" s="155"/>
      <c r="D34" s="157"/>
      <c r="E34" s="170"/>
      <c r="G34" s="153"/>
      <c r="H34" s="154"/>
      <c r="I34" s="155"/>
      <c r="J34" s="159"/>
      <c r="K34" s="160"/>
    </row>
    <row r="35" spans="1:11">
      <c r="A35" s="154"/>
      <c r="B35" s="155"/>
      <c r="C35" s="155"/>
      <c r="D35" s="157"/>
      <c r="E35" s="170"/>
      <c r="G35" s="153"/>
      <c r="H35" s="154"/>
      <c r="I35" s="155"/>
      <c r="J35" s="159"/>
      <c r="K35" s="160"/>
    </row>
    <row r="36" spans="1:11">
      <c r="A36" s="154"/>
      <c r="B36" s="155"/>
      <c r="C36" s="155"/>
      <c r="D36" s="157"/>
      <c r="E36" s="170"/>
      <c r="G36" s="153"/>
      <c r="H36" s="154"/>
      <c r="I36" s="155"/>
      <c r="J36" s="159"/>
      <c r="K36" s="160"/>
    </row>
    <row r="37" spans="1:11">
      <c r="A37" s="154"/>
      <c r="B37" s="155"/>
      <c r="C37" s="155"/>
      <c r="D37" s="157"/>
      <c r="E37" s="170"/>
      <c r="G37" s="153"/>
      <c r="H37" s="154"/>
      <c r="I37" s="155"/>
      <c r="J37" s="159"/>
      <c r="K37" s="160"/>
    </row>
    <row r="38" spans="1:11">
      <c r="A38" s="154"/>
      <c r="B38" s="155"/>
      <c r="C38" s="155"/>
      <c r="D38" s="157"/>
      <c r="E38" s="170"/>
      <c r="G38" s="153"/>
      <c r="H38" s="154"/>
      <c r="I38" s="155"/>
      <c r="J38" s="159"/>
      <c r="K38" s="160"/>
    </row>
    <row r="39" spans="1:11">
      <c r="A39" s="154"/>
      <c r="B39" s="155"/>
      <c r="C39" s="155"/>
      <c r="D39" s="157"/>
      <c r="E39" s="170"/>
      <c r="G39" s="153"/>
      <c r="H39" s="154"/>
      <c r="I39" s="155"/>
      <c r="J39" s="159"/>
      <c r="K39" s="160"/>
    </row>
    <row r="40" spans="1:11">
      <c r="A40" s="154"/>
      <c r="B40" s="155"/>
      <c r="C40" s="155"/>
      <c r="D40" s="157"/>
      <c r="E40" s="170"/>
      <c r="G40" s="153"/>
      <c r="H40" s="154"/>
      <c r="I40" s="155"/>
      <c r="J40" s="159"/>
      <c r="K40" s="160"/>
    </row>
    <row r="41" spans="1:11">
      <c r="A41" s="154"/>
      <c r="B41" s="155"/>
      <c r="C41" s="155"/>
      <c r="D41" s="157"/>
      <c r="E41" s="170"/>
      <c r="G41" s="153"/>
      <c r="H41" s="154"/>
      <c r="I41" s="155"/>
      <c r="J41" s="159"/>
      <c r="K41" s="160"/>
    </row>
    <row r="42" spans="1:11">
      <c r="A42" s="154"/>
      <c r="B42" s="155"/>
      <c r="C42" s="155"/>
      <c r="D42" s="157"/>
      <c r="E42" s="170"/>
      <c r="G42" s="153"/>
      <c r="H42" s="154"/>
      <c r="I42" s="155"/>
      <c r="J42" s="159"/>
      <c r="K42" s="160"/>
    </row>
    <row r="43" spans="1:11">
      <c r="A43" s="154"/>
      <c r="B43" s="155"/>
      <c r="C43" s="155"/>
      <c r="D43" s="157"/>
      <c r="E43" s="170"/>
      <c r="G43" s="153"/>
      <c r="H43" s="154"/>
      <c r="I43" s="155"/>
      <c r="J43" s="159"/>
      <c r="K43" s="160"/>
    </row>
    <row r="44" spans="1:11">
      <c r="A44" s="154"/>
      <c r="B44" s="155"/>
      <c r="C44" s="155"/>
      <c r="D44" s="157"/>
      <c r="E44" s="170"/>
      <c r="G44" s="153"/>
      <c r="H44" s="154"/>
      <c r="I44" s="155"/>
      <c r="J44" s="159"/>
      <c r="K44" s="160"/>
    </row>
    <row r="45" spans="1:11">
      <c r="A45" s="154"/>
      <c r="B45" s="155"/>
      <c r="C45" s="155"/>
      <c r="D45" s="157"/>
      <c r="E45" s="170"/>
      <c r="G45" s="153"/>
      <c r="H45" s="154"/>
      <c r="I45" s="155"/>
      <c r="J45" s="159"/>
      <c r="K45" s="160"/>
    </row>
    <row r="46" spans="1:11">
      <c r="A46" s="154"/>
      <c r="B46" s="155"/>
      <c r="C46" s="155"/>
      <c r="D46" s="157"/>
      <c r="E46" s="170"/>
      <c r="G46" s="153"/>
      <c r="H46" s="154"/>
      <c r="I46" s="155"/>
      <c r="J46" s="159"/>
      <c r="K46" s="160"/>
    </row>
    <row r="47" spans="1:11">
      <c r="A47" s="154"/>
      <c r="B47" s="155"/>
      <c r="C47" s="155"/>
      <c r="D47" s="157"/>
      <c r="E47" s="170"/>
      <c r="G47" s="153"/>
      <c r="H47" s="154"/>
      <c r="I47" s="155"/>
      <c r="J47" s="159"/>
      <c r="K47" s="160"/>
    </row>
    <row r="48" spans="1:11">
      <c r="A48" s="154"/>
      <c r="B48" s="155"/>
      <c r="C48" s="155"/>
      <c r="D48" s="157"/>
      <c r="E48" s="170"/>
      <c r="G48" s="153"/>
      <c r="H48" s="154"/>
      <c r="I48" s="155"/>
      <c r="J48" s="159"/>
      <c r="K48" s="160"/>
    </row>
    <row r="49" spans="1:11">
      <c r="A49" s="154"/>
      <c r="B49" s="155"/>
      <c r="C49" s="155"/>
      <c r="D49" s="157"/>
      <c r="E49" s="170"/>
      <c r="G49" s="153"/>
      <c r="H49" s="154"/>
      <c r="I49" s="155"/>
      <c r="J49" s="159"/>
      <c r="K49" s="160"/>
    </row>
    <row r="50" spans="1:11">
      <c r="A50" s="154"/>
      <c r="B50" s="155"/>
      <c r="C50" s="155"/>
      <c r="D50" s="157"/>
      <c r="E50" s="170"/>
      <c r="G50" s="153"/>
      <c r="H50" s="154"/>
      <c r="I50" s="155"/>
      <c r="J50" s="159"/>
      <c r="K50" s="160"/>
    </row>
    <row r="51" spans="1:11">
      <c r="A51" s="154"/>
      <c r="B51" s="155"/>
      <c r="C51" s="155"/>
      <c r="D51" s="157"/>
      <c r="E51" s="170"/>
      <c r="G51" s="153"/>
      <c r="H51" s="154"/>
      <c r="I51" s="155"/>
      <c r="J51" s="159"/>
      <c r="K51" s="160"/>
    </row>
    <row r="52" spans="1:11">
      <c r="A52" s="154"/>
      <c r="B52" s="155"/>
      <c r="C52" s="155"/>
      <c r="D52" s="157"/>
      <c r="E52" s="170"/>
      <c r="G52" s="153"/>
      <c r="H52" s="154"/>
      <c r="I52" s="155"/>
      <c r="J52" s="159"/>
      <c r="K52" s="160"/>
    </row>
    <row r="53" spans="1:11">
      <c r="A53" s="154"/>
      <c r="B53" s="155"/>
      <c r="C53" s="155"/>
      <c r="D53" s="157"/>
      <c r="E53" s="170"/>
      <c r="G53" s="153"/>
      <c r="H53" s="154"/>
      <c r="I53" s="155"/>
      <c r="J53" s="159"/>
      <c r="K53" s="160"/>
    </row>
    <row r="54" spans="1:11">
      <c r="A54" s="154"/>
      <c r="B54" s="155"/>
      <c r="C54" s="155"/>
      <c r="D54" s="157"/>
      <c r="E54" s="170"/>
      <c r="G54" s="153"/>
      <c r="H54" s="154"/>
      <c r="I54" s="155"/>
      <c r="J54" s="159"/>
      <c r="K54" s="160"/>
    </row>
    <row r="55" spans="1:11">
      <c r="A55" s="154"/>
      <c r="B55" s="155"/>
      <c r="C55" s="155"/>
      <c r="D55" s="157"/>
      <c r="E55" s="170"/>
      <c r="G55" s="153"/>
      <c r="H55" s="154"/>
      <c r="I55" s="155"/>
      <c r="J55" s="159"/>
      <c r="K55" s="160"/>
    </row>
    <row r="56" spans="1:11">
      <c r="A56" s="154"/>
      <c r="B56" s="155"/>
      <c r="C56" s="155"/>
      <c r="D56" s="157"/>
      <c r="E56" s="170"/>
      <c r="G56" s="153"/>
      <c r="H56" s="154"/>
      <c r="I56" s="155"/>
      <c r="J56" s="159"/>
      <c r="K56" s="160"/>
    </row>
    <row r="57" spans="1:11">
      <c r="A57" s="154"/>
      <c r="B57" s="155"/>
      <c r="C57" s="155"/>
      <c r="D57" s="157"/>
      <c r="E57" s="170"/>
      <c r="G57" s="153"/>
      <c r="H57" s="154"/>
      <c r="I57" s="155"/>
      <c r="J57" s="159"/>
      <c r="K57" s="160"/>
    </row>
    <row r="58" spans="1:11">
      <c r="A58" s="154"/>
      <c r="B58" s="155"/>
      <c r="C58" s="155"/>
      <c r="D58" s="157"/>
      <c r="E58" s="170"/>
      <c r="G58" s="153"/>
      <c r="H58" s="154"/>
      <c r="I58" s="155"/>
      <c r="J58" s="159"/>
      <c r="K58" s="160"/>
    </row>
    <row r="59" spans="1:11">
      <c r="A59" s="154"/>
      <c r="B59" s="155"/>
      <c r="C59" s="155"/>
      <c r="D59" s="157"/>
      <c r="E59" s="170"/>
      <c r="G59" s="153"/>
      <c r="H59" s="154"/>
      <c r="I59" s="155"/>
      <c r="J59" s="159"/>
      <c r="K59" s="160"/>
    </row>
    <row r="60" spans="1:11">
      <c r="A60" s="154"/>
      <c r="B60" s="155"/>
      <c r="C60" s="155"/>
      <c r="D60" s="157"/>
      <c r="E60" s="170"/>
      <c r="G60" s="153"/>
      <c r="H60" s="154"/>
      <c r="I60" s="155"/>
      <c r="J60" s="159"/>
      <c r="K60" s="160"/>
    </row>
    <row r="61" spans="1:11">
      <c r="A61" s="154"/>
      <c r="B61" s="155"/>
      <c r="C61" s="155"/>
      <c r="D61" s="157"/>
      <c r="E61" s="170"/>
      <c r="G61" s="153"/>
      <c r="H61" s="154"/>
      <c r="I61" s="155"/>
      <c r="J61" s="159"/>
      <c r="K61" s="160"/>
    </row>
    <row r="62" spans="1:11">
      <c r="A62" s="154"/>
      <c r="B62" s="155"/>
      <c r="C62" s="155"/>
      <c r="D62" s="157"/>
      <c r="E62" s="170"/>
      <c r="G62" s="153"/>
      <c r="H62" s="154"/>
      <c r="I62" s="155"/>
      <c r="J62" s="159"/>
      <c r="K62" s="160"/>
    </row>
    <row r="63" spans="1:11">
      <c r="A63" s="154"/>
      <c r="B63" s="155"/>
      <c r="C63" s="155"/>
      <c r="D63" s="157"/>
      <c r="E63" s="170"/>
      <c r="G63" s="153"/>
      <c r="H63" s="154"/>
      <c r="I63" s="155"/>
      <c r="J63" s="159"/>
      <c r="K63" s="160"/>
    </row>
    <row r="64" spans="1:11">
      <c r="A64" s="154"/>
      <c r="B64" s="155"/>
      <c r="C64" s="155"/>
      <c r="D64" s="157"/>
      <c r="E64" s="170"/>
      <c r="G64" s="153"/>
      <c r="H64" s="154"/>
      <c r="I64" s="155"/>
      <c r="J64" s="159"/>
      <c r="K64" s="160"/>
    </row>
    <row r="65" spans="1:11">
      <c r="A65" s="154"/>
      <c r="B65" s="155"/>
      <c r="C65" s="155"/>
      <c r="D65" s="157"/>
      <c r="E65" s="170"/>
      <c r="G65" s="153"/>
      <c r="H65" s="154"/>
      <c r="I65" s="155"/>
      <c r="J65" s="159"/>
      <c r="K65" s="160"/>
    </row>
    <row r="66" spans="1:11">
      <c r="A66" s="154"/>
      <c r="B66" s="155"/>
      <c r="C66" s="155"/>
      <c r="D66" s="157"/>
      <c r="E66" s="170"/>
      <c r="G66" s="153"/>
      <c r="H66" s="154"/>
      <c r="I66" s="155"/>
      <c r="J66" s="159"/>
      <c r="K66" s="160"/>
    </row>
    <row r="67" spans="1:11">
      <c r="A67" s="154"/>
      <c r="B67" s="155"/>
      <c r="C67" s="155"/>
      <c r="D67" s="157"/>
      <c r="E67" s="170"/>
      <c r="G67" s="153"/>
      <c r="H67" s="154"/>
      <c r="I67" s="155"/>
      <c r="J67" s="159"/>
      <c r="K67" s="160"/>
    </row>
    <row r="68" spans="1:11">
      <c r="A68" s="154"/>
      <c r="B68" s="155"/>
      <c r="C68" s="155"/>
      <c r="D68" s="157"/>
      <c r="E68" s="170"/>
      <c r="G68" s="153"/>
      <c r="H68" s="154"/>
      <c r="I68" s="155"/>
      <c r="J68" s="159"/>
      <c r="K68" s="160"/>
    </row>
    <row r="69" spans="1:11">
      <c r="A69" s="154"/>
      <c r="B69" s="155"/>
      <c r="C69" s="155"/>
      <c r="D69" s="157"/>
      <c r="E69" s="170"/>
      <c r="G69" s="153"/>
      <c r="H69" s="154"/>
      <c r="I69" s="155"/>
      <c r="J69" s="159"/>
      <c r="K69" s="160"/>
    </row>
    <row r="70" spans="1:11">
      <c r="A70" s="154"/>
      <c r="B70" s="155"/>
      <c r="C70" s="155"/>
      <c r="D70" s="157"/>
      <c r="E70" s="170"/>
      <c r="G70" s="153"/>
      <c r="H70" s="154"/>
      <c r="I70" s="155"/>
      <c r="J70" s="159"/>
      <c r="K70" s="160"/>
    </row>
    <row r="71" spans="1:11">
      <c r="A71" s="154"/>
      <c r="B71" s="155"/>
      <c r="C71" s="155"/>
      <c r="D71" s="157"/>
      <c r="E71" s="170"/>
      <c r="G71" s="153"/>
      <c r="H71" s="154"/>
      <c r="I71" s="155"/>
      <c r="J71" s="159"/>
      <c r="K71" s="160"/>
    </row>
    <row r="72" spans="1:11">
      <c r="A72" s="154"/>
      <c r="B72" s="155"/>
      <c r="C72" s="155"/>
      <c r="D72" s="157"/>
      <c r="E72" s="170"/>
      <c r="G72" s="153"/>
      <c r="H72" s="154"/>
      <c r="I72" s="155"/>
      <c r="J72" s="159"/>
      <c r="K72" s="160"/>
    </row>
    <row r="73" spans="1:11">
      <c r="A73" s="154"/>
      <c r="B73" s="155"/>
      <c r="C73" s="155"/>
      <c r="D73" s="157"/>
      <c r="E73" s="170"/>
      <c r="G73" s="153"/>
      <c r="H73" s="154"/>
      <c r="I73" s="155"/>
      <c r="J73" s="159"/>
      <c r="K73" s="160"/>
    </row>
    <row r="74" spans="1:11">
      <c r="A74" s="154"/>
      <c r="B74" s="155"/>
      <c r="C74" s="155"/>
      <c r="D74" s="157"/>
      <c r="E74" s="170"/>
      <c r="G74" s="153"/>
      <c r="H74" s="154"/>
      <c r="I74" s="155"/>
      <c r="J74" s="159"/>
      <c r="K74" s="160"/>
    </row>
    <row r="75" spans="1:11">
      <c r="A75" s="154"/>
      <c r="B75" s="155"/>
      <c r="C75" s="155"/>
      <c r="D75" s="157"/>
      <c r="E75" s="170"/>
      <c r="G75" s="153"/>
      <c r="H75" s="154"/>
      <c r="I75" s="155"/>
      <c r="J75" s="159"/>
      <c r="K75" s="160"/>
    </row>
    <row r="76" spans="1:11">
      <c r="A76" s="154"/>
      <c r="B76" s="155"/>
      <c r="C76" s="155"/>
      <c r="D76" s="157"/>
      <c r="E76" s="170"/>
      <c r="G76" s="153"/>
      <c r="H76" s="154"/>
      <c r="I76" s="155"/>
      <c r="J76" s="159"/>
      <c r="K76" s="160"/>
    </row>
    <row r="77" spans="1:11">
      <c r="A77" s="154"/>
      <c r="B77" s="155"/>
      <c r="C77" s="155"/>
      <c r="D77" s="157"/>
      <c r="E77" s="170"/>
      <c r="G77" s="153"/>
      <c r="H77" s="154"/>
      <c r="I77" s="155"/>
      <c r="J77" s="159"/>
      <c r="K77" s="160"/>
    </row>
    <row r="78" spans="1:11">
      <c r="A78" s="154"/>
      <c r="B78" s="155"/>
      <c r="C78" s="155"/>
      <c r="D78" s="157"/>
      <c r="E78" s="170"/>
      <c r="G78" s="153"/>
      <c r="H78" s="154"/>
      <c r="I78" s="155"/>
      <c r="J78" s="159"/>
      <c r="K78" s="160"/>
    </row>
    <row r="79" spans="1:11">
      <c r="A79" s="154"/>
      <c r="B79" s="155"/>
      <c r="C79" s="155"/>
      <c r="D79" s="157"/>
      <c r="E79" s="170"/>
      <c r="G79" s="153"/>
      <c r="H79" s="154"/>
      <c r="I79" s="155"/>
      <c r="J79" s="159"/>
      <c r="K79" s="160"/>
    </row>
    <row r="80" spans="1:11">
      <c r="A80" s="154"/>
      <c r="B80" s="155"/>
      <c r="C80" s="155"/>
      <c r="D80" s="157"/>
      <c r="E80" s="170"/>
      <c r="G80" s="153"/>
      <c r="H80" s="154"/>
      <c r="I80" s="155"/>
      <c r="J80" s="159"/>
      <c r="K80" s="160"/>
    </row>
    <row r="81" spans="1:11">
      <c r="A81" s="154"/>
      <c r="B81" s="155"/>
      <c r="C81" s="155"/>
      <c r="D81" s="157"/>
      <c r="E81" s="170"/>
      <c r="G81" s="153"/>
      <c r="H81" s="154"/>
      <c r="I81" s="155"/>
      <c r="J81" s="159"/>
      <c r="K81" s="160"/>
    </row>
    <row r="82" spans="1:11">
      <c r="A82" s="154"/>
      <c r="B82" s="155"/>
      <c r="C82" s="155"/>
      <c r="D82" s="157"/>
      <c r="E82" s="170"/>
      <c r="G82" s="153"/>
      <c r="H82" s="154"/>
      <c r="I82" s="155"/>
      <c r="J82" s="159"/>
      <c r="K82" s="160"/>
    </row>
    <row r="83" spans="1:11">
      <c r="A83" s="154"/>
      <c r="B83" s="155"/>
      <c r="C83" s="155"/>
      <c r="D83" s="157"/>
      <c r="E83" s="170"/>
      <c r="G83" s="153"/>
      <c r="H83" s="154"/>
      <c r="I83" s="155"/>
      <c r="J83" s="159"/>
      <c r="K83" s="160"/>
    </row>
    <row r="84" spans="1:11">
      <c r="A84" s="154"/>
      <c r="B84" s="155"/>
      <c r="C84" s="155"/>
      <c r="D84" s="157"/>
      <c r="E84" s="170"/>
      <c r="G84" s="153"/>
      <c r="H84" s="154"/>
      <c r="I84" s="155"/>
      <c r="J84" s="159"/>
      <c r="K84" s="160"/>
    </row>
    <row r="85" spans="1:11">
      <c r="A85" s="154"/>
      <c r="B85" s="155"/>
      <c r="C85" s="155"/>
      <c r="D85" s="157"/>
      <c r="E85" s="170"/>
      <c r="G85" s="153"/>
      <c r="H85" s="154"/>
      <c r="I85" s="155"/>
      <c r="J85" s="159"/>
      <c r="K85" s="16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G30"/>
  <sheetViews>
    <sheetView zoomScale="90" workbookViewId="0">
      <selection activeCell="A9" sqref="A9"/>
    </sheetView>
  </sheetViews>
  <sheetFormatPr defaultRowHeight="12.75"/>
  <cols>
    <col min="1" max="1" width="4" style="1" customWidth="1"/>
    <col min="2" max="2" width="15.42578125" style="1" customWidth="1"/>
    <col min="3" max="3" width="11.5703125" style="1" customWidth="1"/>
    <col min="4" max="4" width="12.140625" style="1" customWidth="1"/>
    <col min="5" max="7" width="11.5703125" style="1" customWidth="1"/>
    <col min="8" max="8" width="11" style="1" bestFit="1" customWidth="1"/>
    <col min="9" max="16384" width="9.140625" style="1"/>
  </cols>
  <sheetData>
    <row r="2" spans="2:7" ht="18">
      <c r="B2" s="161" t="s">
        <v>160</v>
      </c>
    </row>
    <row r="4" spans="2:7" ht="13.5" thickBot="1"/>
    <row r="5" spans="2:7" ht="64.5" thickBot="1">
      <c r="B5" s="54" t="s">
        <v>88</v>
      </c>
      <c r="C5" s="55" t="s">
        <v>107</v>
      </c>
      <c r="D5" s="55" t="s">
        <v>78</v>
      </c>
      <c r="E5" s="55" t="s">
        <v>141</v>
      </c>
      <c r="F5" s="55" t="s">
        <v>142</v>
      </c>
      <c r="G5" s="88" t="s">
        <v>154</v>
      </c>
    </row>
    <row r="6" spans="2:7" ht="13.5" thickBot="1">
      <c r="B6" s="71">
        <f ca="1">'JCC Inputs-Outputs'!B37</f>
        <v>37196</v>
      </c>
      <c r="C6" s="84">
        <f ca="1">SUMIF('Deal Sheet'!$C$6:$C$1000, 'Position Report'!B6, 'Deal Sheet'!$E$6:$E$1000)+'JCC Inputs-Outputs'!D14</f>
        <v>0</v>
      </c>
      <c r="D6" s="89">
        <f ca="1">(C6/159)*1000</f>
        <v>0</v>
      </c>
      <c r="E6" s="84">
        <f ca="1">VLOOKUP(B6,'Brent Hedge Calculations'!$B$30:$V$47,21)</f>
        <v>0</v>
      </c>
      <c r="F6" s="84">
        <f ca="1">SUMIF('Deal Sheet'!$I$6:$I$1000, 'Position Report'!B6,'Deal Sheet'!$K$6:$K$1000)+'JCC Inputs-Outputs'!F37</f>
        <v>0</v>
      </c>
      <c r="G6" s="89">
        <f ca="1">E6+F6</f>
        <v>0</v>
      </c>
    </row>
    <row r="7" spans="2:7" ht="13.5" thickBot="1">
      <c r="B7" s="71">
        <f ca="1">'JCC Inputs-Outputs'!B38</f>
        <v>37226</v>
      </c>
      <c r="C7" s="84">
        <f ca="1">SUMIF('Deal Sheet'!$C$6:$C$1000, 'Position Report'!B7, 'Deal Sheet'!$E$6:$E$1000)+'JCC Inputs-Outputs'!D15</f>
        <v>0</v>
      </c>
      <c r="D7" s="89">
        <f t="shared" ref="D7:D23" ca="1" si="0">(C7/159)*1000</f>
        <v>0</v>
      </c>
      <c r="E7" s="84">
        <f ca="1">VLOOKUP(B7,'Brent Hedge Calculations'!$B$30:$V$47,21)</f>
        <v>0</v>
      </c>
      <c r="F7" s="84">
        <f ca="1">SUMIF('Deal Sheet'!$I$6:$I$1000, 'Position Report'!B7,'Deal Sheet'!$K$6:$K$1000)+'JCC Inputs-Outputs'!F38</f>
        <v>0</v>
      </c>
      <c r="G7" s="89">
        <f t="shared" ref="G7:G23" ca="1" si="1">E7+F7</f>
        <v>0</v>
      </c>
    </row>
    <row r="8" spans="2:7" ht="13.5" thickBot="1">
      <c r="B8" s="71">
        <f ca="1">'JCC Inputs-Outputs'!B39</f>
        <v>37257</v>
      </c>
      <c r="C8" s="84">
        <f ca="1">SUMIF('Deal Sheet'!$C$6:$C$1000, 'Position Report'!B8, 'Deal Sheet'!$E$6:$E$1000)+'JCC Inputs-Outputs'!D16</f>
        <v>0</v>
      </c>
      <c r="D8" s="89">
        <f t="shared" ca="1" si="0"/>
        <v>0</v>
      </c>
      <c r="E8" s="84">
        <f ca="1">VLOOKUP(B8,'Brent Hedge Calculations'!$B$30:$V$47,21)</f>
        <v>0</v>
      </c>
      <c r="F8" s="84">
        <f ca="1">SUMIF('Deal Sheet'!$I$6:$I$1000, 'Position Report'!B8,'Deal Sheet'!$K$6:$K$1000)+'JCC Inputs-Outputs'!F39</f>
        <v>0</v>
      </c>
      <c r="G8" s="89">
        <f t="shared" ca="1" si="1"/>
        <v>0</v>
      </c>
    </row>
    <row r="9" spans="2:7" ht="13.5" thickBot="1">
      <c r="B9" s="71">
        <f ca="1">'JCC Inputs-Outputs'!B40</f>
        <v>37288</v>
      </c>
      <c r="C9" s="84">
        <f ca="1">SUMIF('Deal Sheet'!$C$6:$C$1000, 'Position Report'!B9, 'Deal Sheet'!$E$6:$E$1000)+'JCC Inputs-Outputs'!D17</f>
        <v>0</v>
      </c>
      <c r="D9" s="89">
        <f t="shared" ca="1" si="0"/>
        <v>0</v>
      </c>
      <c r="E9" s="84">
        <f ca="1">VLOOKUP(B9,'Brent Hedge Calculations'!$B$30:$V$47,21)</f>
        <v>0</v>
      </c>
      <c r="F9" s="84">
        <f ca="1">SUMIF('Deal Sheet'!$I$6:$I$1000, 'Position Report'!B9,'Deal Sheet'!$K$6:$K$1000)+'JCC Inputs-Outputs'!F40</f>
        <v>0</v>
      </c>
      <c r="G9" s="89">
        <f t="shared" ca="1" si="1"/>
        <v>0</v>
      </c>
    </row>
    <row r="10" spans="2:7" ht="13.5" thickBot="1">
      <c r="B10" s="71">
        <f ca="1">'JCC Inputs-Outputs'!B41</f>
        <v>37316</v>
      </c>
      <c r="C10" s="84">
        <f ca="1">SUMIF('Deal Sheet'!$C$6:$C$1000, 'Position Report'!B10, 'Deal Sheet'!$E$6:$E$1000)+'JCC Inputs-Outputs'!D18</f>
        <v>0</v>
      </c>
      <c r="D10" s="89">
        <f t="shared" ca="1" si="0"/>
        <v>0</v>
      </c>
      <c r="E10" s="84">
        <f ca="1">VLOOKUP(B10,'Brent Hedge Calculations'!$B$30:$V$47,21)</f>
        <v>0</v>
      </c>
      <c r="F10" s="84">
        <f ca="1">SUMIF('Deal Sheet'!$I$6:$I$1000, 'Position Report'!B10,'Deal Sheet'!$K$6:$K$1000)+'JCC Inputs-Outputs'!F41</f>
        <v>0</v>
      </c>
      <c r="G10" s="89">
        <f t="shared" ca="1" si="1"/>
        <v>0</v>
      </c>
    </row>
    <row r="11" spans="2:7" ht="13.5" thickBot="1">
      <c r="B11" s="71">
        <f ca="1">'JCC Inputs-Outputs'!B42</f>
        <v>37347</v>
      </c>
      <c r="C11" s="84">
        <f ca="1">SUMIF('Deal Sheet'!$C$6:$C$1000, 'Position Report'!B11, 'Deal Sheet'!$E$6:$E$1000)+'JCC Inputs-Outputs'!D19</f>
        <v>0</v>
      </c>
      <c r="D11" s="89">
        <f t="shared" ca="1" si="0"/>
        <v>0</v>
      </c>
      <c r="E11" s="84">
        <f ca="1">VLOOKUP(B11,'Brent Hedge Calculations'!$B$30:$V$47,21)</f>
        <v>0</v>
      </c>
      <c r="F11" s="84">
        <f ca="1">SUMIF('Deal Sheet'!$I$6:$I$1000, 'Position Report'!B11,'Deal Sheet'!$K$6:$K$1000)+'JCC Inputs-Outputs'!F42</f>
        <v>0</v>
      </c>
      <c r="G11" s="89">
        <f t="shared" ca="1" si="1"/>
        <v>0</v>
      </c>
    </row>
    <row r="12" spans="2:7" ht="13.5" thickBot="1">
      <c r="B12" s="71">
        <f ca="1">'JCC Inputs-Outputs'!B43</f>
        <v>37377</v>
      </c>
      <c r="C12" s="84">
        <f ca="1">SUMIF('Deal Sheet'!$C$6:$C$1000, 'Position Report'!B12, 'Deal Sheet'!$E$6:$E$1000)+'JCC Inputs-Outputs'!D20</f>
        <v>0</v>
      </c>
      <c r="D12" s="89">
        <f t="shared" ca="1" si="0"/>
        <v>0</v>
      </c>
      <c r="E12" s="84">
        <f ca="1">VLOOKUP(B12,'Brent Hedge Calculations'!$B$30:$V$47,21)</f>
        <v>0</v>
      </c>
      <c r="F12" s="84">
        <f ca="1">SUMIF('Deal Sheet'!$I$6:$I$1000, 'Position Report'!B12,'Deal Sheet'!$K$6:$K$1000)+'JCC Inputs-Outputs'!F43</f>
        <v>0</v>
      </c>
      <c r="G12" s="89">
        <f t="shared" ca="1" si="1"/>
        <v>0</v>
      </c>
    </row>
    <row r="13" spans="2:7" ht="13.5" thickBot="1">
      <c r="B13" s="71">
        <f ca="1">'JCC Inputs-Outputs'!B44</f>
        <v>37408</v>
      </c>
      <c r="C13" s="84">
        <f ca="1">SUMIF('Deal Sheet'!$C$6:$C$1000, 'Position Report'!B13, 'Deal Sheet'!$E$6:$E$1000)+'JCC Inputs-Outputs'!D21</f>
        <v>0</v>
      </c>
      <c r="D13" s="89">
        <f t="shared" ca="1" si="0"/>
        <v>0</v>
      </c>
      <c r="E13" s="84">
        <f ca="1">VLOOKUP(B13,'Brent Hedge Calculations'!$B$30:$V$47,21)</f>
        <v>0</v>
      </c>
      <c r="F13" s="84">
        <f ca="1">SUMIF('Deal Sheet'!$I$6:$I$1000, 'Position Report'!B13,'Deal Sheet'!$K$6:$K$1000)+'JCC Inputs-Outputs'!F44</f>
        <v>0</v>
      </c>
      <c r="G13" s="89">
        <f t="shared" ca="1" si="1"/>
        <v>0</v>
      </c>
    </row>
    <row r="14" spans="2:7" ht="13.5" thickBot="1">
      <c r="B14" s="71">
        <f ca="1">'JCC Inputs-Outputs'!B45</f>
        <v>37438</v>
      </c>
      <c r="C14" s="84">
        <f ca="1">SUMIF('Deal Sheet'!$C$6:$C$1000, 'Position Report'!B14, 'Deal Sheet'!$E$6:$E$1000)+'JCC Inputs-Outputs'!D22</f>
        <v>0</v>
      </c>
      <c r="D14" s="89">
        <f t="shared" ca="1" si="0"/>
        <v>0</v>
      </c>
      <c r="E14" s="84">
        <f ca="1">VLOOKUP(B14,'Brent Hedge Calculations'!$B$30:$V$47,21)</f>
        <v>0</v>
      </c>
      <c r="F14" s="84">
        <f ca="1">SUMIF('Deal Sheet'!$I$6:$I$1000, 'Position Report'!B14,'Deal Sheet'!$K$6:$K$1000)+'JCC Inputs-Outputs'!F45</f>
        <v>0</v>
      </c>
      <c r="G14" s="89">
        <f t="shared" ca="1" si="1"/>
        <v>0</v>
      </c>
    </row>
    <row r="15" spans="2:7" ht="13.5" thickBot="1">
      <c r="B15" s="71">
        <f ca="1">'JCC Inputs-Outputs'!B46</f>
        <v>37469</v>
      </c>
      <c r="C15" s="84">
        <f ca="1">SUMIF('Deal Sheet'!$C$6:$C$1000, 'Position Report'!B15, 'Deal Sheet'!$E$6:$E$1000)+'JCC Inputs-Outputs'!D23</f>
        <v>0</v>
      </c>
      <c r="D15" s="89">
        <f t="shared" ca="1" si="0"/>
        <v>0</v>
      </c>
      <c r="E15" s="84">
        <f ca="1">VLOOKUP(B15,'Brent Hedge Calculations'!$B$30:$V$47,21)</f>
        <v>0</v>
      </c>
      <c r="F15" s="84">
        <f ca="1">SUMIF('Deal Sheet'!$I$6:$I$1000, 'Position Report'!B15,'Deal Sheet'!$K$6:$K$1000)+'JCC Inputs-Outputs'!F46</f>
        <v>0</v>
      </c>
      <c r="G15" s="89">
        <f t="shared" ca="1" si="1"/>
        <v>0</v>
      </c>
    </row>
    <row r="16" spans="2:7" ht="13.5" thickBot="1">
      <c r="B16" s="71">
        <f ca="1">'JCC Inputs-Outputs'!B47</f>
        <v>37500</v>
      </c>
      <c r="C16" s="84">
        <f ca="1">SUMIF('Deal Sheet'!$C$6:$C$1000, 'Position Report'!B16, 'Deal Sheet'!$E$6:$E$1000)+'JCC Inputs-Outputs'!D24</f>
        <v>0</v>
      </c>
      <c r="D16" s="89">
        <f t="shared" ca="1" si="0"/>
        <v>0</v>
      </c>
      <c r="E16" s="84">
        <f ca="1">VLOOKUP(B16,'Brent Hedge Calculations'!$B$30:$V$47,21)</f>
        <v>0</v>
      </c>
      <c r="F16" s="84">
        <f ca="1">SUMIF('Deal Sheet'!$I$6:$I$1000, 'Position Report'!B16,'Deal Sheet'!$K$6:$K$1000)+'JCC Inputs-Outputs'!F47</f>
        <v>0</v>
      </c>
      <c r="G16" s="89">
        <f t="shared" ca="1" si="1"/>
        <v>0</v>
      </c>
    </row>
    <row r="17" spans="2:7" ht="13.5" thickBot="1">
      <c r="B17" s="71">
        <f ca="1">'JCC Inputs-Outputs'!B48</f>
        <v>37530</v>
      </c>
      <c r="C17" s="84">
        <f ca="1">SUMIF('Deal Sheet'!$C$6:$C$1000, 'Position Report'!B17, 'Deal Sheet'!$E$6:$E$1000)+'JCC Inputs-Outputs'!D25</f>
        <v>0</v>
      </c>
      <c r="D17" s="89">
        <f t="shared" ca="1" si="0"/>
        <v>0</v>
      </c>
      <c r="E17" s="84">
        <f ca="1">VLOOKUP(B17,'Brent Hedge Calculations'!$B$30:$V$47,21)</f>
        <v>0</v>
      </c>
      <c r="F17" s="84">
        <f ca="1">SUMIF('Deal Sheet'!$I$6:$I$1000, 'Position Report'!B17,'Deal Sheet'!$K$6:$K$1000)+'JCC Inputs-Outputs'!F48</f>
        <v>0</v>
      </c>
      <c r="G17" s="89">
        <f t="shared" ca="1" si="1"/>
        <v>0</v>
      </c>
    </row>
    <row r="18" spans="2:7" ht="13.5" thickBot="1">
      <c r="B18" s="71">
        <f ca="1">'JCC Inputs-Outputs'!B49</f>
        <v>37561</v>
      </c>
      <c r="C18" s="84">
        <f ca="1">SUMIF('Deal Sheet'!$C$6:$C$1000, 'Position Report'!B18, 'Deal Sheet'!$E$6:$E$1000)+'JCC Inputs-Outputs'!D26</f>
        <v>0</v>
      </c>
      <c r="D18" s="89">
        <f t="shared" ca="1" si="0"/>
        <v>0</v>
      </c>
      <c r="E18" s="84">
        <f ca="1">VLOOKUP(B18,'Brent Hedge Calculations'!$B$30:$V$47,21)</f>
        <v>0</v>
      </c>
      <c r="F18" s="84">
        <f ca="1">SUMIF('Deal Sheet'!$I$6:$I$1000, 'Position Report'!B18,'Deal Sheet'!$K$6:$K$1000)+'JCC Inputs-Outputs'!F49</f>
        <v>0</v>
      </c>
      <c r="G18" s="89">
        <f t="shared" ca="1" si="1"/>
        <v>0</v>
      </c>
    </row>
    <row r="19" spans="2:7" ht="13.5" thickBot="1">
      <c r="B19" s="71">
        <f ca="1">'JCC Inputs-Outputs'!B50</f>
        <v>37591</v>
      </c>
      <c r="C19" s="84">
        <f ca="1">SUMIF('Deal Sheet'!$C$6:$C$1000, 'Position Report'!B19, 'Deal Sheet'!$E$6:$E$1000)+'JCC Inputs-Outputs'!D27</f>
        <v>0</v>
      </c>
      <c r="D19" s="89">
        <f t="shared" ca="1" si="0"/>
        <v>0</v>
      </c>
      <c r="E19" s="84">
        <f ca="1">VLOOKUP(B19,'Brent Hedge Calculations'!$B$30:$V$47,21)</f>
        <v>0</v>
      </c>
      <c r="F19" s="84">
        <f ca="1">SUMIF('Deal Sheet'!$I$6:$I$1000, 'Position Report'!B19,'Deal Sheet'!$K$6:$K$1000)+'JCC Inputs-Outputs'!F50</f>
        <v>0</v>
      </c>
      <c r="G19" s="89">
        <f t="shared" ca="1" si="1"/>
        <v>0</v>
      </c>
    </row>
    <row r="20" spans="2:7" ht="13.5" thickBot="1">
      <c r="B20" s="71">
        <f ca="1">'JCC Inputs-Outputs'!B51</f>
        <v>37622</v>
      </c>
      <c r="C20" s="84">
        <f ca="1">SUMIF('Deal Sheet'!$C$6:$C$1000, 'Position Report'!B20, 'Deal Sheet'!$E$6:$E$1000)+'JCC Inputs-Outputs'!D28</f>
        <v>0</v>
      </c>
      <c r="D20" s="89">
        <f t="shared" ca="1" si="0"/>
        <v>0</v>
      </c>
      <c r="E20" s="84">
        <f ca="1">VLOOKUP(B20,'Brent Hedge Calculations'!$B$30:$V$47,21)</f>
        <v>0</v>
      </c>
      <c r="F20" s="84">
        <f ca="1">SUMIF('Deal Sheet'!$I$6:$I$1000, 'Position Report'!B20,'Deal Sheet'!$K$6:$K$1000)+'JCC Inputs-Outputs'!F51</f>
        <v>0</v>
      </c>
      <c r="G20" s="89">
        <f t="shared" ca="1" si="1"/>
        <v>0</v>
      </c>
    </row>
    <row r="21" spans="2:7" ht="13.5" thickBot="1">
      <c r="B21" s="71">
        <f ca="1">'JCC Inputs-Outputs'!B52</f>
        <v>37653</v>
      </c>
      <c r="C21" s="84">
        <f ca="1">SUMIF('Deal Sheet'!$C$6:$C$1000, 'Position Report'!B21, 'Deal Sheet'!$E$6:$E$1000)+'JCC Inputs-Outputs'!D29</f>
        <v>0</v>
      </c>
      <c r="D21" s="89">
        <f t="shared" ca="1" si="0"/>
        <v>0</v>
      </c>
      <c r="E21" s="84">
        <f ca="1">VLOOKUP(B21,'Brent Hedge Calculations'!$B$30:$V$47,21)</f>
        <v>0</v>
      </c>
      <c r="F21" s="84">
        <f ca="1">SUMIF('Deal Sheet'!$I$6:$I$1000, 'Position Report'!B21,'Deal Sheet'!$K$6:$K$1000)+'JCC Inputs-Outputs'!F52</f>
        <v>0</v>
      </c>
      <c r="G21" s="89">
        <f t="shared" ca="1" si="1"/>
        <v>0</v>
      </c>
    </row>
    <row r="22" spans="2:7" ht="13.5" thickBot="1">
      <c r="B22" s="71">
        <f ca="1">'JCC Inputs-Outputs'!B53</f>
        <v>37681</v>
      </c>
      <c r="C22" s="84">
        <f ca="1">SUMIF('Deal Sheet'!$C$6:$C$1000, 'Position Report'!B22, 'Deal Sheet'!$E$6:$E$1000)+'JCC Inputs-Outputs'!D30</f>
        <v>0</v>
      </c>
      <c r="D22" s="89">
        <f t="shared" ca="1" si="0"/>
        <v>0</v>
      </c>
      <c r="E22" s="84">
        <f ca="1">VLOOKUP(B22,'Brent Hedge Calculations'!$B$30:$V$47,21)</f>
        <v>0</v>
      </c>
      <c r="F22" s="84">
        <f ca="1">SUMIF('Deal Sheet'!$I$6:$I$1000, 'Position Report'!B22,'Deal Sheet'!$K$6:$K$1000)+'JCC Inputs-Outputs'!F53</f>
        <v>0</v>
      </c>
      <c r="G22" s="89">
        <f t="shared" ca="1" si="1"/>
        <v>0</v>
      </c>
    </row>
    <row r="23" spans="2:7" ht="13.5" thickBot="1">
      <c r="B23" s="71">
        <f ca="1">'JCC Inputs-Outputs'!B54</f>
        <v>37712</v>
      </c>
      <c r="C23" s="84">
        <f ca="1">SUMIF('Deal Sheet'!$C$6:$C$1000, 'Position Report'!B23, 'Deal Sheet'!$E$6:$E$1000)+'JCC Inputs-Outputs'!D31</f>
        <v>0</v>
      </c>
      <c r="D23" s="89">
        <f t="shared" ca="1" si="0"/>
        <v>0</v>
      </c>
      <c r="E23" s="84">
        <f ca="1">VLOOKUP(B23,'Brent Hedge Calculations'!$B$30:$V$47,21)</f>
        <v>0</v>
      </c>
      <c r="F23" s="84">
        <f ca="1">SUMIF('Deal Sheet'!$I$6:$I$1000, 'Position Report'!B23,'Deal Sheet'!$K$6:$K$1000)+'JCC Inputs-Outputs'!F54</f>
        <v>0</v>
      </c>
      <c r="G23" s="89">
        <f t="shared" ca="1" si="1"/>
        <v>0</v>
      </c>
    </row>
    <row r="25" spans="2:7" ht="13.5" thickBot="1"/>
    <row r="26" spans="2:7" ht="13.5" thickBot="1">
      <c r="B26" s="229" t="s">
        <v>181</v>
      </c>
      <c r="C26" s="229"/>
      <c r="D26" s="229"/>
    </row>
    <row r="27" spans="2:7" ht="13.5" thickBot="1">
      <c r="B27" s="251" t="s">
        <v>178</v>
      </c>
      <c r="C27" s="252"/>
      <c r="D27" s="211">
        <f ca="1">SUMPRODUCT('Position Report'!D6:D23,'Swap Calculation'!K7:K24)</f>
        <v>0</v>
      </c>
    </row>
    <row r="28" spans="2:7" ht="14.25" customHeight="1" thickBot="1">
      <c r="B28" s="213" t="s">
        <v>179</v>
      </c>
      <c r="C28" s="214"/>
      <c r="D28" s="215">
        <f ca="1">SUMPRODUCT('Position Report'!E6:E23,'Swap Calculation'!K7:K24)</f>
        <v>0</v>
      </c>
    </row>
    <row r="29" spans="2:7" ht="15" customHeight="1" thickBot="1">
      <c r="B29" s="231" t="s">
        <v>180</v>
      </c>
      <c r="C29" s="232"/>
      <c r="D29" s="212">
        <f ca="1">SUMPRODUCT('Position Report'!F6:F23,'Swap Calculation'!K7:K24)</f>
        <v>0</v>
      </c>
    </row>
    <row r="30" spans="2:7" ht="16.5" customHeight="1" thickBot="1">
      <c r="B30" s="230" t="s">
        <v>182</v>
      </c>
      <c r="C30" s="230"/>
      <c r="D30" s="216">
        <f ca="1">SUMPRODUCT('Position Report'!G6:G23,'Swap Calculation'!K7:K24)</f>
        <v>0</v>
      </c>
    </row>
  </sheetData>
  <mergeCells count="4">
    <mergeCell ref="B26:D26"/>
    <mergeCell ref="B29:C29"/>
    <mergeCell ref="B30:C30"/>
    <mergeCell ref="B27:C27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28"/>
  <sheetViews>
    <sheetView topLeftCell="A2" zoomScale="90" workbookViewId="0">
      <selection activeCell="C4" sqref="C4"/>
    </sheetView>
  </sheetViews>
  <sheetFormatPr defaultRowHeight="12.75"/>
  <cols>
    <col min="1" max="1" width="2.85546875" style="1" customWidth="1"/>
    <col min="2" max="2" width="7.7109375" style="1" customWidth="1"/>
    <col min="3" max="3" width="10.28515625" style="1" customWidth="1"/>
    <col min="4" max="4" width="13.5703125" style="178" customWidth="1"/>
    <col min="5" max="5" width="13.7109375" style="1" customWidth="1"/>
    <col min="6" max="6" width="15.85546875" style="1" customWidth="1"/>
    <col min="7" max="7" width="14.28515625" style="1" customWidth="1"/>
    <col min="8" max="8" width="4.42578125" style="3" customWidth="1"/>
    <col min="9" max="9" width="12.85546875" style="1" customWidth="1"/>
    <col min="10" max="10" width="11.140625" style="1" customWidth="1"/>
    <col min="11" max="11" width="13.5703125" style="1" bestFit="1" customWidth="1"/>
    <col min="12" max="12" width="11.140625" style="1" bestFit="1" customWidth="1"/>
    <col min="13" max="13" width="12.140625" style="1" customWidth="1"/>
    <col min="14" max="16384" width="9.140625" style="1"/>
  </cols>
  <sheetData>
    <row r="2" spans="2:13" ht="15.75">
      <c r="B2" s="107" t="s">
        <v>91</v>
      </c>
    </row>
    <row r="3" spans="2:13" ht="16.5" thickBot="1">
      <c r="B3" s="107"/>
    </row>
    <row r="4" spans="2:13" ht="13.5" thickBot="1">
      <c r="B4" s="59" t="s">
        <v>81</v>
      </c>
      <c r="C4" s="62">
        <f ca="1">TODAY()</f>
        <v>37182</v>
      </c>
      <c r="D4" s="179"/>
    </row>
    <row r="5" spans="2:13" ht="13.5" thickBot="1">
      <c r="C5" s="3"/>
      <c r="D5" s="179"/>
      <c r="E5" s="3"/>
      <c r="F5" s="3"/>
      <c r="G5" s="3"/>
      <c r="I5" s="3"/>
      <c r="J5" s="3"/>
      <c r="K5" s="3"/>
      <c r="L5" s="3"/>
      <c r="M5" s="3"/>
    </row>
    <row r="6" spans="2:13" ht="25.5" customHeight="1" thickBot="1">
      <c r="C6" s="54" t="s">
        <v>88</v>
      </c>
      <c r="D6" s="180" t="s">
        <v>159</v>
      </c>
      <c r="E6" s="55" t="s">
        <v>92</v>
      </c>
      <c r="F6" s="55" t="s">
        <v>89</v>
      </c>
      <c r="G6" s="55" t="s">
        <v>90</v>
      </c>
      <c r="H6" s="185"/>
      <c r="I6" s="55" t="s">
        <v>96</v>
      </c>
      <c r="J6" s="58" t="s">
        <v>98</v>
      </c>
      <c r="K6" s="55" t="s">
        <v>99</v>
      </c>
      <c r="L6" s="55" t="s">
        <v>97</v>
      </c>
    </row>
    <row r="7" spans="2:13" ht="13.5" customHeight="1" thickBot="1">
      <c r="C7" s="56">
        <f ca="1">'JCC Inputs-Outputs'!B14</f>
        <v>37196</v>
      </c>
      <c r="D7" s="181">
        <f ca="1">VLOOKUP(C7,'JCC Fwd Curve Development'!$B$9:$F$30,3)</f>
        <v>21.11</v>
      </c>
      <c r="E7" s="57">
        <f ca="1">VLOOKUP(C7,'JCC Fwd Curve Development'!$B$9:$F$30,5)</f>
        <v>22.243975119779865</v>
      </c>
      <c r="F7" s="93">
        <f ca="1">E7*(VLOOKUP(C10,'IR-FX Curves'!$A$8:$D$239,4))</f>
        <v>2678.7420258727184</v>
      </c>
      <c r="G7" s="93">
        <f ca="1">F7*6.289813735</f>
        <v>16848.788386855951</v>
      </c>
      <c r="H7" s="184"/>
      <c r="I7" s="92">
        <f>'JCC Inputs-Outputs'!D14</f>
        <v>0</v>
      </c>
      <c r="J7" s="63">
        <f ca="1">VLOOKUP(C7,'IR-FX Curves'!A6:D239,3)</f>
        <v>5.115950056052E-4</v>
      </c>
      <c r="K7" s="63">
        <f t="shared" ref="K7:K24" ca="1" si="0">(1+J7/2)^(-2*(C7-$C$4)/365.25)</f>
        <v>0.99998039330875976</v>
      </c>
      <c r="L7" s="64">
        <f ca="1">K7*I7</f>
        <v>0</v>
      </c>
    </row>
    <row r="8" spans="2:13" ht="13.5" thickBot="1">
      <c r="C8" s="56">
        <f ca="1">'JCC Inputs-Outputs'!B15</f>
        <v>37226</v>
      </c>
      <c r="D8" s="181">
        <f ca="1">VLOOKUP(C8,'JCC Fwd Curve Development'!$B$9:$F$30,3)</f>
        <v>21.264000000000003</v>
      </c>
      <c r="E8" s="57">
        <f ca="1">VLOOKUP(C8,'JCC Fwd Curve Development'!$B$9:$F$30,5)</f>
        <v>21.02847171277508</v>
      </c>
      <c r="F8" s="93">
        <f ca="1">E8*(VLOOKUP(C11,'IR-FX Curves'!$A$8:$D$239,4))</f>
        <v>2528.2100964482802</v>
      </c>
      <c r="G8" s="93">
        <f t="shared" ref="G8:G24" ca="1" si="1">F8*6.289813735</f>
        <v>15901.970589606068</v>
      </c>
      <c r="H8" s="184"/>
      <c r="I8" s="92">
        <f>'JCC Inputs-Outputs'!D15</f>
        <v>0</v>
      </c>
      <c r="J8" s="63">
        <f ca="1">VLOOKUP(C8,'IR-FX Curves'!A7:D240,3)</f>
        <v>5.930315705891E-4</v>
      </c>
      <c r="K8" s="63">
        <f t="shared" ca="1" si="0"/>
        <v>0.99992857333452489</v>
      </c>
      <c r="L8" s="64">
        <f t="shared" ref="L8:L24" ca="1" si="2">K8*I8</f>
        <v>0</v>
      </c>
    </row>
    <row r="9" spans="2:13" ht="13.5" thickBot="1">
      <c r="C9" s="56">
        <f ca="1">'JCC Inputs-Outputs'!B16</f>
        <v>37257</v>
      </c>
      <c r="D9" s="181">
        <f ca="1">VLOOKUP(C9,'JCC Fwd Curve Development'!$B$9:$F$30,3)</f>
        <v>21.3</v>
      </c>
      <c r="E9" s="57">
        <f ca="1">VLOOKUP(C9,'JCC Fwd Curve Development'!$B$9:$F$30,5)</f>
        <v>20.856939726932303</v>
      </c>
      <c r="F9" s="93">
        <f ca="1">E9*(VLOOKUP(C12,'IR-FX Curves'!$A$8:$D$239,4))</f>
        <v>2502.988549835618</v>
      </c>
      <c r="G9" s="93">
        <f t="shared" ca="1" si="1"/>
        <v>15743.331759303803</v>
      </c>
      <c r="H9" s="184"/>
      <c r="I9" s="92">
        <f>'JCC Inputs-Outputs'!D16</f>
        <v>0</v>
      </c>
      <c r="J9" s="63">
        <f ca="1">VLOOKUP(C9,'IR-FX Curves'!A8:D241,3)</f>
        <v>7.1869028537730004E-4</v>
      </c>
      <c r="K9" s="63">
        <f t="shared" ca="1" si="0"/>
        <v>0.99985246238631065</v>
      </c>
      <c r="L9" s="64">
        <f t="shared" ca="1" si="2"/>
        <v>0</v>
      </c>
    </row>
    <row r="10" spans="2:13" ht="13.5" thickBot="1">
      <c r="C10" s="56">
        <f ca="1">'JCC Inputs-Outputs'!B17</f>
        <v>37288</v>
      </c>
      <c r="D10" s="181">
        <f ca="1">VLOOKUP(C10,'JCC Fwd Curve Development'!$B$9:$F$30,3)</f>
        <v>21.282</v>
      </c>
      <c r="E10" s="57">
        <f ca="1">VLOOKUP(C10,'JCC Fwd Curve Development'!$B$9:$F$30,5)</f>
        <v>20.992796644840027</v>
      </c>
      <c r="F10" s="93">
        <f ca="1">E10*(VLOOKUP(C13,'IR-FX Curves'!$A$8:$D$239,4))</f>
        <v>2514.5482906446596</v>
      </c>
      <c r="G10" s="93">
        <f t="shared" ca="1" si="1"/>
        <v>15816.040375817553</v>
      </c>
      <c r="H10" s="184"/>
      <c r="I10" s="92">
        <f>'JCC Inputs-Outputs'!D17</f>
        <v>0</v>
      </c>
      <c r="J10" s="63">
        <f ca="1">VLOOKUP(C10,'IR-FX Curves'!A9:D242,3)</f>
        <v>7.8373938177999996E-4</v>
      </c>
      <c r="K10" s="63">
        <f t="shared" ca="1" si="0"/>
        <v>0.99977261969147235</v>
      </c>
      <c r="L10" s="64">
        <f t="shared" ca="1" si="2"/>
        <v>0</v>
      </c>
    </row>
    <row r="11" spans="2:13" ht="13.5" thickBot="1">
      <c r="C11" s="56">
        <f ca="1">'JCC Inputs-Outputs'!B18</f>
        <v>37316</v>
      </c>
      <c r="D11" s="181">
        <f ca="1">VLOOKUP(C11,'JCC Fwd Curve Development'!$B$9:$F$30,3)</f>
        <v>21.252857142857145</v>
      </c>
      <c r="E11" s="57">
        <f ca="1">VLOOKUP(C11,'JCC Fwd Curve Development'!$B$9:$F$30,5)</f>
        <v>21.151390490445369</v>
      </c>
      <c r="F11" s="93">
        <f ca="1">E11*(VLOOKUP(C14,'IR-FX Curves'!$A$8:$D$239,4))</f>
        <v>2528.6082177610783</v>
      </c>
      <c r="G11" s="93">
        <f t="shared" ca="1" si="1"/>
        <v>15904.474698507502</v>
      </c>
      <c r="H11" s="184"/>
      <c r="I11" s="92">
        <f>'JCC Inputs-Outputs'!D18</f>
        <v>0</v>
      </c>
      <c r="J11" s="63">
        <f ca="1">VLOOKUP(C11,'IR-FX Curves'!A10:D243,3)</f>
        <v>8.2394161965739995E-4</v>
      </c>
      <c r="K11" s="63">
        <f t="shared" ca="1" si="0"/>
        <v>0.99969782679752472</v>
      </c>
      <c r="L11" s="64">
        <f t="shared" ca="1" si="2"/>
        <v>0</v>
      </c>
    </row>
    <row r="12" spans="2:13" ht="13.5" thickBot="1">
      <c r="C12" s="56">
        <f ca="1">'JCC Inputs-Outputs'!B19</f>
        <v>37347</v>
      </c>
      <c r="D12" s="181">
        <f ca="1">VLOOKUP(C12,'JCC Fwd Curve Development'!$B$9:$F$30,3)</f>
        <v>21.22909090909091</v>
      </c>
      <c r="E12" s="57">
        <f ca="1">VLOOKUP(C12,'JCC Fwd Curve Development'!$B$9:$F$30,5)</f>
        <v>21.259939404301697</v>
      </c>
      <c r="F12" s="93">
        <f ca="1">E12*(VLOOKUP(C15,'IR-FX Curves'!$A$8:$D$239,4))</f>
        <v>2536.5630620419292</v>
      </c>
      <c r="G12" s="93">
        <f t="shared" ca="1" si="1"/>
        <v>15954.509187324984</v>
      </c>
      <c r="H12" s="184"/>
      <c r="I12" s="92">
        <f>'JCC Inputs-Outputs'!D19</f>
        <v>0</v>
      </c>
      <c r="J12" s="63">
        <f ca="1">VLOOKUP(C12,'IR-FX Curves'!A11:D244,3)</f>
        <v>8.6729404420489995E-4</v>
      </c>
      <c r="K12" s="63">
        <f t="shared" ca="1" si="0"/>
        <v>0.99960836555738264</v>
      </c>
      <c r="L12" s="64">
        <f t="shared" ca="1" si="2"/>
        <v>0</v>
      </c>
    </row>
    <row r="13" spans="2:13" ht="13.5" thickBot="1">
      <c r="C13" s="56">
        <f ca="1">'JCC Inputs-Outputs'!B20</f>
        <v>37377</v>
      </c>
      <c r="D13" s="181">
        <f ca="1">VLOOKUP(C13,'JCC Fwd Curve Development'!$B$9:$F$30,3)</f>
        <v>21.204347826086959</v>
      </c>
      <c r="E13" s="57">
        <f ca="1">VLOOKUP(C13,'JCC Fwd Curve Development'!$B$9:$F$30,5)</f>
        <v>21.319429760730621</v>
      </c>
      <c r="F13" s="93">
        <f ca="1">E13*(VLOOKUP(C16,'IR-FX Curves'!$A$8:$D$239,4))</f>
        <v>2538.0020903812115</v>
      </c>
      <c r="G13" s="93">
        <f t="shared" ca="1" si="1"/>
        <v>15963.560407538456</v>
      </c>
      <c r="H13" s="184"/>
      <c r="I13" s="92">
        <f>'JCC Inputs-Outputs'!D20</f>
        <v>0</v>
      </c>
      <c r="J13" s="63">
        <f ca="1">VLOOKUP(C13,'IR-FX Curves'!A12:D245,3)</f>
        <v>9.0590891282719998E-4</v>
      </c>
      <c r="K13" s="63">
        <f t="shared" ca="1" si="0"/>
        <v>0.99951657891885504</v>
      </c>
      <c r="L13" s="64">
        <f t="shared" ca="1" si="2"/>
        <v>0</v>
      </c>
    </row>
    <row r="14" spans="2:13" ht="13.5" thickBot="1">
      <c r="C14" s="56">
        <f ca="1">'JCC Inputs-Outputs'!B21</f>
        <v>37408</v>
      </c>
      <c r="D14" s="181">
        <f ca="1">VLOOKUP(C14,'JCC Fwd Curve Development'!$B$9:$F$30,3)</f>
        <v>21.178000000000004</v>
      </c>
      <c r="E14" s="57">
        <f ca="1">VLOOKUP(C14,'JCC Fwd Curve Development'!$B$9:$F$30,5)</f>
        <v>21.341037222458528</v>
      </c>
      <c r="F14" s="93">
        <f ca="1">E14*(VLOOKUP(C17,'IR-FX Curves'!$A$8:$D$239,4))</f>
        <v>2534.7732402139659</v>
      </c>
      <c r="G14" s="93">
        <f t="shared" ca="1" si="1"/>
        <v>15943.251541408257</v>
      </c>
      <c r="H14" s="184"/>
      <c r="I14" s="92">
        <f>'JCC Inputs-Outputs'!D21</f>
        <v>0</v>
      </c>
      <c r="J14" s="63">
        <f ca="1">VLOOKUP(C14,'IR-FX Curves'!A13:D246,3)</f>
        <v>9.4581095498910001E-4</v>
      </c>
      <c r="K14" s="63">
        <f t="shared" ca="1" si="0"/>
        <v>0.99941508488944331</v>
      </c>
      <c r="L14" s="64">
        <f t="shared" ca="1" si="2"/>
        <v>0</v>
      </c>
    </row>
    <row r="15" spans="2:13" ht="13.5" thickBot="1">
      <c r="C15" s="56">
        <f ca="1">'JCC Inputs-Outputs'!B22</f>
        <v>37438</v>
      </c>
      <c r="D15" s="181">
        <f ca="1">VLOOKUP(C15,'JCC Fwd Curve Development'!$B$9:$F$30,3)</f>
        <v>21.143913043478257</v>
      </c>
      <c r="E15" s="57">
        <f ca="1">VLOOKUP(C15,'JCC Fwd Curve Development'!$B$9:$F$30,5)</f>
        <v>21.337651975872646</v>
      </c>
      <c r="F15" s="93">
        <f ca="1">E15*(VLOOKUP(C18,'IR-FX Curves'!$A$8:$D$239,4))</f>
        <v>2528.479105865049</v>
      </c>
      <c r="G15" s="93">
        <f t="shared" ca="1" si="1"/>
        <v>15903.662608730505</v>
      </c>
      <c r="H15" s="184"/>
      <c r="I15" s="92">
        <f>'JCC Inputs-Outputs'!D22</f>
        <v>0</v>
      </c>
      <c r="J15" s="63">
        <f ca="1">VLOOKUP(C15,'IR-FX Curves'!A14:D247,3)</f>
        <v>9.7442259967150003E-4</v>
      </c>
      <c r="K15" s="63">
        <f t="shared" ca="1" si="0"/>
        <v>0.99931743650963978</v>
      </c>
      <c r="L15" s="64">
        <f t="shared" ca="1" si="2"/>
        <v>0</v>
      </c>
    </row>
    <row r="16" spans="2:13" ht="13.5" thickBot="1">
      <c r="C16" s="56">
        <f ca="1">'JCC Inputs-Outputs'!B23</f>
        <v>37469</v>
      </c>
      <c r="D16" s="181">
        <f ca="1">VLOOKUP(C16,'JCC Fwd Curve Development'!$B$9:$F$30,3)</f>
        <v>21.094999999999999</v>
      </c>
      <c r="E16" s="57">
        <f ca="1">VLOOKUP(C16,'JCC Fwd Curve Development'!$B$9:$F$30,5)</f>
        <v>21.315074129410711</v>
      </c>
      <c r="F16" s="93">
        <f ca="1">E16*(VLOOKUP(C19,'IR-FX Curves'!$A$8:$D$239,4))</f>
        <v>2519.3323609962331</v>
      </c>
      <c r="G16" s="93">
        <f t="shared" ca="1" si="1"/>
        <v>15846.131287224085</v>
      </c>
      <c r="H16" s="184"/>
      <c r="I16" s="92">
        <f>'JCC Inputs-Outputs'!D23</f>
        <v>0</v>
      </c>
      <c r="J16" s="63">
        <f ca="1">VLOOKUP(C16,'IR-FX Curves'!A15:D248,3)</f>
        <v>9.8778406555589992E-4</v>
      </c>
      <c r="K16" s="63">
        <f t="shared" ca="1" si="0"/>
        <v>0.99922432825213126</v>
      </c>
      <c r="L16" s="64">
        <f t="shared" ca="1" si="2"/>
        <v>0</v>
      </c>
    </row>
    <row r="17" spans="3:13" ht="13.5" thickBot="1">
      <c r="C17" s="56">
        <f ca="1">'JCC Inputs-Outputs'!B24</f>
        <v>37500</v>
      </c>
      <c r="D17" s="181">
        <f ca="1">VLOOKUP(C17,'JCC Fwd Curve Development'!$B$9:$F$30,3)</f>
        <v>21.029761904761909</v>
      </c>
      <c r="E17" s="57">
        <f ca="1">VLOOKUP(C17,'JCC Fwd Curve Development'!$B$9:$F$30,5)</f>
        <v>21.273516221402815</v>
      </c>
      <c r="F17" s="93">
        <f ca="1">E17*(VLOOKUP(C20,'IR-FX Curves'!$A$8:$D$239,4))</f>
        <v>2507.9839552954654</v>
      </c>
      <c r="G17" s="93">
        <f t="shared" ca="1" si="1"/>
        <v>15774.751929177044</v>
      </c>
      <c r="H17" s="184"/>
      <c r="I17" s="92">
        <f>'JCC Inputs-Outputs'!D24</f>
        <v>0</v>
      </c>
      <c r="J17" s="63">
        <f ca="1">VLOOKUP(C17,'IR-FX Curves'!A16:D249,3)</f>
        <v>1.0011455327231999E-3</v>
      </c>
      <c r="K17" s="63">
        <f t="shared" ca="1" si="0"/>
        <v>0.9991289637648445</v>
      </c>
      <c r="L17" s="64">
        <f t="shared" ca="1" si="2"/>
        <v>0</v>
      </c>
    </row>
    <row r="18" spans="3:13" ht="13.5" thickBot="1">
      <c r="C18" s="56">
        <f ca="1">'JCC Inputs-Outputs'!B25</f>
        <v>37530</v>
      </c>
      <c r="D18" s="181">
        <f ca="1">VLOOKUP(C18,'JCC Fwd Curve Development'!$B$9:$F$30,3)</f>
        <v>20.971086956521741</v>
      </c>
      <c r="E18" s="57">
        <f ca="1">VLOOKUP(C18,'JCC Fwd Curve Development'!$B$9:$F$30,5)</f>
        <v>21.214910077601537</v>
      </c>
      <c r="F18" s="93">
        <f ca="1">E18*(VLOOKUP(C21,'IR-FX Curves'!$A$8:$D$239,4))</f>
        <v>2494.123429356996</v>
      </c>
      <c r="G18" s="93">
        <f t="shared" ca="1" si="1"/>
        <v>15687.571802754936</v>
      </c>
      <c r="H18" s="184"/>
      <c r="I18" s="92">
        <f>'JCC Inputs-Outputs'!D25</f>
        <v>0</v>
      </c>
      <c r="J18" s="63">
        <f ca="1">VLOOKUP(C18,'IR-FX Curves'!A17:D250,3)</f>
        <v>1.0193456532805001E-3</v>
      </c>
      <c r="K18" s="63">
        <f t="shared" ca="1" si="0"/>
        <v>0.99902951456786981</v>
      </c>
      <c r="L18" s="64">
        <f t="shared" ca="1" si="2"/>
        <v>0</v>
      </c>
    </row>
    <row r="19" spans="3:13" ht="13.5" thickBot="1">
      <c r="C19" s="56">
        <f ca="1">'JCC Inputs-Outputs'!B26</f>
        <v>37561</v>
      </c>
      <c r="D19" s="181">
        <f ca="1">VLOOKUP(C19,'JCC Fwd Curve Development'!$B$9:$F$30,3)</f>
        <v>20.887619047619047</v>
      </c>
      <c r="E19" s="57">
        <f ca="1">VLOOKUP(C19,'JCC Fwd Curve Development'!$B$9:$F$30,5)</f>
        <v>21.15407730317834</v>
      </c>
      <c r="F19" s="93">
        <f ca="1">E19*(VLOOKUP(C22,'IR-FX Curves'!$A$8:$D$239,4))</f>
        <v>2479.666215860484</v>
      </c>
      <c r="G19" s="93">
        <f t="shared" ca="1" si="1"/>
        <v>15596.638622734748</v>
      </c>
      <c r="H19" s="184"/>
      <c r="I19" s="92">
        <f>'JCC Inputs-Outputs'!D26</f>
        <v>0</v>
      </c>
      <c r="J19" s="63">
        <f ca="1">VLOOKUP(C19,'IR-FX Curves'!A18:D251,3)</f>
        <v>1.0456368266807E-3</v>
      </c>
      <c r="K19" s="63">
        <f t="shared" ca="1" si="0"/>
        <v>0.99891587132901427</v>
      </c>
      <c r="L19" s="64">
        <f t="shared" ca="1" si="2"/>
        <v>0</v>
      </c>
    </row>
    <row r="20" spans="3:13" ht="13.5" thickBot="1">
      <c r="C20" s="56">
        <f ca="1">'JCC Inputs-Outputs'!B27</f>
        <v>37591</v>
      </c>
      <c r="D20" s="181">
        <f ca="1">VLOOKUP(C20,'JCC Fwd Curve Development'!$B$9:$F$30,3)</f>
        <v>20.787619047619046</v>
      </c>
      <c r="E20" s="57">
        <f ca="1">VLOOKUP(C20,'JCC Fwd Curve Development'!$B$9:$F$30,5)</f>
        <v>21.076874357360303</v>
      </c>
      <c r="F20" s="93">
        <f ca="1">E20*(VLOOKUP(C23,'IR-FX Curves'!$A$8:$D$239,4))</f>
        <v>2463.8479603297792</v>
      </c>
      <c r="G20" s="93">
        <f t="shared" ca="1" si="1"/>
        <v>15497.144741833981</v>
      </c>
      <c r="H20" s="184"/>
      <c r="I20" s="92">
        <f>'JCC Inputs-Outputs'!D27</f>
        <v>0</v>
      </c>
      <c r="J20" s="63">
        <f ca="1">VLOOKUP(C20,'IR-FX Curves'!A19:D252,3)</f>
        <v>1.0710799024412001E-3</v>
      </c>
      <c r="K20" s="63">
        <f t="shared" ca="1" si="0"/>
        <v>0.99880166472563015</v>
      </c>
      <c r="L20" s="64">
        <f t="shared" ca="1" si="2"/>
        <v>0</v>
      </c>
    </row>
    <row r="21" spans="3:13" ht="13.5" thickBot="1">
      <c r="C21" s="56">
        <f ca="1">'JCC Inputs-Outputs'!B28</f>
        <v>37622</v>
      </c>
      <c r="D21" s="181">
        <f ca="1">VLOOKUP(C21,'JCC Fwd Curve Development'!$B$9:$F$30,3)</f>
        <v>20.680909090909086</v>
      </c>
      <c r="E21" s="57">
        <f ca="1">VLOOKUP(C21,'JCC Fwd Curve Development'!$B$9:$F$30,5)</f>
        <v>20.983610917393797</v>
      </c>
      <c r="F21" s="93">
        <f ca="1">E21*(VLOOKUP(C24,'IR-FX Curves'!$A$8:$D$239,4))</f>
        <v>2445.2982103863969</v>
      </c>
      <c r="G21" s="93">
        <f t="shared" ca="1" si="1"/>
        <v>15380.470269859279</v>
      </c>
      <c r="H21" s="184"/>
      <c r="I21" s="92">
        <f>'JCC Inputs-Outputs'!D28</f>
        <v>0</v>
      </c>
      <c r="J21" s="63">
        <f ca="1">VLOOKUP(C21,'IR-FX Curves'!A20:D253,3)</f>
        <v>1.1044030256858999E-3</v>
      </c>
      <c r="K21" s="63">
        <f t="shared" ca="1" si="0"/>
        <v>0.9986708274242726</v>
      </c>
      <c r="L21" s="64">
        <f t="shared" ca="1" si="2"/>
        <v>0</v>
      </c>
    </row>
    <row r="22" spans="3:13" ht="13.5" thickBot="1">
      <c r="C22" s="56">
        <f ca="1">'JCC Inputs-Outputs'!B29</f>
        <v>37653</v>
      </c>
      <c r="D22" s="181">
        <f ca="1">VLOOKUP(C22,'JCC Fwd Curve Development'!$B$9:$F$30,3)</f>
        <v>20.605</v>
      </c>
      <c r="E22" s="57">
        <f ca="1">VLOOKUP(C22,'JCC Fwd Curve Development'!$B$9:$F$30,5)</f>
        <v>20.883515942167779</v>
      </c>
      <c r="F22" s="93">
        <f ca="1">E22*(VLOOKUP(C25,'IR-FX Curves'!$A$8:$D$239,4))</f>
        <v>2426.1239680539866</v>
      </c>
      <c r="G22" s="93">
        <f t="shared" ca="1" si="1"/>
        <v>15259.867857078667</v>
      </c>
      <c r="H22" s="184"/>
      <c r="I22" s="92">
        <f>'JCC Inputs-Outputs'!D29</f>
        <v>0</v>
      </c>
      <c r="J22" s="63">
        <f ca="1">VLOOKUP(C22,'IR-FX Curves'!A21:D254,3)</f>
        <v>1.1462649438032E-3</v>
      </c>
      <c r="K22" s="63">
        <f t="shared" ca="1" si="0"/>
        <v>0.99852337428917137</v>
      </c>
      <c r="L22" s="64">
        <f t="shared" ca="1" si="2"/>
        <v>0</v>
      </c>
    </row>
    <row r="23" spans="3:13" ht="13.5" thickBot="1">
      <c r="C23" s="56">
        <f ca="1">'JCC Inputs-Outputs'!B30</f>
        <v>37681</v>
      </c>
      <c r="D23" s="181">
        <f ca="1">VLOOKUP(C23,'JCC Fwd Curve Development'!$B$9:$F$30,3)</f>
        <v>20.533333333333331</v>
      </c>
      <c r="E23" s="57">
        <f ca="1">VLOOKUP(C23,'JCC Fwd Curve Development'!$B$9:$F$30,5)</f>
        <v>20.803309369463207</v>
      </c>
      <c r="F23" s="93">
        <f ca="1">E23*(VLOOKUP(C26,'IR-FX Curves'!$A$8:$D$239,4))</f>
        <v>2408.8720983189442</v>
      </c>
      <c r="G23" s="93">
        <f t="shared" ca="1" si="1"/>
        <v>15151.356809864765</v>
      </c>
      <c r="H23" s="184"/>
      <c r="I23" s="92">
        <f>'JCC Inputs-Outputs'!D30</f>
        <v>0</v>
      </c>
      <c r="J23" s="63">
        <f ca="1">VLOOKUP(C23,'IR-FX Curves'!A22:D255,3)</f>
        <v>1.1840757193737001E-3</v>
      </c>
      <c r="K23" s="63">
        <f t="shared" ca="1" si="0"/>
        <v>0.99838411612281952</v>
      </c>
      <c r="L23" s="64">
        <f t="shared" ca="1" si="2"/>
        <v>0</v>
      </c>
    </row>
    <row r="24" spans="3:13" ht="13.5" thickBot="1">
      <c r="C24" s="56">
        <f ca="1">'JCC Inputs-Outputs'!B31</f>
        <v>37712</v>
      </c>
      <c r="D24" s="181">
        <f ca="1">VLOOKUP(C24,'JCC Fwd Curve Development'!$B$9:$F$30,3)</f>
        <v>20.461818181818181</v>
      </c>
      <c r="E24" s="57">
        <f ca="1">VLOOKUP(C24,'JCC Fwd Curve Development'!$B$9:$F$30,5)</f>
        <v>20.734821240674076</v>
      </c>
      <c r="F24" s="93">
        <f ca="1">E24*(VLOOKUP(C27,'IR-FX Curves'!$A$8:$D$239,4))</f>
        <v>2393.0940172231799</v>
      </c>
      <c r="G24" s="93">
        <f t="shared" ca="1" si="1"/>
        <v>15052.115618676684</v>
      </c>
      <c r="H24" s="184"/>
      <c r="I24" s="92">
        <f>'JCC Inputs-Outputs'!D31</f>
        <v>0</v>
      </c>
      <c r="J24" s="63">
        <f ca="1">VLOOKUP(C24,'IR-FX Curves'!A23:D256,3)</f>
        <v>1.2259376614469999E-3</v>
      </c>
      <c r="K24" s="63">
        <f t="shared" ca="1" si="0"/>
        <v>0.99822321511265366</v>
      </c>
      <c r="L24" s="64">
        <f t="shared" ca="1" si="2"/>
        <v>0</v>
      </c>
    </row>
    <row r="25" spans="3:13">
      <c r="C25" s="209">
        <f ca="1">DATE(YEAR(C24),MONTH(C24)+1,1)</f>
        <v>37742</v>
      </c>
      <c r="D25" s="182"/>
      <c r="E25" s="52"/>
      <c r="F25" s="53"/>
      <c r="G25" s="40"/>
      <c r="H25" s="40"/>
      <c r="I25" s="40"/>
      <c r="J25" s="40"/>
      <c r="K25" s="40"/>
      <c r="L25" s="3"/>
      <c r="M25" s="3"/>
    </row>
    <row r="26" spans="3:13">
      <c r="C26" s="209">
        <f ca="1">DATE(YEAR(C25),MONTH(C25)+1,1)</f>
        <v>37773</v>
      </c>
      <c r="D26" s="182"/>
      <c r="E26" s="3"/>
      <c r="F26" s="3"/>
      <c r="G26" s="3"/>
      <c r="I26" s="3"/>
      <c r="J26" s="3"/>
      <c r="K26" s="3"/>
      <c r="L26" s="3"/>
      <c r="M26" s="3"/>
    </row>
    <row r="27" spans="3:13">
      <c r="C27" s="209">
        <f ca="1">DATE(YEAR(C26),MONTH(C26)+1,1)</f>
        <v>37803</v>
      </c>
      <c r="D27" s="182"/>
      <c r="E27" s="3"/>
      <c r="F27" s="3"/>
      <c r="G27" s="3"/>
      <c r="I27" s="3"/>
      <c r="J27" s="3"/>
      <c r="K27" s="3"/>
      <c r="L27" s="3"/>
      <c r="M27" s="3"/>
    </row>
    <row r="28" spans="3:13">
      <c r="C28" s="209">
        <f ca="1">DATE(YEAR(C27),MONTH(C27)+1,1)</f>
        <v>37834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2"/>
  <sheetViews>
    <sheetView zoomScale="90" workbookViewId="0">
      <selection activeCell="C11" sqref="C11"/>
    </sheetView>
  </sheetViews>
  <sheetFormatPr defaultRowHeight="12.75"/>
  <cols>
    <col min="1" max="1" width="6" style="119" customWidth="1"/>
    <col min="2" max="2" width="13.5703125" style="119" customWidth="1"/>
    <col min="3" max="3" width="14.7109375" style="119" bestFit="1" customWidth="1"/>
    <col min="4" max="4" width="11.42578125" style="86" customWidth="1"/>
    <col min="5" max="5" width="10.7109375" style="119" bestFit="1" customWidth="1"/>
    <col min="6" max="6" width="12" style="123" customWidth="1"/>
    <col min="7" max="7" width="9.140625" style="119"/>
    <col min="8" max="8" width="16.85546875" style="119" customWidth="1"/>
    <col min="9" max="9" width="6" style="119" customWidth="1"/>
    <col min="10" max="10" width="13" style="119" bestFit="1" customWidth="1"/>
    <col min="11" max="11" width="12" style="1" customWidth="1"/>
    <col min="12" max="16384" width="9.140625" style="1"/>
  </cols>
  <sheetData>
    <row r="1" spans="1:11" ht="12.75" customHeight="1">
      <c r="A1" s="115"/>
      <c r="B1" s="49"/>
      <c r="C1" s="49"/>
      <c r="D1" s="85"/>
      <c r="E1" s="116"/>
      <c r="F1" s="117"/>
      <c r="G1" s="116"/>
      <c r="H1" s="116"/>
    </row>
    <row r="2" spans="1:11" ht="15.75">
      <c r="A2" s="94" t="s">
        <v>144</v>
      </c>
      <c r="B2" s="41"/>
      <c r="C2" s="41"/>
      <c r="D2" s="85"/>
      <c r="E2" s="41"/>
      <c r="F2" s="117"/>
      <c r="G2" s="116"/>
    </row>
    <row r="3" spans="1:11" ht="16.5" thickBot="1">
      <c r="A3" s="94"/>
      <c r="B3" s="41"/>
      <c r="C3" s="41"/>
      <c r="D3" s="85"/>
      <c r="E3" s="41"/>
      <c r="F3" s="117"/>
      <c r="G3" s="116"/>
    </row>
    <row r="4" spans="1:11" ht="24" customHeight="1" thickBot="1">
      <c r="A4" s="118"/>
      <c r="B4" s="197" t="s">
        <v>171</v>
      </c>
      <c r="C4" s="191"/>
      <c r="D4" s="192"/>
      <c r="E4" s="191"/>
      <c r="F4" s="193"/>
      <c r="G4" s="194"/>
      <c r="H4" s="195"/>
      <c r="I4" s="194"/>
      <c r="J4" s="195"/>
      <c r="K4" s="196"/>
    </row>
    <row r="5" spans="1:11" ht="15.75">
      <c r="A5" s="118"/>
      <c r="B5" s="190"/>
      <c r="C5" s="41"/>
      <c r="D5" s="85"/>
      <c r="E5" s="41"/>
      <c r="F5" s="117"/>
      <c r="G5" s="116"/>
      <c r="H5" s="4"/>
      <c r="J5" s="4"/>
      <c r="K5" s="95"/>
    </row>
    <row r="6" spans="1:11" ht="13.5" thickBot="1">
      <c r="A6" s="118"/>
      <c r="B6" s="41"/>
      <c r="C6" s="41"/>
      <c r="D6" s="85"/>
      <c r="E6" s="41"/>
      <c r="F6" s="117"/>
      <c r="G6" s="116"/>
      <c r="H6" s="1"/>
      <c r="I6" s="1"/>
      <c r="J6" s="1"/>
      <c r="K6" s="95"/>
    </row>
    <row r="7" spans="1:11" ht="13.5" thickBot="1">
      <c r="A7" s="120"/>
      <c r="B7" s="255" t="s">
        <v>158</v>
      </c>
      <c r="C7" s="253" t="s">
        <v>155</v>
      </c>
      <c r="D7" s="254"/>
      <c r="E7" s="257" t="s">
        <v>101</v>
      </c>
      <c r="F7" s="258"/>
      <c r="G7" s="116"/>
      <c r="H7" s="111" t="s">
        <v>132</v>
      </c>
      <c r="I7" s="110" t="s">
        <v>133</v>
      </c>
      <c r="J7" s="126">
        <f>'JCC Model Inputs'!D6</f>
        <v>2.0148084736178</v>
      </c>
      <c r="K7" s="95"/>
    </row>
    <row r="8" spans="1:11" ht="13.5" thickBot="1">
      <c r="A8" s="120"/>
      <c r="B8" s="256"/>
      <c r="C8" s="121" t="s">
        <v>140</v>
      </c>
      <c r="D8" s="122" t="s">
        <v>143</v>
      </c>
      <c r="E8" s="138" t="s">
        <v>140</v>
      </c>
      <c r="F8" s="134" t="s">
        <v>137</v>
      </c>
      <c r="G8" s="116"/>
      <c r="H8" s="112"/>
      <c r="I8" s="110" t="s">
        <v>134</v>
      </c>
      <c r="J8" s="126">
        <f>'JCC Model Inputs'!D7</f>
        <v>0.91313486294250001</v>
      </c>
      <c r="K8" s="95"/>
    </row>
    <row r="9" spans="1:11" ht="13.5" thickBot="1">
      <c r="A9" s="120"/>
      <c r="B9" s="87">
        <f ca="1">DATE(YEAR(B10),MONTH(B10)-1,1)</f>
        <v>37073</v>
      </c>
      <c r="C9" s="202">
        <f ca="1">VLOOKUP(B9,'Historical JCC'!$A$6:$D$57,4)</f>
        <v>25.237272727272728</v>
      </c>
      <c r="D9" s="96">
        <f ca="1">C9</f>
        <v>25.237272727272728</v>
      </c>
      <c r="E9" s="204">
        <f ca="1">VLOOKUP(B9,'Historical JCC'!$A$6:$D$59,2)</f>
        <v>27.696203981605393</v>
      </c>
      <c r="F9" s="128">
        <f ca="1">IF($E9&gt;0,$E9,(1+$J$9+E)*F8-(E*$F7)-(A*$J$9)+(D*$D9)+(-(B*$J$9)-D+F)*$D8-F*$D7)</f>
        <v>27.696203981605393</v>
      </c>
      <c r="G9" s="207">
        <f ca="1">F9</f>
        <v>27.696203981605393</v>
      </c>
      <c r="H9" s="111" t="s">
        <v>138</v>
      </c>
      <c r="I9" s="187" t="s">
        <v>135</v>
      </c>
      <c r="J9" s="126">
        <f>'JCC Model Inputs'!D8</f>
        <v>-0.28223179052500003</v>
      </c>
      <c r="K9" s="95"/>
    </row>
    <row r="10" spans="1:11" ht="13.5" thickBot="1">
      <c r="A10" s="120"/>
      <c r="B10" s="87">
        <f ca="1">DATE(YEAR(B11),MONTH(B11)-1,1)</f>
        <v>37104</v>
      </c>
      <c r="C10" s="203">
        <f ca="1">VLOOKUP(B10,'Historical JCC'!$A$6:$D$57,4)</f>
        <v>25.723333333333336</v>
      </c>
      <c r="D10" s="96">
        <f ca="1">C10</f>
        <v>25.723333333333336</v>
      </c>
      <c r="E10" s="204">
        <f ca="1">VLOOKUP(B10,'Historical JCC'!$A$6:$D$59,2)</f>
        <v>25.935199166506699</v>
      </c>
      <c r="F10" s="128">
        <f ca="1">IF($E10&gt;0,$E10,(1+$J$9+$J$11)*F9-($J$11*$F8)-($J$7*$J$9)+($J$10*$D10)+(-($J$8*$J$9)-$J$10+$J$12)*$D9-$J$12*$D8)</f>
        <v>25.935199166506699</v>
      </c>
      <c r="G10" s="207">
        <f ca="1">F10</f>
        <v>25.935199166506699</v>
      </c>
      <c r="H10" s="113" t="s">
        <v>137</v>
      </c>
      <c r="I10" s="187" t="s">
        <v>1</v>
      </c>
      <c r="J10" s="126">
        <f>'JCC Model Inputs'!D9</f>
        <v>5.8980809625999997E-2</v>
      </c>
      <c r="K10" s="95"/>
    </row>
    <row r="11" spans="1:11" ht="13.5" thickBot="1">
      <c r="A11" s="120"/>
      <c r="B11" s="87">
        <f ca="1">DATE(YEAR(B12),MONTH(B12)-1,1)</f>
        <v>37135</v>
      </c>
      <c r="C11" s="202">
        <f ca="1">VLOOKUP(B11,'Historical JCC'!$A$6:$D$57,4)</f>
        <v>26.124736842105268</v>
      </c>
      <c r="D11" s="96">
        <f ca="1">C11</f>
        <v>26.124736842105268</v>
      </c>
      <c r="E11" s="129">
        <v>25.87</v>
      </c>
      <c r="F11" s="128">
        <f>IF($E11&gt;0,$E11,(1+$J$9+$J$11)*F10-($J$11*$F9)-($J$7*$J$9)+($J$10*$D11)+(-($J$8*$J$9)-$J$10+$J$12)*$D10-$J$12*$D9)</f>
        <v>25.87</v>
      </c>
      <c r="G11" s="207">
        <f>F11</f>
        <v>25.87</v>
      </c>
      <c r="H11" s="113"/>
      <c r="I11" s="110" t="s">
        <v>136</v>
      </c>
      <c r="J11" s="126">
        <f>'JCC Model Inputs'!D10</f>
        <v>0.28968271200119999</v>
      </c>
      <c r="K11" s="95"/>
    </row>
    <row r="12" spans="1:11" ht="13.5" thickBot="1">
      <c r="A12" s="120"/>
      <c r="B12" s="56">
        <f ca="1">DATE(YEAR(B13),MONTH(B13)-1,1)</f>
        <v>37165</v>
      </c>
      <c r="C12" s="130">
        <v>0</v>
      </c>
      <c r="D12" s="127">
        <f ca="1">VLOOKUP(B12,'Brent Curves'!$B$8:$C$235,2)</f>
        <v>20.99</v>
      </c>
      <c r="E12" s="97">
        <v>0</v>
      </c>
      <c r="F12" s="128">
        <f ca="1">IF($E12&gt;0,$E12,(1+$J$9+$J$11)*F11-($J$11*$F10)-($J$7*$J$9)+($J$10*$D12)+(-($J$8*$J$9)-$J$10+$J$12)*$D11-$J$12*$D10)</f>
        <v>25.716831427180523</v>
      </c>
      <c r="G12" s="207">
        <f ca="1">F12</f>
        <v>25.716831427180523</v>
      </c>
      <c r="H12" s="112"/>
      <c r="I12" s="188" t="s">
        <v>2</v>
      </c>
      <c r="J12" s="189">
        <f>'JCC Model Inputs'!D11</f>
        <v>0.41979787546859998</v>
      </c>
    </row>
    <row r="13" spans="1:11" ht="13.5" thickBot="1">
      <c r="A13" s="120"/>
      <c r="B13" s="56">
        <f ca="1">'JCC Inputs-Outputs'!B14</f>
        <v>37196</v>
      </c>
      <c r="C13" s="131">
        <v>0</v>
      </c>
      <c r="D13" s="127">
        <f ca="1">VLOOKUP(B13,'Brent Curves'!$B$8:$C$235,2)</f>
        <v>21.11</v>
      </c>
      <c r="E13" s="97">
        <v>0</v>
      </c>
      <c r="F13" s="128">
        <f ca="1">IF($E13&gt;0,$E13,(1+$J$9+$J$11)*F12-($J$11*$F11)-($J$7*$J$9)+($J$10*$D13)+(-($J$8*$J$9)-$J$10+$J$12)*$D12-$J$12*$D11)</f>
        <v>22.243975119779865</v>
      </c>
      <c r="G13" s="208">
        <f ca="1">VLOOKUP(B13,'JCC Inputs-Outputs'!$B$14:$G$31,6)</f>
        <v>22.113368236410071</v>
      </c>
      <c r="H13" s="4"/>
      <c r="I13" s="4"/>
      <c r="J13" s="186"/>
    </row>
    <row r="14" spans="1:11" ht="13.5" thickBot="1">
      <c r="A14" s="120"/>
      <c r="B14" s="56">
        <f ca="1">'JCC Inputs-Outputs'!B15</f>
        <v>37226</v>
      </c>
      <c r="C14" s="131">
        <v>0</v>
      </c>
      <c r="D14" s="127">
        <f ca="1">VLOOKUP(B14,'Brent Curves'!$B$8:$C$235,2)</f>
        <v>21.264000000000003</v>
      </c>
      <c r="E14" s="97">
        <v>0</v>
      </c>
      <c r="F14" s="128">
        <f ca="1">IF($E14&gt;0,$E14,(1+$J$9+$J$11)*F13-($J$11*$F12)-($J$7*$J$9)+($J$10*$D14)+(-($J$8*$J$9)-$J$10+$J$12)*$D13-$J$12*$D12)</f>
        <v>21.02847171277508</v>
      </c>
      <c r="G14" s="208">
        <f ca="1">VLOOKUP(B14,'JCC Inputs-Outputs'!$B$14:$G$31,6)</f>
        <v>20.911248293977689</v>
      </c>
      <c r="H14" s="4"/>
      <c r="I14" s="4"/>
      <c r="J14" s="186"/>
    </row>
    <row r="15" spans="1:11" ht="13.5" thickBot="1">
      <c r="A15" s="120"/>
      <c r="B15" s="56">
        <f ca="1">'JCC Inputs-Outputs'!B16</f>
        <v>37257</v>
      </c>
      <c r="C15" s="131">
        <v>0</v>
      </c>
      <c r="D15" s="127">
        <f ca="1">VLOOKUP(B15,'Brent Curves'!$B$8:$C$235,2)</f>
        <v>21.3</v>
      </c>
      <c r="E15" s="97">
        <v>0</v>
      </c>
      <c r="F15" s="128">
        <f t="shared" ref="F15:F30" ca="1" si="0">IF($E15&gt;0,$E15,(1+$J$9+$J$11)*F14-($J$11*$F13)-($J$7*$J$9)+($J$10*$D15)+(-($J$8*$J$9)-$J$10+$J$12)*$D14-$J$12*$D13)</f>
        <v>20.856939726932303</v>
      </c>
      <c r="G15" s="208">
        <f ca="1">VLOOKUP(B15,'JCC Inputs-Outputs'!$B$14:$G$31,6)</f>
        <v>20.743753269020672</v>
      </c>
      <c r="H15" s="1"/>
      <c r="I15" s="4"/>
      <c r="J15" s="186"/>
    </row>
    <row r="16" spans="1:11" ht="13.5" thickBot="1">
      <c r="A16" s="120"/>
      <c r="B16" s="56">
        <f ca="1">'JCC Inputs-Outputs'!B17</f>
        <v>37288</v>
      </c>
      <c r="C16" s="131">
        <v>0</v>
      </c>
      <c r="D16" s="127">
        <f ca="1">VLOOKUP(B16,'Brent Curves'!$B$8:$C$235,2)</f>
        <v>21.282</v>
      </c>
      <c r="E16" s="97">
        <v>0</v>
      </c>
      <c r="F16" s="128">
        <f t="shared" ca="1" si="0"/>
        <v>20.992796644840027</v>
      </c>
      <c r="G16" s="208">
        <f ca="1">VLOOKUP(B16,'JCC Inputs-Outputs'!$B$14:$G$31,6)</f>
        <v>20.880528649025834</v>
      </c>
    </row>
    <row r="17" spans="1:8" ht="13.5" thickBot="1">
      <c r="A17" s="120"/>
      <c r="B17" s="56">
        <f ca="1">'JCC Inputs-Outputs'!B18</f>
        <v>37316</v>
      </c>
      <c r="C17" s="131">
        <v>0</v>
      </c>
      <c r="D17" s="127">
        <f ca="1">VLOOKUP(B17,'Brent Curves'!$B$8:$C$235,2)</f>
        <v>21.252857142857145</v>
      </c>
      <c r="E17" s="97">
        <v>0</v>
      </c>
      <c r="F17" s="128">
        <f t="shared" ca="1" si="0"/>
        <v>21.151390490445369</v>
      </c>
      <c r="G17" s="208">
        <f ca="1">VLOOKUP(B17,'JCC Inputs-Outputs'!$B$14:$G$31,6)</f>
        <v>21.031783100058988</v>
      </c>
    </row>
    <row r="18" spans="1:8" ht="13.5" thickBot="1">
      <c r="A18" s="120"/>
      <c r="B18" s="56">
        <f ca="1">'JCC Inputs-Outputs'!B19</f>
        <v>37347</v>
      </c>
      <c r="C18" s="131">
        <v>0</v>
      </c>
      <c r="D18" s="127">
        <f ca="1">VLOOKUP(B18,'Brent Curves'!$B$8:$C$235,2)</f>
        <v>21.22909090909091</v>
      </c>
      <c r="E18" s="132">
        <v>0</v>
      </c>
      <c r="F18" s="128">
        <f t="shared" ca="1" si="0"/>
        <v>21.259939404301697</v>
      </c>
      <c r="G18" s="208">
        <f ca="1">VLOOKUP(B18,'JCC Inputs-Outputs'!$B$14:$G$31,6)</f>
        <v>21.136709915051693</v>
      </c>
      <c r="H18" s="13"/>
    </row>
    <row r="19" spans="1:8" ht="13.5" thickBot="1">
      <c r="A19" s="120"/>
      <c r="B19" s="56">
        <f ca="1">'JCC Inputs-Outputs'!B20</f>
        <v>37377</v>
      </c>
      <c r="C19" s="131">
        <v>0</v>
      </c>
      <c r="D19" s="127">
        <f ca="1">VLOOKUP(B19,'Brent Curves'!$B$8:$C$235,2)</f>
        <v>21.204347826086959</v>
      </c>
      <c r="E19" s="132">
        <v>0</v>
      </c>
      <c r="F19" s="128">
        <f t="shared" ca="1" si="0"/>
        <v>21.319429760730621</v>
      </c>
      <c r="G19" s="208">
        <f ca="1">VLOOKUP(B19,'JCC Inputs-Outputs'!$B$14:$G$31,6)</f>
        <v>21.188601533634589</v>
      </c>
    </row>
    <row r="20" spans="1:8" ht="13.5" thickBot="1">
      <c r="A20" s="120"/>
      <c r="B20" s="56">
        <f ca="1">'JCC Inputs-Outputs'!B21</f>
        <v>37408</v>
      </c>
      <c r="C20" s="131">
        <v>0</v>
      </c>
      <c r="D20" s="127">
        <f ca="1">VLOOKUP(B20,'Brent Curves'!$B$8:$C$235,2)</f>
        <v>21.178000000000004</v>
      </c>
      <c r="E20" s="132">
        <v>0</v>
      </c>
      <c r="F20" s="128">
        <f t="shared" ca="1" si="0"/>
        <v>21.341037222458528</v>
      </c>
      <c r="G20" s="208">
        <f ca="1">VLOOKUP(B20,'JCC Inputs-Outputs'!$B$14:$G$31,6)</f>
        <v>21.202959885960045</v>
      </c>
    </row>
    <row r="21" spans="1:8" ht="13.5" thickBot="1">
      <c r="A21" s="116"/>
      <c r="B21" s="56">
        <f ca="1">'JCC Inputs-Outputs'!B22</f>
        <v>37438</v>
      </c>
      <c r="C21" s="131">
        <v>0</v>
      </c>
      <c r="D21" s="127">
        <f ca="1">VLOOKUP(B21,'Brent Curves'!$B$8:$C$235,2)</f>
        <v>21.143913043478257</v>
      </c>
      <c r="E21" s="132">
        <v>0</v>
      </c>
      <c r="F21" s="128">
        <f t="shared" ca="1" si="0"/>
        <v>21.337651975872646</v>
      </c>
      <c r="G21" s="208">
        <f ca="1">VLOOKUP(B21,'JCC Inputs-Outputs'!$B$14:$G$31,6)</f>
        <v>21.192184566647811</v>
      </c>
    </row>
    <row r="22" spans="1:8" ht="13.5" thickBot="1">
      <c r="A22" s="116"/>
      <c r="B22" s="56">
        <f ca="1">'JCC Inputs-Outputs'!B23</f>
        <v>37469</v>
      </c>
      <c r="C22" s="131">
        <v>0</v>
      </c>
      <c r="D22" s="127">
        <f ca="1">VLOOKUP(B22,'Brent Curves'!$B$8:$C$235,2)</f>
        <v>21.094999999999999</v>
      </c>
      <c r="E22" s="132">
        <v>0</v>
      </c>
      <c r="F22" s="128">
        <f t="shared" ca="1" si="0"/>
        <v>21.315074129410711</v>
      </c>
      <c r="G22" s="208">
        <f ca="1">VLOOKUP(B22,'JCC Inputs-Outputs'!$B$14:$G$31,6)</f>
        <v>21.162602472926807</v>
      </c>
    </row>
    <row r="23" spans="1:8" ht="13.5" thickBot="1">
      <c r="A23" s="51"/>
      <c r="B23" s="56">
        <f ca="1">'JCC Inputs-Outputs'!B24</f>
        <v>37500</v>
      </c>
      <c r="C23" s="130">
        <v>0</v>
      </c>
      <c r="D23" s="127">
        <f ca="1">VLOOKUP(B23,'Brent Curves'!$B$8:$C$235,2)</f>
        <v>21.029761904761909</v>
      </c>
      <c r="E23" s="132">
        <v>0</v>
      </c>
      <c r="F23" s="128">
        <f t="shared" ca="1" si="0"/>
        <v>21.273516221402815</v>
      </c>
      <c r="G23" s="208">
        <f ca="1">VLOOKUP(B23,'JCC Inputs-Outputs'!$B$14:$G$31,6)</f>
        <v>21.115489975257628</v>
      </c>
    </row>
    <row r="24" spans="1:8" ht="13.5" thickBot="1">
      <c r="A24" s="51"/>
      <c r="B24" s="56">
        <f ca="1">'JCC Inputs-Outputs'!B25</f>
        <v>37530</v>
      </c>
      <c r="C24" s="130">
        <v>0</v>
      </c>
      <c r="D24" s="127">
        <f ca="1">VLOOKUP(B24,'Brent Curves'!$B$8:$C$235,2)</f>
        <v>20.971086956521741</v>
      </c>
      <c r="E24" s="132">
        <v>0</v>
      </c>
      <c r="F24" s="128">
        <f t="shared" ca="1" si="0"/>
        <v>21.214910077601537</v>
      </c>
      <c r="G24" s="208">
        <f ca="1">VLOOKUP(B24,'JCC Inputs-Outputs'!$B$14:$G$31,6)</f>
        <v>21.047726911028693</v>
      </c>
      <c r="H24" s="116"/>
    </row>
    <row r="25" spans="1:8" ht="13.5" thickBot="1">
      <c r="A25" s="51"/>
      <c r="B25" s="56">
        <f ca="1">'JCC Inputs-Outputs'!B26</f>
        <v>37561</v>
      </c>
      <c r="C25" s="130">
        <v>0</v>
      </c>
      <c r="D25" s="127">
        <f ca="1">VLOOKUP(B25,'Brent Curves'!$B$8:$C$235,2)</f>
        <v>20.887619047619047</v>
      </c>
      <c r="E25" s="132">
        <v>0</v>
      </c>
      <c r="F25" s="128">
        <f t="shared" ca="1" si="0"/>
        <v>21.15407730317834</v>
      </c>
      <c r="G25" s="208">
        <f ca="1">VLOOKUP(B25,'JCC Inputs-Outputs'!$B$14:$G$31,6)</f>
        <v>20.979474572525682</v>
      </c>
      <c r="H25" s="116"/>
    </row>
    <row r="26" spans="1:8" ht="13.5" thickBot="1">
      <c r="A26" s="51"/>
      <c r="B26" s="56">
        <f ca="1">'JCC Inputs-Outputs'!B27</f>
        <v>37591</v>
      </c>
      <c r="C26" s="130">
        <v>0</v>
      </c>
      <c r="D26" s="127">
        <f ca="1">VLOOKUP(B26,'Brent Curves'!$B$8:$C$235,2)</f>
        <v>20.787619047619046</v>
      </c>
      <c r="E26" s="132">
        <v>0</v>
      </c>
      <c r="F26" s="128">
        <f t="shared" ca="1" si="0"/>
        <v>21.076874357360303</v>
      </c>
      <c r="G26" s="208">
        <f ca="1">VLOOKUP(B26,'JCC Inputs-Outputs'!$B$14:$G$31,6)</f>
        <v>20.899140698438334</v>
      </c>
      <c r="H26" s="116"/>
    </row>
    <row r="27" spans="1:8" ht="13.5" thickBot="1">
      <c r="A27" s="51"/>
      <c r="B27" s="56">
        <f ca="1">'JCC Inputs-Outputs'!B28</f>
        <v>37622</v>
      </c>
      <c r="C27" s="130">
        <v>0</v>
      </c>
      <c r="D27" s="127">
        <f ca="1">VLOOKUP(B27,'Brent Curves'!$B$8:$C$235,2)</f>
        <v>20.680909090909086</v>
      </c>
      <c r="E27" s="132">
        <v>0</v>
      </c>
      <c r="F27" s="128">
        <f t="shared" ca="1" si="0"/>
        <v>20.983610917393797</v>
      </c>
      <c r="G27" s="208">
        <f ca="1">VLOOKUP(B27,'JCC Inputs-Outputs'!$B$14:$G$31,6)</f>
        <v>20.799604797282068</v>
      </c>
      <c r="H27" s="116"/>
    </row>
    <row r="28" spans="1:8" ht="13.5" thickBot="1">
      <c r="A28" s="51"/>
      <c r="B28" s="56">
        <f ca="1">'JCC Inputs-Outputs'!B29</f>
        <v>37653</v>
      </c>
      <c r="C28" s="130">
        <v>0</v>
      </c>
      <c r="D28" s="127">
        <f ca="1">VLOOKUP(B28,'Brent Curves'!$B$8:$C$235,2)</f>
        <v>20.605</v>
      </c>
      <c r="E28" s="132">
        <v>0</v>
      </c>
      <c r="F28" s="128">
        <f t="shared" ca="1" si="0"/>
        <v>20.883515942167779</v>
      </c>
      <c r="G28" s="208">
        <f ca="1">VLOOKUP(B28,'JCC Inputs-Outputs'!$B$14:$G$31,6)</f>
        <v>20.697307419457708</v>
      </c>
      <c r="H28" s="116"/>
    </row>
    <row r="29" spans="1:8" ht="13.5" thickBot="1">
      <c r="A29" s="51"/>
      <c r="B29" s="56">
        <f ca="1">'JCC Inputs-Outputs'!B30</f>
        <v>37681</v>
      </c>
      <c r="C29" s="130">
        <v>0</v>
      </c>
      <c r="D29" s="127">
        <f ca="1">VLOOKUP(B29,'Brent Curves'!$B$8:$C$235,2)</f>
        <v>20.533333333333331</v>
      </c>
      <c r="E29" s="132">
        <v>0</v>
      </c>
      <c r="F29" s="128">
        <f t="shared" ca="1" si="0"/>
        <v>20.803309369463207</v>
      </c>
      <c r="G29" s="208">
        <f ca="1">VLOOKUP(B29,'JCC Inputs-Outputs'!$B$14:$G$31,6)</f>
        <v>20.606585867588858</v>
      </c>
      <c r="H29" s="116"/>
    </row>
    <row r="30" spans="1:8" ht="13.5" thickBot="1">
      <c r="A30" s="51"/>
      <c r="B30" s="56">
        <f ca="1">'JCC Inputs-Outputs'!B31</f>
        <v>37712</v>
      </c>
      <c r="C30" s="130">
        <v>0</v>
      </c>
      <c r="D30" s="127">
        <f ca="1">VLOOKUP(B30,'Brent Curves'!$B$8:$C$235,2)</f>
        <v>20.461818181818181</v>
      </c>
      <c r="E30" s="132">
        <v>0</v>
      </c>
      <c r="F30" s="128">
        <f t="shared" ca="1" si="0"/>
        <v>20.734821240674076</v>
      </c>
      <c r="G30" s="208">
        <f ca="1">VLOOKUP(B30,'JCC Inputs-Outputs'!$B$14:$G$31,6)</f>
        <v>20.535635912570019</v>
      </c>
      <c r="H30" s="116"/>
    </row>
    <row r="31" spans="1:8">
      <c r="A31" s="51"/>
      <c r="B31" s="124"/>
      <c r="C31" s="124" t="s">
        <v>0</v>
      </c>
      <c r="D31" s="85"/>
      <c r="E31" s="116" t="s">
        <v>0</v>
      </c>
      <c r="F31" s="117"/>
      <c r="G31" s="116"/>
      <c r="H31" s="116"/>
    </row>
    <row r="32" spans="1:8">
      <c r="A32" s="51"/>
      <c r="B32" s="124"/>
      <c r="C32" s="124"/>
      <c r="D32" s="85"/>
      <c r="E32" s="116"/>
      <c r="F32" s="117"/>
      <c r="G32" s="116"/>
      <c r="H32" s="116"/>
    </row>
    <row r="33" spans="1:8">
      <c r="A33" s="51"/>
      <c r="B33" s="124"/>
      <c r="C33" s="124"/>
      <c r="D33" s="85"/>
      <c r="E33" s="116"/>
      <c r="F33" s="117"/>
      <c r="G33" s="116"/>
      <c r="H33" s="116"/>
    </row>
    <row r="34" spans="1:8">
      <c r="A34" s="51"/>
      <c r="B34" s="124"/>
      <c r="C34" s="124"/>
      <c r="D34" s="85"/>
      <c r="E34" s="116"/>
      <c r="F34" s="117"/>
      <c r="G34" s="116"/>
      <c r="H34" s="116"/>
    </row>
    <row r="35" spans="1:8">
      <c r="A35" s="116"/>
      <c r="B35" s="4"/>
      <c r="C35" s="4"/>
      <c r="D35" s="85"/>
      <c r="E35" s="116"/>
      <c r="F35" s="117"/>
      <c r="G35" s="116"/>
      <c r="H35" s="116"/>
    </row>
    <row r="36" spans="1:8">
      <c r="A36" s="116"/>
      <c r="B36" s="116"/>
      <c r="C36" s="116"/>
      <c r="D36" s="85"/>
      <c r="E36" s="116"/>
      <c r="F36" s="117"/>
      <c r="G36" s="116"/>
      <c r="H36" s="116"/>
    </row>
    <row r="37" spans="1:8">
      <c r="A37" s="116"/>
      <c r="B37" s="116"/>
      <c r="C37" s="116"/>
      <c r="D37" s="85"/>
      <c r="E37" s="116"/>
      <c r="F37" s="117"/>
      <c r="G37" s="116"/>
      <c r="H37" s="116"/>
    </row>
    <row r="38" spans="1:8">
      <c r="G38" s="116"/>
      <c r="H38" s="116"/>
    </row>
    <row r="39" spans="1:8">
      <c r="G39" s="116"/>
      <c r="H39" s="116"/>
    </row>
    <row r="40" spans="1:8">
      <c r="G40" s="116"/>
      <c r="H40" s="116"/>
    </row>
    <row r="41" spans="1:8">
      <c r="G41" s="116"/>
      <c r="H41" s="116"/>
    </row>
    <row r="42" spans="1:8">
      <c r="G42" s="116"/>
      <c r="H42" s="116"/>
    </row>
  </sheetData>
  <mergeCells count="3">
    <mergeCell ref="C7:D7"/>
    <mergeCell ref="B7:B8"/>
    <mergeCell ref="E7:F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Z49"/>
  <sheetViews>
    <sheetView zoomScale="90" workbookViewId="0">
      <selection activeCell="I17" sqref="I17"/>
    </sheetView>
  </sheetViews>
  <sheetFormatPr defaultRowHeight="12.75"/>
  <cols>
    <col min="1" max="1" width="4" style="1" customWidth="1"/>
    <col min="2" max="2" width="16.28515625" style="1" customWidth="1"/>
    <col min="3" max="3" width="11.5703125" style="1" customWidth="1"/>
    <col min="4" max="4" width="12" style="1" customWidth="1"/>
    <col min="5" max="5" width="10.28515625" style="1" customWidth="1"/>
    <col min="6" max="6" width="10.140625" style="1" bestFit="1" customWidth="1"/>
    <col min="7" max="7" width="11.7109375" style="1" bestFit="1" customWidth="1"/>
    <col min="8" max="9" width="10" style="1" bestFit="1" customWidth="1"/>
    <col min="10" max="10" width="12.85546875" style="1" customWidth="1"/>
    <col min="11" max="11" width="10" style="1" bestFit="1" customWidth="1"/>
    <col min="12" max="12" width="11.5703125" style="1" customWidth="1"/>
    <col min="13" max="13" width="12.140625" style="48" bestFit="1" customWidth="1"/>
    <col min="14" max="14" width="9.140625" style="1"/>
    <col min="15" max="15" width="9.5703125" style="1" bestFit="1" customWidth="1"/>
    <col min="16" max="16" width="11.140625" style="1" customWidth="1"/>
    <col min="17" max="17" width="9.5703125" style="1" bestFit="1" customWidth="1"/>
    <col min="18" max="18" width="10" style="1" bestFit="1" customWidth="1"/>
    <col min="19" max="20" width="9.140625" style="1"/>
    <col min="21" max="21" width="15.140625" style="1" customWidth="1"/>
    <col min="22" max="22" width="14.85546875" style="1" customWidth="1"/>
    <col min="23" max="16384" width="9.140625" style="1"/>
  </cols>
  <sheetData>
    <row r="2" spans="2:10" ht="16.5" thickBot="1">
      <c r="B2" s="107" t="s">
        <v>108</v>
      </c>
    </row>
    <row r="3" spans="2:10" ht="13.5" thickBot="1">
      <c r="B3" s="59" t="s">
        <v>81</v>
      </c>
      <c r="C3" s="61">
        <f ca="1">TODAY()</f>
        <v>37182</v>
      </c>
    </row>
    <row r="5" spans="2:10" ht="13.5" thickBot="1">
      <c r="B5" s="72" t="s">
        <v>109</v>
      </c>
    </row>
    <row r="6" spans="2:10" ht="13.5" thickBot="1">
      <c r="B6" s="72"/>
      <c r="G6" s="217" t="s">
        <v>183</v>
      </c>
      <c r="H6" s="218"/>
      <c r="I6" s="218"/>
      <c r="J6" s="219"/>
    </row>
    <row r="7" spans="2:10" ht="13.5" thickBot="1">
      <c r="B7" s="59" t="s">
        <v>110</v>
      </c>
      <c r="C7" s="78">
        <f>'JCC Model Inputs'!G6</f>
        <v>5.8999999999999997E-2</v>
      </c>
      <c r="D7" s="13" t="s">
        <v>114</v>
      </c>
      <c r="G7" s="220"/>
      <c r="H7" s="4"/>
      <c r="I7" s="4"/>
      <c r="J7" s="221"/>
    </row>
    <row r="8" spans="2:10" ht="13.5" thickBot="1">
      <c r="B8" s="59" t="s">
        <v>111</v>
      </c>
      <c r="C8" s="78">
        <f>'JCC Model Inputs'!G7</f>
        <v>0.67800000000000005</v>
      </c>
      <c r="D8" s="13" t="s">
        <v>114</v>
      </c>
      <c r="G8" s="222" t="s">
        <v>184</v>
      </c>
      <c r="H8" s="4"/>
      <c r="I8" s="4"/>
      <c r="J8" s="221"/>
    </row>
    <row r="9" spans="2:10" ht="13.5" thickBot="1">
      <c r="B9" s="59" t="s">
        <v>112</v>
      </c>
      <c r="C9" s="78">
        <f>'JCC Model Inputs'!G8</f>
        <v>0.246</v>
      </c>
      <c r="D9" s="13" t="s">
        <v>114</v>
      </c>
      <c r="G9" s="222" t="s">
        <v>185</v>
      </c>
      <c r="H9" s="4"/>
      <c r="I9" s="4"/>
      <c r="J9" s="221"/>
    </row>
    <row r="10" spans="2:10" ht="13.5" thickBot="1">
      <c r="B10" s="59" t="s">
        <v>113</v>
      </c>
      <c r="C10" s="78">
        <f>'JCC Model Inputs'!G9</f>
        <v>7.4999999999999997E-2</v>
      </c>
      <c r="D10" s="13" t="s">
        <v>114</v>
      </c>
      <c r="G10" s="222" t="s">
        <v>186</v>
      </c>
      <c r="H10" s="4"/>
      <c r="I10" s="4"/>
      <c r="J10" s="221"/>
    </row>
    <row r="11" spans="2:10" ht="13.5" thickBot="1">
      <c r="B11" s="59" t="s">
        <v>116</v>
      </c>
      <c r="C11" s="78">
        <v>0</v>
      </c>
      <c r="D11" s="13" t="s">
        <v>114</v>
      </c>
      <c r="G11" s="223" t="s">
        <v>187</v>
      </c>
      <c r="H11" s="224"/>
      <c r="I11" s="224"/>
      <c r="J11" s="188"/>
    </row>
    <row r="12" spans="2:10" ht="13.5" thickBot="1">
      <c r="B12" s="59" t="s">
        <v>117</v>
      </c>
      <c r="C12" s="78">
        <f>'JCC Model Inputs'!G11</f>
        <v>0</v>
      </c>
      <c r="D12" s="13" t="s">
        <v>114</v>
      </c>
    </row>
    <row r="13" spans="2:10" ht="13.5" thickBot="1">
      <c r="B13" s="59" t="s">
        <v>118</v>
      </c>
      <c r="C13" s="78">
        <f>'JCC Model Inputs'!G12</f>
        <v>0</v>
      </c>
      <c r="D13" s="13" t="s">
        <v>114</v>
      </c>
    </row>
    <row r="14" spans="2:10" ht="13.5" thickBot="1">
      <c r="B14" s="59" t="s">
        <v>119</v>
      </c>
      <c r="C14" s="78">
        <f>'JCC Model Inputs'!G13</f>
        <v>0</v>
      </c>
      <c r="D14" s="13" t="s">
        <v>114</v>
      </c>
    </row>
    <row r="15" spans="2:10" ht="13.5" thickBot="1">
      <c r="B15" s="59" t="s">
        <v>120</v>
      </c>
      <c r="C15" s="78">
        <f>'JCC Model Inputs'!G14</f>
        <v>0</v>
      </c>
      <c r="D15" s="13" t="s">
        <v>114</v>
      </c>
    </row>
    <row r="16" spans="2:10" ht="13.5" thickBot="1">
      <c r="B16" s="59" t="s">
        <v>121</v>
      </c>
      <c r="C16" s="78">
        <f>'JCC Model Inputs'!G15</f>
        <v>0</v>
      </c>
      <c r="D16" s="13" t="s">
        <v>114</v>
      </c>
    </row>
    <row r="17" spans="1:26" ht="13.5" thickBot="1">
      <c r="B17" s="59" t="s">
        <v>122</v>
      </c>
      <c r="C17" s="78">
        <f>'JCC Model Inputs'!G16</f>
        <v>0</v>
      </c>
      <c r="D17" s="13" t="s">
        <v>114</v>
      </c>
    </row>
    <row r="18" spans="1:26" ht="13.5" thickBot="1">
      <c r="B18" s="59" t="s">
        <v>123</v>
      </c>
      <c r="C18" s="78">
        <f>'JCC Model Inputs'!G17</f>
        <v>0</v>
      </c>
      <c r="D18" s="13" t="s">
        <v>114</v>
      </c>
    </row>
    <row r="19" spans="1:26" ht="13.5" thickBot="1">
      <c r="B19" s="59" t="s">
        <v>124</v>
      </c>
      <c r="C19" s="78">
        <f>'JCC Model Inputs'!G18</f>
        <v>0</v>
      </c>
      <c r="D19" s="13" t="s">
        <v>114</v>
      </c>
    </row>
    <row r="20" spans="1:26" ht="13.5" thickBot="1">
      <c r="B20" s="59" t="s">
        <v>125</v>
      </c>
      <c r="C20" s="78">
        <f>'JCC Model Inputs'!G19</f>
        <v>0</v>
      </c>
      <c r="D20" s="13" t="s">
        <v>114</v>
      </c>
    </row>
    <row r="21" spans="1:26" ht="13.5" thickBot="1">
      <c r="B21" s="59" t="s">
        <v>126</v>
      </c>
      <c r="C21" s="78">
        <f>'JCC Model Inputs'!G20</f>
        <v>0</v>
      </c>
      <c r="D21" s="13" t="s">
        <v>114</v>
      </c>
    </row>
    <row r="22" spans="1:26" ht="13.5" thickBot="1">
      <c r="B22" s="59" t="s">
        <v>127</v>
      </c>
      <c r="C22" s="78">
        <f>'JCC Model Inputs'!G21</f>
        <v>0</v>
      </c>
      <c r="D22" s="13" t="s">
        <v>114</v>
      </c>
    </row>
    <row r="23" spans="1:26" ht="13.5" thickBot="1">
      <c r="B23" s="59" t="s">
        <v>128</v>
      </c>
      <c r="C23" s="78">
        <f>'JCC Model Inputs'!G22</f>
        <v>0</v>
      </c>
      <c r="D23" s="13" t="s">
        <v>114</v>
      </c>
      <c r="G23" s="140"/>
    </row>
    <row r="24" spans="1:26" ht="13.5" thickBot="1">
      <c r="B24" s="59" t="s">
        <v>129</v>
      </c>
      <c r="C24" s="78">
        <f>'JCC Model Inputs'!G23</f>
        <v>0</v>
      </c>
      <c r="D24" s="13" t="s">
        <v>114</v>
      </c>
    </row>
    <row r="25" spans="1:26" s="3" customFormat="1" ht="13.5" thickBot="1">
      <c r="B25" s="47"/>
      <c r="C25" s="12"/>
      <c r="D25" s="12"/>
      <c r="E25" s="12"/>
      <c r="F25" s="1"/>
      <c r="G25" s="1"/>
      <c r="H25" s="1"/>
      <c r="I25" s="1"/>
      <c r="J25" s="1"/>
      <c r="K25" s="1"/>
      <c r="L25" s="1"/>
      <c r="M25" s="45"/>
      <c r="N25" s="73"/>
      <c r="O25" s="73"/>
      <c r="Q25" s="74"/>
      <c r="R25" s="74"/>
      <c r="W25" s="46"/>
      <c r="Z25" s="46"/>
    </row>
    <row r="26" spans="1:26" ht="13.5" thickBot="1">
      <c r="A26" s="3"/>
      <c r="B26" s="77"/>
      <c r="C26" s="257" t="s">
        <v>115</v>
      </c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60"/>
      <c r="P26" s="260"/>
      <c r="Q26" s="260"/>
      <c r="R26" s="260"/>
      <c r="S26" s="260"/>
      <c r="T26" s="260"/>
      <c r="U26" s="260"/>
      <c r="V26" s="143"/>
      <c r="W26" s="3"/>
    </row>
    <row r="27" spans="1:26" ht="28.5" customHeight="1" thickBot="1">
      <c r="A27" s="3"/>
      <c r="B27" s="75" t="s">
        <v>88</v>
      </c>
      <c r="C27" s="76">
        <f ca="1">'JCC Inputs-Outputs'!B14</f>
        <v>37196</v>
      </c>
      <c r="D27" s="76">
        <f ca="1">'JCC Inputs-Outputs'!$B15</f>
        <v>37226</v>
      </c>
      <c r="E27" s="76">
        <f ca="1">'JCC Inputs-Outputs'!$B16</f>
        <v>37257</v>
      </c>
      <c r="F27" s="76">
        <f ca="1">'JCC Inputs-Outputs'!$B17</f>
        <v>37288</v>
      </c>
      <c r="G27" s="76">
        <f ca="1">'JCC Inputs-Outputs'!$B18</f>
        <v>37316</v>
      </c>
      <c r="H27" s="76">
        <f ca="1">'JCC Inputs-Outputs'!$B19</f>
        <v>37347</v>
      </c>
      <c r="I27" s="76">
        <f ca="1">'JCC Inputs-Outputs'!$B20</f>
        <v>37377</v>
      </c>
      <c r="J27" s="76">
        <f ca="1">'JCC Inputs-Outputs'!$B21</f>
        <v>37408</v>
      </c>
      <c r="K27" s="76">
        <f ca="1">'JCC Inputs-Outputs'!$B22</f>
        <v>37438</v>
      </c>
      <c r="L27" s="76">
        <f ca="1">'JCC Inputs-Outputs'!$B23</f>
        <v>37469</v>
      </c>
      <c r="M27" s="76">
        <f ca="1">'JCC Inputs-Outputs'!$B24</f>
        <v>37500</v>
      </c>
      <c r="N27" s="76">
        <f ca="1">'JCC Inputs-Outputs'!$B25</f>
        <v>37530</v>
      </c>
      <c r="O27" s="76">
        <f ca="1">'JCC Inputs-Outputs'!$B26</f>
        <v>37561</v>
      </c>
      <c r="P27" s="76">
        <f ca="1">'JCC Inputs-Outputs'!$B27</f>
        <v>37591</v>
      </c>
      <c r="Q27" s="76">
        <f ca="1">'JCC Inputs-Outputs'!$B28</f>
        <v>37622</v>
      </c>
      <c r="R27" s="76">
        <f ca="1">'JCC Inputs-Outputs'!$B29</f>
        <v>37653</v>
      </c>
      <c r="S27" s="76">
        <f ca="1">'JCC Inputs-Outputs'!$B30</f>
        <v>37681</v>
      </c>
      <c r="T27" s="76">
        <f ca="1">'JCC Inputs-Outputs'!$B31</f>
        <v>37712</v>
      </c>
      <c r="U27" s="199" t="s">
        <v>174</v>
      </c>
      <c r="V27" s="200" t="s">
        <v>175</v>
      </c>
      <c r="W27" s="3"/>
    </row>
    <row r="28" spans="1:26" ht="13.5" thickBot="1">
      <c r="A28" s="3"/>
      <c r="B28" s="198" t="s">
        <v>172</v>
      </c>
      <c r="C28" s="81">
        <f ca="1">VLOOKUP(C$27,'JCC Inputs-Outputs'!$B$37:$G$54,3)</f>
        <v>0</v>
      </c>
      <c r="D28" s="81">
        <f ca="1">VLOOKUP(D$27,'JCC Inputs-Outputs'!$B$37:$G$54,3)</f>
        <v>0</v>
      </c>
      <c r="E28" s="81">
        <f ca="1">VLOOKUP(E$27,'JCC Inputs-Outputs'!$B$37:$G$54,3)</f>
        <v>0</v>
      </c>
      <c r="F28" s="81">
        <f ca="1">VLOOKUP(F$27,'JCC Inputs-Outputs'!$B$37:$G$54,3)</f>
        <v>0</v>
      </c>
      <c r="G28" s="81">
        <f ca="1">VLOOKUP(G$27,'JCC Inputs-Outputs'!$B$37:$G$54,3)</f>
        <v>0</v>
      </c>
      <c r="H28" s="81">
        <f ca="1">VLOOKUP(H$27,'JCC Inputs-Outputs'!$B$37:$G$54,3)</f>
        <v>0</v>
      </c>
      <c r="I28" s="81">
        <f ca="1">VLOOKUP(I$27,'JCC Inputs-Outputs'!$B$37:$G$54,3)</f>
        <v>0</v>
      </c>
      <c r="J28" s="81">
        <f ca="1">VLOOKUP(J$27,'JCC Inputs-Outputs'!$B$37:$G$54,3)</f>
        <v>0</v>
      </c>
      <c r="K28" s="81">
        <f ca="1">VLOOKUP(K$27,'JCC Inputs-Outputs'!$B$37:$G$54,3)</f>
        <v>0</v>
      </c>
      <c r="L28" s="81">
        <f ca="1">VLOOKUP(L$27,'JCC Inputs-Outputs'!$B$37:$G$54,3)</f>
        <v>0</v>
      </c>
      <c r="M28" s="81">
        <f ca="1">VLOOKUP(M$27,'JCC Inputs-Outputs'!$B$37:$G$54,3)</f>
        <v>0</v>
      </c>
      <c r="N28" s="81">
        <f ca="1">VLOOKUP(N$27,'JCC Inputs-Outputs'!$B$37:$G$54,3)</f>
        <v>0</v>
      </c>
      <c r="O28" s="81">
        <f ca="1">VLOOKUP(O$27,'JCC Inputs-Outputs'!$B$37:$G$54,3)</f>
        <v>0</v>
      </c>
      <c r="P28" s="81">
        <f ca="1">VLOOKUP(P$27,'JCC Inputs-Outputs'!$B$37:$G$54,3)</f>
        <v>0</v>
      </c>
      <c r="Q28" s="81">
        <f ca="1">VLOOKUP(Q$27,'JCC Inputs-Outputs'!$B$37:$G$54,3)</f>
        <v>0</v>
      </c>
      <c r="R28" s="81">
        <f ca="1">VLOOKUP(R$27,'JCC Inputs-Outputs'!$B$37:$G$54,3)</f>
        <v>0</v>
      </c>
      <c r="S28" s="81">
        <f ca="1">VLOOKUP(S$27,'JCC Inputs-Outputs'!$B$37:$G$54,3)</f>
        <v>0</v>
      </c>
      <c r="T28" s="81">
        <f ca="1">VLOOKUP(T$27,'JCC Inputs-Outputs'!$B$37:$G$54,3)</f>
        <v>0</v>
      </c>
      <c r="U28" s="141"/>
      <c r="V28" s="135"/>
      <c r="W28" s="3"/>
    </row>
    <row r="29" spans="1:26" ht="13.5" thickBot="1">
      <c r="A29" s="3"/>
      <c r="B29" s="198" t="s">
        <v>173</v>
      </c>
      <c r="C29" s="81">
        <f ca="1">VLOOKUP(C27,'Position Report'!$B$6:$D$23,3)</f>
        <v>0</v>
      </c>
      <c r="D29" s="81">
        <f ca="1">VLOOKUP(D27,'Position Report'!$B$6:$D$23,3)</f>
        <v>0</v>
      </c>
      <c r="E29" s="81">
        <f ca="1">VLOOKUP(E27,'Position Report'!$B$6:$D$23,3)</f>
        <v>0</v>
      </c>
      <c r="F29" s="81">
        <f ca="1">VLOOKUP(F27,'Position Report'!$B$6:$D$23,3)</f>
        <v>0</v>
      </c>
      <c r="G29" s="81">
        <f ca="1">VLOOKUP(G27,'Position Report'!$B$6:$D$23,3)</f>
        <v>0</v>
      </c>
      <c r="H29" s="81">
        <f ca="1">VLOOKUP(H27,'Position Report'!$B$6:$D$23,3)</f>
        <v>0</v>
      </c>
      <c r="I29" s="81">
        <f ca="1">VLOOKUP(I27,'Position Report'!$B$6:$D$23,3)</f>
        <v>0</v>
      </c>
      <c r="J29" s="81">
        <f ca="1">VLOOKUP(J27,'Position Report'!$B$6:$D$23,3)</f>
        <v>0</v>
      </c>
      <c r="K29" s="81">
        <f ca="1">VLOOKUP(K27,'Position Report'!$B$6:$D$23,3)</f>
        <v>0</v>
      </c>
      <c r="L29" s="81">
        <f ca="1">VLOOKUP(L27,'Position Report'!$B$6:$D$23,3)</f>
        <v>0</v>
      </c>
      <c r="M29" s="81">
        <f ca="1">VLOOKUP(M27,'Position Report'!$B$6:$D$23,3)</f>
        <v>0</v>
      </c>
      <c r="N29" s="81">
        <f ca="1">VLOOKUP(N27,'Position Report'!$B$6:$D$23,3)</f>
        <v>0</v>
      </c>
      <c r="O29" s="81">
        <f ca="1">VLOOKUP(O27,'Position Report'!$B$6:$D$23,3)</f>
        <v>0</v>
      </c>
      <c r="P29" s="81">
        <f ca="1">VLOOKUP(P27,'Position Report'!$B$6:$D$23,3)</f>
        <v>0</v>
      </c>
      <c r="Q29" s="81">
        <f ca="1">VLOOKUP(Q27,'Position Report'!$B$6:$D$23,3)</f>
        <v>0</v>
      </c>
      <c r="R29" s="81">
        <f ca="1">VLOOKUP(R27,'Position Report'!$B$6:$D$23,3)</f>
        <v>0</v>
      </c>
      <c r="S29" s="81">
        <f ca="1">VLOOKUP(S27,'Position Report'!$B$6:$D$23,3)</f>
        <v>0</v>
      </c>
      <c r="T29" s="81">
        <f ca="1">VLOOKUP(T27,'Position Report'!$B$6:$D$23,3)</f>
        <v>0</v>
      </c>
      <c r="U29" s="141"/>
      <c r="V29" s="135"/>
      <c r="W29" s="3"/>
    </row>
    <row r="30" spans="1:26" ht="13.5" thickBot="1">
      <c r="A30" s="3">
        <v>1</v>
      </c>
      <c r="B30" s="71">
        <f ca="1">'JCC Inputs-Outputs'!B37</f>
        <v>37196</v>
      </c>
      <c r="C30" s="79">
        <f t="shared" ref="C30:C46" ca="1" si="0">IF($B30=C$27,$C$7,IF($B30=DATE(YEAR(C$27),MONTH(C$27)-1,1),$C$8,IF($B30=DATE(YEAR(C$27),MONTH(C$27)-2,1),$C$9,IF($B30=DATE(YEAR(C$27),MONTH(C$27)-3,1),$C$10,0))))</f>
        <v>5.8999999999999997E-2</v>
      </c>
      <c r="D30" s="79">
        <f t="shared" ref="D30:S45" ca="1" si="1">IF($B30=D$27,$C$7,IF($B30=DATE(YEAR(D$27),MONTH(D$27)-1,1),$C$8,IF($B30=DATE(YEAR(D$27),MONTH(D$27)-2,1),$C$9,IF($B30=DATE(YEAR(D$27),MONTH(D$27)-3,1),$C$10,0))))</f>
        <v>0.67800000000000005</v>
      </c>
      <c r="E30" s="79">
        <f t="shared" ca="1" si="1"/>
        <v>0.246</v>
      </c>
      <c r="F30" s="79">
        <f t="shared" ca="1" si="1"/>
        <v>7.4999999999999997E-2</v>
      </c>
      <c r="G30" s="79">
        <f t="shared" ca="1" si="1"/>
        <v>0</v>
      </c>
      <c r="H30" s="79">
        <f t="shared" ca="1" si="1"/>
        <v>0</v>
      </c>
      <c r="I30" s="79">
        <f t="shared" ca="1" si="1"/>
        <v>0</v>
      </c>
      <c r="J30" s="79">
        <f t="shared" ca="1" si="1"/>
        <v>0</v>
      </c>
      <c r="K30" s="79">
        <f t="shared" ca="1" si="1"/>
        <v>0</v>
      </c>
      <c r="L30" s="79">
        <f t="shared" ca="1" si="1"/>
        <v>0</v>
      </c>
      <c r="M30" s="79">
        <f t="shared" ca="1" si="1"/>
        <v>0</v>
      </c>
      <c r="N30" s="79">
        <f t="shared" ca="1" si="1"/>
        <v>0</v>
      </c>
      <c r="O30" s="79">
        <f t="shared" ca="1" si="1"/>
        <v>0</v>
      </c>
      <c r="P30" s="79">
        <f t="shared" ca="1" si="1"/>
        <v>0</v>
      </c>
      <c r="Q30" s="79">
        <f t="shared" ca="1" si="1"/>
        <v>0</v>
      </c>
      <c r="R30" s="79">
        <f t="shared" ca="1" si="1"/>
        <v>0</v>
      </c>
      <c r="S30" s="79">
        <f t="shared" ca="1" si="1"/>
        <v>0</v>
      </c>
      <c r="T30" s="79">
        <f t="shared" ref="T30:T47" ca="1" si="2">IF($B30=T$27,$C$7,IF($B30=DATE(YEAR(T$27),MONTH(T$27)-1,1),$C$8,IF($B30=DATE(YEAR(T$27),MONTH(T$27)-2,1),$C$9,IF($B30=DATE(YEAR(T$27),MONTH(T$27)-3,1),$C$10,0))))</f>
        <v>0</v>
      </c>
      <c r="U30" s="142">
        <f ca="1">SUMPRODUCT($C$28:$T$28,C30:T30)</f>
        <v>0</v>
      </c>
      <c r="V30" s="99">
        <f ca="1">SUMPRODUCT($C$29:$T$29,C30:T30)</f>
        <v>0</v>
      </c>
      <c r="W30" s="3"/>
    </row>
    <row r="31" spans="1:26" ht="13.5" thickBot="1">
      <c r="A31" s="3">
        <v>2</v>
      </c>
      <c r="B31" s="71">
        <f ca="1">'JCC Inputs-Outputs'!B38</f>
        <v>37226</v>
      </c>
      <c r="C31" s="79">
        <f t="shared" ca="1" si="0"/>
        <v>0</v>
      </c>
      <c r="D31" s="79">
        <f t="shared" ca="1" si="1"/>
        <v>5.8999999999999997E-2</v>
      </c>
      <c r="E31" s="79">
        <f t="shared" ca="1" si="1"/>
        <v>0.67800000000000005</v>
      </c>
      <c r="F31" s="79">
        <f t="shared" ca="1" si="1"/>
        <v>0.246</v>
      </c>
      <c r="G31" s="79">
        <f t="shared" ca="1" si="1"/>
        <v>7.4999999999999997E-2</v>
      </c>
      <c r="H31" s="79">
        <f t="shared" ca="1" si="1"/>
        <v>0</v>
      </c>
      <c r="I31" s="79">
        <f t="shared" ca="1" si="1"/>
        <v>0</v>
      </c>
      <c r="J31" s="79">
        <f t="shared" ca="1" si="1"/>
        <v>0</v>
      </c>
      <c r="K31" s="79">
        <f t="shared" ca="1" si="1"/>
        <v>0</v>
      </c>
      <c r="L31" s="79">
        <f t="shared" ca="1" si="1"/>
        <v>0</v>
      </c>
      <c r="M31" s="79">
        <f t="shared" ca="1" si="1"/>
        <v>0</v>
      </c>
      <c r="N31" s="79">
        <f t="shared" ca="1" si="1"/>
        <v>0</v>
      </c>
      <c r="O31" s="79">
        <f t="shared" ca="1" si="1"/>
        <v>0</v>
      </c>
      <c r="P31" s="79">
        <f t="shared" ca="1" si="1"/>
        <v>0</v>
      </c>
      <c r="Q31" s="79">
        <f t="shared" ca="1" si="1"/>
        <v>0</v>
      </c>
      <c r="R31" s="79">
        <f t="shared" ca="1" si="1"/>
        <v>0</v>
      </c>
      <c r="S31" s="79">
        <f t="shared" ca="1" si="1"/>
        <v>0</v>
      </c>
      <c r="T31" s="79">
        <f t="shared" ca="1" si="2"/>
        <v>0</v>
      </c>
      <c r="U31" s="142">
        <f t="shared" ref="U31:U47" ca="1" si="3">SUMPRODUCT($C$28:$T$28,C31:T31)</f>
        <v>0</v>
      </c>
      <c r="V31" s="99">
        <f t="shared" ref="V31:V47" ca="1" si="4">SUMPRODUCT($C$29:$T$29,C31:T31)</f>
        <v>0</v>
      </c>
      <c r="W31" s="3"/>
    </row>
    <row r="32" spans="1:26" ht="13.5" thickBot="1">
      <c r="A32" s="3">
        <v>3</v>
      </c>
      <c r="B32" s="71">
        <f ca="1">'JCC Inputs-Outputs'!B39</f>
        <v>37257</v>
      </c>
      <c r="C32" s="79">
        <f t="shared" ca="1" si="0"/>
        <v>0</v>
      </c>
      <c r="D32" s="79">
        <f t="shared" ca="1" si="1"/>
        <v>0</v>
      </c>
      <c r="E32" s="79">
        <f t="shared" ca="1" si="1"/>
        <v>5.8999999999999997E-2</v>
      </c>
      <c r="F32" s="79">
        <f t="shared" ca="1" si="1"/>
        <v>0.67800000000000005</v>
      </c>
      <c r="G32" s="79">
        <f t="shared" ca="1" si="1"/>
        <v>0.246</v>
      </c>
      <c r="H32" s="79">
        <f t="shared" ca="1" si="1"/>
        <v>7.4999999999999997E-2</v>
      </c>
      <c r="I32" s="79">
        <f t="shared" ca="1" si="1"/>
        <v>0</v>
      </c>
      <c r="J32" s="79">
        <f t="shared" ca="1" si="1"/>
        <v>0</v>
      </c>
      <c r="K32" s="79">
        <f t="shared" ca="1" si="1"/>
        <v>0</v>
      </c>
      <c r="L32" s="79">
        <f t="shared" ca="1" si="1"/>
        <v>0</v>
      </c>
      <c r="M32" s="79">
        <f t="shared" ca="1" si="1"/>
        <v>0</v>
      </c>
      <c r="N32" s="79">
        <f t="shared" ca="1" si="1"/>
        <v>0</v>
      </c>
      <c r="O32" s="79">
        <f t="shared" ca="1" si="1"/>
        <v>0</v>
      </c>
      <c r="P32" s="79">
        <f t="shared" ca="1" si="1"/>
        <v>0</v>
      </c>
      <c r="Q32" s="79">
        <f t="shared" ca="1" si="1"/>
        <v>0</v>
      </c>
      <c r="R32" s="79">
        <f t="shared" ca="1" si="1"/>
        <v>0</v>
      </c>
      <c r="S32" s="79">
        <f t="shared" ca="1" si="1"/>
        <v>0</v>
      </c>
      <c r="T32" s="79">
        <f t="shared" ca="1" si="2"/>
        <v>0</v>
      </c>
      <c r="U32" s="142">
        <f t="shared" ca="1" si="3"/>
        <v>0</v>
      </c>
      <c r="V32" s="99">
        <f t="shared" ca="1" si="4"/>
        <v>0</v>
      </c>
      <c r="W32" s="3"/>
    </row>
    <row r="33" spans="1:23" ht="13.5" thickBot="1">
      <c r="A33" s="3">
        <v>4</v>
      </c>
      <c r="B33" s="71">
        <f ca="1">'JCC Inputs-Outputs'!B40</f>
        <v>37288</v>
      </c>
      <c r="C33" s="79">
        <f t="shared" ca="1" si="0"/>
        <v>0</v>
      </c>
      <c r="D33" s="79">
        <f t="shared" ca="1" si="1"/>
        <v>0</v>
      </c>
      <c r="E33" s="79">
        <f t="shared" ca="1" si="1"/>
        <v>0</v>
      </c>
      <c r="F33" s="79">
        <f t="shared" ca="1" si="1"/>
        <v>5.8999999999999997E-2</v>
      </c>
      <c r="G33" s="79">
        <f t="shared" ca="1" si="1"/>
        <v>0.67800000000000005</v>
      </c>
      <c r="H33" s="79">
        <f t="shared" ca="1" si="1"/>
        <v>0.246</v>
      </c>
      <c r="I33" s="79">
        <f t="shared" ca="1" si="1"/>
        <v>7.4999999999999997E-2</v>
      </c>
      <c r="J33" s="79">
        <f t="shared" ca="1" si="1"/>
        <v>0</v>
      </c>
      <c r="K33" s="79">
        <f t="shared" ca="1" si="1"/>
        <v>0</v>
      </c>
      <c r="L33" s="79">
        <f t="shared" ca="1" si="1"/>
        <v>0</v>
      </c>
      <c r="M33" s="79">
        <f t="shared" ca="1" si="1"/>
        <v>0</v>
      </c>
      <c r="N33" s="79">
        <f t="shared" ca="1" si="1"/>
        <v>0</v>
      </c>
      <c r="O33" s="79">
        <f t="shared" ca="1" si="1"/>
        <v>0</v>
      </c>
      <c r="P33" s="79">
        <f t="shared" ca="1" si="1"/>
        <v>0</v>
      </c>
      <c r="Q33" s="79">
        <f t="shared" ca="1" si="1"/>
        <v>0</v>
      </c>
      <c r="R33" s="79">
        <f t="shared" ca="1" si="1"/>
        <v>0</v>
      </c>
      <c r="S33" s="79">
        <f t="shared" ca="1" si="1"/>
        <v>0</v>
      </c>
      <c r="T33" s="79">
        <f t="shared" ca="1" si="2"/>
        <v>0</v>
      </c>
      <c r="U33" s="142">
        <f t="shared" ca="1" si="3"/>
        <v>0</v>
      </c>
      <c r="V33" s="99">
        <f t="shared" ca="1" si="4"/>
        <v>0</v>
      </c>
      <c r="W33" s="3"/>
    </row>
    <row r="34" spans="1:23" ht="13.5" thickBot="1">
      <c r="A34" s="3">
        <v>5</v>
      </c>
      <c r="B34" s="71">
        <f ca="1">'JCC Inputs-Outputs'!B41</f>
        <v>37316</v>
      </c>
      <c r="C34" s="79">
        <f t="shared" ca="1" si="0"/>
        <v>0</v>
      </c>
      <c r="D34" s="79">
        <f t="shared" ca="1" si="1"/>
        <v>0</v>
      </c>
      <c r="E34" s="79">
        <f t="shared" ca="1" si="1"/>
        <v>0</v>
      </c>
      <c r="F34" s="79">
        <f t="shared" ca="1" si="1"/>
        <v>0</v>
      </c>
      <c r="G34" s="79">
        <f t="shared" ca="1" si="1"/>
        <v>5.8999999999999997E-2</v>
      </c>
      <c r="H34" s="79">
        <f t="shared" ca="1" si="1"/>
        <v>0.67800000000000005</v>
      </c>
      <c r="I34" s="79">
        <f t="shared" ca="1" si="1"/>
        <v>0.246</v>
      </c>
      <c r="J34" s="79">
        <f t="shared" ca="1" si="1"/>
        <v>7.4999999999999997E-2</v>
      </c>
      <c r="K34" s="79">
        <f t="shared" ca="1" si="1"/>
        <v>0</v>
      </c>
      <c r="L34" s="79">
        <f t="shared" ca="1" si="1"/>
        <v>0</v>
      </c>
      <c r="M34" s="79">
        <f t="shared" ca="1" si="1"/>
        <v>0</v>
      </c>
      <c r="N34" s="79">
        <f t="shared" ca="1" si="1"/>
        <v>0</v>
      </c>
      <c r="O34" s="79">
        <f t="shared" ca="1" si="1"/>
        <v>0</v>
      </c>
      <c r="P34" s="79">
        <f t="shared" ca="1" si="1"/>
        <v>0</v>
      </c>
      <c r="Q34" s="79">
        <f t="shared" ca="1" si="1"/>
        <v>0</v>
      </c>
      <c r="R34" s="79">
        <f t="shared" ca="1" si="1"/>
        <v>0</v>
      </c>
      <c r="S34" s="79">
        <f t="shared" ca="1" si="1"/>
        <v>0</v>
      </c>
      <c r="T34" s="79">
        <f t="shared" ca="1" si="2"/>
        <v>0</v>
      </c>
      <c r="U34" s="142">
        <f t="shared" ca="1" si="3"/>
        <v>0</v>
      </c>
      <c r="V34" s="99">
        <f t="shared" ca="1" si="4"/>
        <v>0</v>
      </c>
      <c r="W34" s="3"/>
    </row>
    <row r="35" spans="1:23" ht="13.5" thickBot="1">
      <c r="A35" s="3">
        <v>6</v>
      </c>
      <c r="B35" s="71">
        <f ca="1">'JCC Inputs-Outputs'!B42</f>
        <v>37347</v>
      </c>
      <c r="C35" s="79">
        <f t="shared" ca="1" si="0"/>
        <v>0</v>
      </c>
      <c r="D35" s="79">
        <f t="shared" ca="1" si="1"/>
        <v>0</v>
      </c>
      <c r="E35" s="79">
        <f t="shared" ca="1" si="1"/>
        <v>0</v>
      </c>
      <c r="F35" s="79">
        <f t="shared" ca="1" si="1"/>
        <v>0</v>
      </c>
      <c r="G35" s="79">
        <f t="shared" ca="1" si="1"/>
        <v>0</v>
      </c>
      <c r="H35" s="79">
        <f t="shared" ca="1" si="1"/>
        <v>5.8999999999999997E-2</v>
      </c>
      <c r="I35" s="79">
        <f t="shared" ca="1" si="1"/>
        <v>0.67800000000000005</v>
      </c>
      <c r="J35" s="79">
        <f t="shared" ca="1" si="1"/>
        <v>0.246</v>
      </c>
      <c r="K35" s="79">
        <f t="shared" ca="1" si="1"/>
        <v>7.4999999999999997E-2</v>
      </c>
      <c r="L35" s="79">
        <f t="shared" ca="1" si="1"/>
        <v>0</v>
      </c>
      <c r="M35" s="79">
        <f t="shared" ca="1" si="1"/>
        <v>0</v>
      </c>
      <c r="N35" s="79">
        <f t="shared" ca="1" si="1"/>
        <v>0</v>
      </c>
      <c r="O35" s="79">
        <f t="shared" ca="1" si="1"/>
        <v>0</v>
      </c>
      <c r="P35" s="79">
        <f t="shared" ca="1" si="1"/>
        <v>0</v>
      </c>
      <c r="Q35" s="79">
        <f t="shared" ca="1" si="1"/>
        <v>0</v>
      </c>
      <c r="R35" s="79">
        <f t="shared" ca="1" si="1"/>
        <v>0</v>
      </c>
      <c r="S35" s="79">
        <f t="shared" ca="1" si="1"/>
        <v>0</v>
      </c>
      <c r="T35" s="79">
        <f t="shared" ca="1" si="2"/>
        <v>0</v>
      </c>
      <c r="U35" s="142">
        <f t="shared" ca="1" si="3"/>
        <v>0</v>
      </c>
      <c r="V35" s="99">
        <f t="shared" ca="1" si="4"/>
        <v>0</v>
      </c>
      <c r="W35" s="3"/>
    </row>
    <row r="36" spans="1:23" ht="13.5" thickBot="1">
      <c r="A36" s="3">
        <v>7</v>
      </c>
      <c r="B36" s="71">
        <f ca="1">'JCC Inputs-Outputs'!B43</f>
        <v>37377</v>
      </c>
      <c r="C36" s="79">
        <f t="shared" ca="1" si="0"/>
        <v>0</v>
      </c>
      <c r="D36" s="79">
        <f t="shared" ca="1" si="1"/>
        <v>0</v>
      </c>
      <c r="E36" s="79">
        <f t="shared" ca="1" si="1"/>
        <v>0</v>
      </c>
      <c r="F36" s="79">
        <f t="shared" ca="1" si="1"/>
        <v>0</v>
      </c>
      <c r="G36" s="79">
        <f t="shared" ca="1" si="1"/>
        <v>0</v>
      </c>
      <c r="H36" s="79">
        <f t="shared" ca="1" si="1"/>
        <v>0</v>
      </c>
      <c r="I36" s="79">
        <f t="shared" ca="1" si="1"/>
        <v>5.8999999999999997E-2</v>
      </c>
      <c r="J36" s="79">
        <f t="shared" ca="1" si="1"/>
        <v>0.67800000000000005</v>
      </c>
      <c r="K36" s="79">
        <f t="shared" ca="1" si="1"/>
        <v>0.246</v>
      </c>
      <c r="L36" s="79">
        <f t="shared" ca="1" si="1"/>
        <v>7.4999999999999997E-2</v>
      </c>
      <c r="M36" s="79">
        <f t="shared" ca="1" si="1"/>
        <v>0</v>
      </c>
      <c r="N36" s="79">
        <f t="shared" ca="1" si="1"/>
        <v>0</v>
      </c>
      <c r="O36" s="79">
        <f t="shared" ca="1" si="1"/>
        <v>0</v>
      </c>
      <c r="P36" s="79">
        <f t="shared" ca="1" si="1"/>
        <v>0</v>
      </c>
      <c r="Q36" s="79">
        <f t="shared" ca="1" si="1"/>
        <v>0</v>
      </c>
      <c r="R36" s="79">
        <f t="shared" ca="1" si="1"/>
        <v>0</v>
      </c>
      <c r="S36" s="79">
        <f t="shared" ca="1" si="1"/>
        <v>0</v>
      </c>
      <c r="T36" s="79">
        <f t="shared" ca="1" si="2"/>
        <v>0</v>
      </c>
      <c r="U36" s="142">
        <f t="shared" ca="1" si="3"/>
        <v>0</v>
      </c>
      <c r="V36" s="99">
        <f t="shared" ca="1" si="4"/>
        <v>0</v>
      </c>
      <c r="W36" s="3"/>
    </row>
    <row r="37" spans="1:23" ht="13.5" thickBot="1">
      <c r="A37" s="3">
        <v>8</v>
      </c>
      <c r="B37" s="71">
        <f ca="1">'JCC Inputs-Outputs'!B44</f>
        <v>37408</v>
      </c>
      <c r="C37" s="79">
        <f t="shared" ca="1" si="0"/>
        <v>0</v>
      </c>
      <c r="D37" s="79">
        <f t="shared" ca="1" si="1"/>
        <v>0</v>
      </c>
      <c r="E37" s="79">
        <f t="shared" ca="1" si="1"/>
        <v>0</v>
      </c>
      <c r="F37" s="79">
        <f t="shared" ca="1" si="1"/>
        <v>0</v>
      </c>
      <c r="G37" s="79">
        <f t="shared" ca="1" si="1"/>
        <v>0</v>
      </c>
      <c r="H37" s="79">
        <f t="shared" ca="1" si="1"/>
        <v>0</v>
      </c>
      <c r="I37" s="79">
        <f t="shared" ca="1" si="1"/>
        <v>0</v>
      </c>
      <c r="J37" s="79">
        <f t="shared" ca="1" si="1"/>
        <v>5.8999999999999997E-2</v>
      </c>
      <c r="K37" s="79">
        <f t="shared" ca="1" si="1"/>
        <v>0.67800000000000005</v>
      </c>
      <c r="L37" s="79">
        <f t="shared" ca="1" si="1"/>
        <v>0.246</v>
      </c>
      <c r="M37" s="79">
        <f t="shared" ca="1" si="1"/>
        <v>7.4999999999999997E-2</v>
      </c>
      <c r="N37" s="79">
        <f t="shared" ca="1" si="1"/>
        <v>0</v>
      </c>
      <c r="O37" s="79">
        <f t="shared" ca="1" si="1"/>
        <v>0</v>
      </c>
      <c r="P37" s="79">
        <f t="shared" ca="1" si="1"/>
        <v>0</v>
      </c>
      <c r="Q37" s="79">
        <f t="shared" ca="1" si="1"/>
        <v>0</v>
      </c>
      <c r="R37" s="79">
        <f t="shared" ca="1" si="1"/>
        <v>0</v>
      </c>
      <c r="S37" s="79">
        <f t="shared" ca="1" si="1"/>
        <v>0</v>
      </c>
      <c r="T37" s="79">
        <f t="shared" ca="1" si="2"/>
        <v>0</v>
      </c>
      <c r="U37" s="142">
        <f t="shared" ca="1" si="3"/>
        <v>0</v>
      </c>
      <c r="V37" s="99">
        <f t="shared" ca="1" si="4"/>
        <v>0</v>
      </c>
      <c r="W37" s="3"/>
    </row>
    <row r="38" spans="1:23" ht="13.5" thickBot="1">
      <c r="A38" s="3">
        <v>9</v>
      </c>
      <c r="B38" s="71">
        <f ca="1">'JCC Inputs-Outputs'!B45</f>
        <v>37438</v>
      </c>
      <c r="C38" s="79">
        <f t="shared" ca="1" si="0"/>
        <v>0</v>
      </c>
      <c r="D38" s="79">
        <f t="shared" ca="1" si="1"/>
        <v>0</v>
      </c>
      <c r="E38" s="79">
        <f t="shared" ca="1" si="1"/>
        <v>0</v>
      </c>
      <c r="F38" s="79">
        <f t="shared" ca="1" si="1"/>
        <v>0</v>
      </c>
      <c r="G38" s="79">
        <f t="shared" ca="1" si="1"/>
        <v>0</v>
      </c>
      <c r="H38" s="79">
        <f t="shared" ca="1" si="1"/>
        <v>0</v>
      </c>
      <c r="I38" s="79">
        <f t="shared" ca="1" si="1"/>
        <v>0</v>
      </c>
      <c r="J38" s="79">
        <f t="shared" ca="1" si="1"/>
        <v>0</v>
      </c>
      <c r="K38" s="79">
        <f t="shared" ca="1" si="1"/>
        <v>5.8999999999999997E-2</v>
      </c>
      <c r="L38" s="79">
        <f t="shared" ca="1" si="1"/>
        <v>0.67800000000000005</v>
      </c>
      <c r="M38" s="79">
        <f t="shared" ca="1" si="1"/>
        <v>0.246</v>
      </c>
      <c r="N38" s="79">
        <f t="shared" ca="1" si="1"/>
        <v>7.4999999999999997E-2</v>
      </c>
      <c r="O38" s="79">
        <f t="shared" ca="1" si="1"/>
        <v>0</v>
      </c>
      <c r="P38" s="79">
        <f t="shared" ca="1" si="1"/>
        <v>0</v>
      </c>
      <c r="Q38" s="79">
        <f t="shared" ca="1" si="1"/>
        <v>0</v>
      </c>
      <c r="R38" s="79">
        <f t="shared" ca="1" si="1"/>
        <v>0</v>
      </c>
      <c r="S38" s="79">
        <f t="shared" ca="1" si="1"/>
        <v>0</v>
      </c>
      <c r="T38" s="79">
        <f t="shared" ca="1" si="2"/>
        <v>0</v>
      </c>
      <c r="U38" s="142">
        <f t="shared" ca="1" si="3"/>
        <v>0</v>
      </c>
      <c r="V38" s="99">
        <f t="shared" ca="1" si="4"/>
        <v>0</v>
      </c>
      <c r="W38" s="3"/>
    </row>
    <row r="39" spans="1:23" ht="13.5" thickBot="1">
      <c r="A39" s="3">
        <v>10</v>
      </c>
      <c r="B39" s="71">
        <f ca="1">'JCC Inputs-Outputs'!B46</f>
        <v>37469</v>
      </c>
      <c r="C39" s="79">
        <f t="shared" ca="1" si="0"/>
        <v>0</v>
      </c>
      <c r="D39" s="79">
        <f t="shared" ca="1" si="1"/>
        <v>0</v>
      </c>
      <c r="E39" s="79">
        <f t="shared" ca="1" si="1"/>
        <v>0</v>
      </c>
      <c r="F39" s="79">
        <f t="shared" ca="1" si="1"/>
        <v>0</v>
      </c>
      <c r="G39" s="79">
        <f t="shared" ca="1" si="1"/>
        <v>0</v>
      </c>
      <c r="H39" s="79">
        <f t="shared" ca="1" si="1"/>
        <v>0</v>
      </c>
      <c r="I39" s="79">
        <f t="shared" ca="1" si="1"/>
        <v>0</v>
      </c>
      <c r="J39" s="79">
        <f t="shared" ca="1" si="1"/>
        <v>0</v>
      </c>
      <c r="K39" s="79">
        <f t="shared" ca="1" si="1"/>
        <v>0</v>
      </c>
      <c r="L39" s="79">
        <f t="shared" ca="1" si="1"/>
        <v>5.8999999999999997E-2</v>
      </c>
      <c r="M39" s="79">
        <f t="shared" ca="1" si="1"/>
        <v>0.67800000000000005</v>
      </c>
      <c r="N39" s="79">
        <f t="shared" ca="1" si="1"/>
        <v>0.246</v>
      </c>
      <c r="O39" s="79">
        <f t="shared" ca="1" si="1"/>
        <v>7.4999999999999997E-2</v>
      </c>
      <c r="P39" s="79">
        <f t="shared" ca="1" si="1"/>
        <v>0</v>
      </c>
      <c r="Q39" s="79">
        <f t="shared" ca="1" si="1"/>
        <v>0</v>
      </c>
      <c r="R39" s="79">
        <f t="shared" ca="1" si="1"/>
        <v>0</v>
      </c>
      <c r="S39" s="79">
        <f t="shared" ca="1" si="1"/>
        <v>0</v>
      </c>
      <c r="T39" s="79">
        <f t="shared" ca="1" si="2"/>
        <v>0</v>
      </c>
      <c r="U39" s="142">
        <f t="shared" ca="1" si="3"/>
        <v>0</v>
      </c>
      <c r="V39" s="99">
        <f t="shared" ca="1" si="4"/>
        <v>0</v>
      </c>
      <c r="W39" s="3"/>
    </row>
    <row r="40" spans="1:23" ht="13.5" thickBot="1">
      <c r="A40" s="3">
        <v>11</v>
      </c>
      <c r="B40" s="71">
        <f ca="1">'JCC Inputs-Outputs'!B47</f>
        <v>37500</v>
      </c>
      <c r="C40" s="79">
        <f t="shared" ca="1" si="0"/>
        <v>0</v>
      </c>
      <c r="D40" s="79">
        <f t="shared" ca="1" si="1"/>
        <v>0</v>
      </c>
      <c r="E40" s="79">
        <f t="shared" ca="1" si="1"/>
        <v>0</v>
      </c>
      <c r="F40" s="79">
        <f t="shared" ca="1" si="1"/>
        <v>0</v>
      </c>
      <c r="G40" s="79">
        <f t="shared" ca="1" si="1"/>
        <v>0</v>
      </c>
      <c r="H40" s="79">
        <f t="shared" ca="1" si="1"/>
        <v>0</v>
      </c>
      <c r="I40" s="79">
        <f t="shared" ca="1" si="1"/>
        <v>0</v>
      </c>
      <c r="J40" s="79">
        <f t="shared" ca="1" si="1"/>
        <v>0</v>
      </c>
      <c r="K40" s="79">
        <f t="shared" ca="1" si="1"/>
        <v>0</v>
      </c>
      <c r="L40" s="79">
        <f t="shared" ca="1" si="1"/>
        <v>0</v>
      </c>
      <c r="M40" s="79">
        <f t="shared" ca="1" si="1"/>
        <v>5.8999999999999997E-2</v>
      </c>
      <c r="N40" s="79">
        <f t="shared" ca="1" si="1"/>
        <v>0.67800000000000005</v>
      </c>
      <c r="O40" s="79">
        <f t="shared" ca="1" si="1"/>
        <v>0.246</v>
      </c>
      <c r="P40" s="79">
        <f t="shared" ca="1" si="1"/>
        <v>7.4999999999999997E-2</v>
      </c>
      <c r="Q40" s="79">
        <f t="shared" ca="1" si="1"/>
        <v>0</v>
      </c>
      <c r="R40" s="79">
        <f t="shared" ca="1" si="1"/>
        <v>0</v>
      </c>
      <c r="S40" s="79">
        <f t="shared" ca="1" si="1"/>
        <v>0</v>
      </c>
      <c r="T40" s="79">
        <f t="shared" ca="1" si="2"/>
        <v>0</v>
      </c>
      <c r="U40" s="142">
        <f t="shared" ca="1" si="3"/>
        <v>0</v>
      </c>
      <c r="V40" s="99">
        <f t="shared" ca="1" si="4"/>
        <v>0</v>
      </c>
      <c r="W40" s="3"/>
    </row>
    <row r="41" spans="1:23" ht="13.5" thickBot="1">
      <c r="A41" s="3">
        <v>12</v>
      </c>
      <c r="B41" s="71">
        <f ca="1">'JCC Inputs-Outputs'!B48</f>
        <v>37530</v>
      </c>
      <c r="C41" s="79">
        <f t="shared" ca="1" si="0"/>
        <v>0</v>
      </c>
      <c r="D41" s="79">
        <f t="shared" ca="1" si="1"/>
        <v>0</v>
      </c>
      <c r="E41" s="79">
        <f t="shared" ca="1" si="1"/>
        <v>0</v>
      </c>
      <c r="F41" s="79">
        <f t="shared" ca="1" si="1"/>
        <v>0</v>
      </c>
      <c r="G41" s="79">
        <f t="shared" ca="1" si="1"/>
        <v>0</v>
      </c>
      <c r="H41" s="79">
        <f t="shared" ca="1" si="1"/>
        <v>0</v>
      </c>
      <c r="I41" s="79">
        <f t="shared" ca="1" si="1"/>
        <v>0</v>
      </c>
      <c r="J41" s="79">
        <f t="shared" ca="1" si="1"/>
        <v>0</v>
      </c>
      <c r="K41" s="79">
        <f t="shared" ca="1" si="1"/>
        <v>0</v>
      </c>
      <c r="L41" s="79">
        <f t="shared" ca="1" si="1"/>
        <v>0</v>
      </c>
      <c r="M41" s="79">
        <f t="shared" ca="1" si="1"/>
        <v>0</v>
      </c>
      <c r="N41" s="79">
        <f t="shared" ca="1" si="1"/>
        <v>5.8999999999999997E-2</v>
      </c>
      <c r="O41" s="79">
        <f t="shared" ca="1" si="1"/>
        <v>0.67800000000000005</v>
      </c>
      <c r="P41" s="79">
        <f t="shared" ca="1" si="1"/>
        <v>0.246</v>
      </c>
      <c r="Q41" s="79">
        <f t="shared" ca="1" si="1"/>
        <v>7.4999999999999997E-2</v>
      </c>
      <c r="R41" s="79">
        <f t="shared" ca="1" si="1"/>
        <v>0</v>
      </c>
      <c r="S41" s="79">
        <f t="shared" ca="1" si="1"/>
        <v>0</v>
      </c>
      <c r="T41" s="79">
        <f t="shared" ca="1" si="2"/>
        <v>0</v>
      </c>
      <c r="U41" s="142">
        <f t="shared" ca="1" si="3"/>
        <v>0</v>
      </c>
      <c r="V41" s="99">
        <f t="shared" ca="1" si="4"/>
        <v>0</v>
      </c>
      <c r="W41" s="3"/>
    </row>
    <row r="42" spans="1:23" ht="13.5" thickBot="1">
      <c r="A42" s="3">
        <v>13</v>
      </c>
      <c r="B42" s="71">
        <f ca="1">'JCC Inputs-Outputs'!B49</f>
        <v>37561</v>
      </c>
      <c r="C42" s="79">
        <f t="shared" ca="1" si="0"/>
        <v>0</v>
      </c>
      <c r="D42" s="79">
        <f t="shared" ca="1" si="1"/>
        <v>0</v>
      </c>
      <c r="E42" s="79">
        <f t="shared" ca="1" si="1"/>
        <v>0</v>
      </c>
      <c r="F42" s="79">
        <f t="shared" ca="1" si="1"/>
        <v>0</v>
      </c>
      <c r="G42" s="79">
        <f t="shared" ca="1" si="1"/>
        <v>0</v>
      </c>
      <c r="H42" s="79">
        <f t="shared" ca="1" si="1"/>
        <v>0</v>
      </c>
      <c r="I42" s="79">
        <f t="shared" ca="1" si="1"/>
        <v>0</v>
      </c>
      <c r="J42" s="79">
        <f t="shared" ca="1" si="1"/>
        <v>0</v>
      </c>
      <c r="K42" s="79">
        <f t="shared" ca="1" si="1"/>
        <v>0</v>
      </c>
      <c r="L42" s="79">
        <f t="shared" ca="1" si="1"/>
        <v>0</v>
      </c>
      <c r="M42" s="79">
        <f t="shared" ca="1" si="1"/>
        <v>0</v>
      </c>
      <c r="N42" s="79">
        <f t="shared" ca="1" si="1"/>
        <v>0</v>
      </c>
      <c r="O42" s="79">
        <f t="shared" ca="1" si="1"/>
        <v>5.8999999999999997E-2</v>
      </c>
      <c r="P42" s="79">
        <f t="shared" ca="1" si="1"/>
        <v>0.67800000000000005</v>
      </c>
      <c r="Q42" s="79">
        <f t="shared" ca="1" si="1"/>
        <v>0.246</v>
      </c>
      <c r="R42" s="79">
        <f t="shared" ca="1" si="1"/>
        <v>7.4999999999999997E-2</v>
      </c>
      <c r="S42" s="79">
        <f t="shared" ca="1" si="1"/>
        <v>0</v>
      </c>
      <c r="T42" s="79">
        <f t="shared" ca="1" si="2"/>
        <v>0</v>
      </c>
      <c r="U42" s="142">
        <f t="shared" ca="1" si="3"/>
        <v>0</v>
      </c>
      <c r="V42" s="99">
        <f t="shared" ca="1" si="4"/>
        <v>0</v>
      </c>
      <c r="W42" s="3"/>
    </row>
    <row r="43" spans="1:23" ht="13.5" thickBot="1">
      <c r="A43" s="3">
        <v>14</v>
      </c>
      <c r="B43" s="71">
        <f ca="1">'JCC Inputs-Outputs'!B50</f>
        <v>37591</v>
      </c>
      <c r="C43" s="79">
        <f t="shared" ca="1" si="0"/>
        <v>0</v>
      </c>
      <c r="D43" s="79">
        <f t="shared" ca="1" si="1"/>
        <v>0</v>
      </c>
      <c r="E43" s="79">
        <f t="shared" ca="1" si="1"/>
        <v>0</v>
      </c>
      <c r="F43" s="79">
        <f t="shared" ca="1" si="1"/>
        <v>0</v>
      </c>
      <c r="G43" s="79">
        <f t="shared" ca="1" si="1"/>
        <v>0</v>
      </c>
      <c r="H43" s="79">
        <f t="shared" ca="1" si="1"/>
        <v>0</v>
      </c>
      <c r="I43" s="79">
        <f t="shared" ca="1" si="1"/>
        <v>0</v>
      </c>
      <c r="J43" s="79">
        <f t="shared" ca="1" si="1"/>
        <v>0</v>
      </c>
      <c r="K43" s="79">
        <f t="shared" ca="1" si="1"/>
        <v>0</v>
      </c>
      <c r="L43" s="79">
        <f t="shared" ca="1" si="1"/>
        <v>0</v>
      </c>
      <c r="M43" s="79">
        <f t="shared" ca="1" si="1"/>
        <v>0</v>
      </c>
      <c r="N43" s="79">
        <f t="shared" ca="1" si="1"/>
        <v>0</v>
      </c>
      <c r="O43" s="79">
        <f t="shared" ca="1" si="1"/>
        <v>0</v>
      </c>
      <c r="P43" s="79">
        <f t="shared" ca="1" si="1"/>
        <v>5.8999999999999997E-2</v>
      </c>
      <c r="Q43" s="79">
        <f t="shared" ca="1" si="1"/>
        <v>0.67800000000000005</v>
      </c>
      <c r="R43" s="79">
        <f t="shared" ca="1" si="1"/>
        <v>0.246</v>
      </c>
      <c r="S43" s="79">
        <f t="shared" ca="1" si="1"/>
        <v>7.4999999999999997E-2</v>
      </c>
      <c r="T43" s="79">
        <f t="shared" ca="1" si="2"/>
        <v>0</v>
      </c>
      <c r="U43" s="142">
        <f t="shared" ca="1" si="3"/>
        <v>0</v>
      </c>
      <c r="V43" s="99">
        <f t="shared" ca="1" si="4"/>
        <v>0</v>
      </c>
      <c r="W43" s="3"/>
    </row>
    <row r="44" spans="1:23" ht="13.5" thickBot="1">
      <c r="A44" s="3">
        <v>15</v>
      </c>
      <c r="B44" s="71">
        <f ca="1">'JCC Inputs-Outputs'!B51</f>
        <v>37622</v>
      </c>
      <c r="C44" s="79">
        <f t="shared" ca="1" si="0"/>
        <v>0</v>
      </c>
      <c r="D44" s="79">
        <f t="shared" ca="1" si="1"/>
        <v>0</v>
      </c>
      <c r="E44" s="79">
        <f t="shared" ca="1" si="1"/>
        <v>0</v>
      </c>
      <c r="F44" s="79">
        <f t="shared" ca="1" si="1"/>
        <v>0</v>
      </c>
      <c r="G44" s="79">
        <f t="shared" ca="1" si="1"/>
        <v>0</v>
      </c>
      <c r="H44" s="79">
        <f t="shared" ca="1" si="1"/>
        <v>0</v>
      </c>
      <c r="I44" s="79">
        <f t="shared" ca="1" si="1"/>
        <v>0</v>
      </c>
      <c r="J44" s="79">
        <f t="shared" ca="1" si="1"/>
        <v>0</v>
      </c>
      <c r="K44" s="79">
        <f t="shared" ca="1" si="1"/>
        <v>0</v>
      </c>
      <c r="L44" s="79">
        <f t="shared" ca="1" si="1"/>
        <v>0</v>
      </c>
      <c r="M44" s="79">
        <f t="shared" ca="1" si="1"/>
        <v>0</v>
      </c>
      <c r="N44" s="79">
        <f t="shared" ca="1" si="1"/>
        <v>0</v>
      </c>
      <c r="O44" s="79">
        <f t="shared" ca="1" si="1"/>
        <v>0</v>
      </c>
      <c r="P44" s="79">
        <f t="shared" ca="1" si="1"/>
        <v>0</v>
      </c>
      <c r="Q44" s="79">
        <f t="shared" ca="1" si="1"/>
        <v>5.8999999999999997E-2</v>
      </c>
      <c r="R44" s="79">
        <f t="shared" ca="1" si="1"/>
        <v>0.67800000000000005</v>
      </c>
      <c r="S44" s="79">
        <f t="shared" ca="1" si="1"/>
        <v>0.246</v>
      </c>
      <c r="T44" s="79">
        <f t="shared" ca="1" si="2"/>
        <v>7.4999999999999997E-2</v>
      </c>
      <c r="U44" s="142">
        <f t="shared" ca="1" si="3"/>
        <v>0</v>
      </c>
      <c r="V44" s="99">
        <f t="shared" ca="1" si="4"/>
        <v>0</v>
      </c>
      <c r="W44" s="3"/>
    </row>
    <row r="45" spans="1:23" ht="13.5" thickBot="1">
      <c r="A45" s="3">
        <v>16</v>
      </c>
      <c r="B45" s="71">
        <f ca="1">'JCC Inputs-Outputs'!B52</f>
        <v>37653</v>
      </c>
      <c r="C45" s="79">
        <f t="shared" ca="1" si="0"/>
        <v>0</v>
      </c>
      <c r="D45" s="79">
        <f t="shared" ca="1" si="1"/>
        <v>0</v>
      </c>
      <c r="E45" s="79">
        <f t="shared" ca="1" si="1"/>
        <v>0</v>
      </c>
      <c r="F45" s="79">
        <f t="shared" ca="1" si="1"/>
        <v>0</v>
      </c>
      <c r="G45" s="79">
        <f t="shared" ca="1" si="1"/>
        <v>0</v>
      </c>
      <c r="H45" s="79">
        <f t="shared" ca="1" si="1"/>
        <v>0</v>
      </c>
      <c r="I45" s="79">
        <f t="shared" ca="1" si="1"/>
        <v>0</v>
      </c>
      <c r="J45" s="79">
        <f t="shared" ca="1" si="1"/>
        <v>0</v>
      </c>
      <c r="K45" s="79">
        <f t="shared" ca="1" si="1"/>
        <v>0</v>
      </c>
      <c r="L45" s="79">
        <f t="shared" ca="1" si="1"/>
        <v>0</v>
      </c>
      <c r="M45" s="79">
        <f t="shared" ca="1" si="1"/>
        <v>0</v>
      </c>
      <c r="N45" s="79">
        <f t="shared" ca="1" si="1"/>
        <v>0</v>
      </c>
      <c r="O45" s="79">
        <f t="shared" ca="1" si="1"/>
        <v>0</v>
      </c>
      <c r="P45" s="79">
        <f t="shared" ca="1" si="1"/>
        <v>0</v>
      </c>
      <c r="Q45" s="79">
        <f t="shared" ca="1" si="1"/>
        <v>0</v>
      </c>
      <c r="R45" s="79">
        <f t="shared" ca="1" si="1"/>
        <v>5.8999999999999997E-2</v>
      </c>
      <c r="S45" s="79">
        <f ca="1">IF($B45=S$27,$C$7,IF($B45=DATE(YEAR(S$27),MONTH(S$27)-1,1),$C$8,IF($B45=DATE(YEAR(S$27),MONTH(S$27)-2,1),$C$9,IF($B45=DATE(YEAR(S$27),MONTH(S$27)-3,1),$C$10,0))))</f>
        <v>0.67800000000000005</v>
      </c>
      <c r="T45" s="79">
        <f t="shared" ca="1" si="2"/>
        <v>0.246</v>
      </c>
      <c r="U45" s="142">
        <f t="shared" ca="1" si="3"/>
        <v>0</v>
      </c>
      <c r="V45" s="99">
        <f t="shared" ca="1" si="4"/>
        <v>0</v>
      </c>
      <c r="W45" s="3"/>
    </row>
    <row r="46" spans="1:23" ht="13.5" thickBot="1">
      <c r="A46" s="3">
        <v>17</v>
      </c>
      <c r="B46" s="71">
        <f ca="1">'JCC Inputs-Outputs'!B53</f>
        <v>37681</v>
      </c>
      <c r="C46" s="79">
        <f t="shared" ca="1" si="0"/>
        <v>0</v>
      </c>
      <c r="D46" s="79">
        <f t="shared" ref="D46:R46" ca="1" si="5">IF($B46=D$27,$C$7,IF($B46=DATE(YEAR(D$27),MONTH(D$27)-1,1),$C$8,IF($B46=DATE(YEAR(D$27),MONTH(D$27)-2,1),$C$9,IF($B46=DATE(YEAR(D$27),MONTH(D$27)-3,1),$C$10,0))))</f>
        <v>0</v>
      </c>
      <c r="E46" s="79">
        <f t="shared" ca="1" si="5"/>
        <v>0</v>
      </c>
      <c r="F46" s="79">
        <f t="shared" ca="1" si="5"/>
        <v>0</v>
      </c>
      <c r="G46" s="79">
        <f t="shared" ca="1" si="5"/>
        <v>0</v>
      </c>
      <c r="H46" s="79">
        <f t="shared" ca="1" si="5"/>
        <v>0</v>
      </c>
      <c r="I46" s="79">
        <f t="shared" ca="1" si="5"/>
        <v>0</v>
      </c>
      <c r="J46" s="79">
        <f t="shared" ca="1" si="5"/>
        <v>0</v>
      </c>
      <c r="K46" s="79">
        <f t="shared" ca="1" si="5"/>
        <v>0</v>
      </c>
      <c r="L46" s="79">
        <f t="shared" ca="1" si="5"/>
        <v>0</v>
      </c>
      <c r="M46" s="79">
        <f t="shared" ca="1" si="5"/>
        <v>0</v>
      </c>
      <c r="N46" s="79">
        <f t="shared" ca="1" si="5"/>
        <v>0</v>
      </c>
      <c r="O46" s="79">
        <f t="shared" ca="1" si="5"/>
        <v>0</v>
      </c>
      <c r="P46" s="79">
        <f t="shared" ca="1" si="5"/>
        <v>0</v>
      </c>
      <c r="Q46" s="79">
        <f t="shared" ca="1" si="5"/>
        <v>0</v>
      </c>
      <c r="R46" s="79">
        <f t="shared" ca="1" si="5"/>
        <v>0</v>
      </c>
      <c r="S46" s="79">
        <f ca="1">IF($B46=S$27,$C$7,IF($B46=DATE(YEAR(S$27),MONTH(S$27)-1,1),$C$8,IF($B46=DATE(YEAR(S$27),MONTH(S$27)-2,1),$C$9,IF($B46=DATE(YEAR(S$27),MONTH(S$27)-3,1),$C$10,0))))</f>
        <v>5.8999999999999997E-2</v>
      </c>
      <c r="T46" s="79">
        <f t="shared" ca="1" si="2"/>
        <v>0.67800000000000005</v>
      </c>
      <c r="U46" s="142">
        <f t="shared" ca="1" si="3"/>
        <v>0</v>
      </c>
      <c r="V46" s="99">
        <f t="shared" ca="1" si="4"/>
        <v>0</v>
      </c>
      <c r="W46" s="3"/>
    </row>
    <row r="47" spans="1:23" ht="13.5" thickBot="1">
      <c r="A47" s="1">
        <v>18</v>
      </c>
      <c r="B47" s="71">
        <f ca="1">'JCC Inputs-Outputs'!B54</f>
        <v>37712</v>
      </c>
      <c r="C47" s="79">
        <f t="shared" ref="C47:R47" ca="1" si="6">IF($B47=C$27,$C$7,IF($B47=DATE(YEAR(C$27),MONTH(C$27)-1,1),$C$8,IF($B47=DATE(YEAR(C$27),MONTH(C$27)-2,1),$C$9,IF($B47=DATE(YEAR(C$27),MONTH(C$27)-3,1),$C$10,0))))</f>
        <v>0</v>
      </c>
      <c r="D47" s="79">
        <f t="shared" ca="1" si="6"/>
        <v>0</v>
      </c>
      <c r="E47" s="79">
        <f t="shared" ca="1" si="6"/>
        <v>0</v>
      </c>
      <c r="F47" s="79">
        <f t="shared" ca="1" si="6"/>
        <v>0</v>
      </c>
      <c r="G47" s="79">
        <f t="shared" ca="1" si="6"/>
        <v>0</v>
      </c>
      <c r="H47" s="79">
        <f t="shared" ca="1" si="6"/>
        <v>0</v>
      </c>
      <c r="I47" s="79">
        <f t="shared" ca="1" si="6"/>
        <v>0</v>
      </c>
      <c r="J47" s="79">
        <f t="shared" ca="1" si="6"/>
        <v>0</v>
      </c>
      <c r="K47" s="79">
        <f t="shared" ca="1" si="6"/>
        <v>0</v>
      </c>
      <c r="L47" s="79">
        <f t="shared" ca="1" si="6"/>
        <v>0</v>
      </c>
      <c r="M47" s="79">
        <f t="shared" ca="1" si="6"/>
        <v>0</v>
      </c>
      <c r="N47" s="79">
        <f t="shared" ca="1" si="6"/>
        <v>0</v>
      </c>
      <c r="O47" s="79">
        <f t="shared" ca="1" si="6"/>
        <v>0</v>
      </c>
      <c r="P47" s="79">
        <f t="shared" ca="1" si="6"/>
        <v>0</v>
      </c>
      <c r="Q47" s="79">
        <f t="shared" ca="1" si="6"/>
        <v>0</v>
      </c>
      <c r="R47" s="79">
        <f t="shared" ca="1" si="6"/>
        <v>0</v>
      </c>
      <c r="S47" s="79">
        <f ca="1">IF($B47=S$27,$C$7,IF($B47=DATE(YEAR(S$27),MONTH(S$27)-1,1),$C$8,IF($B47=DATE(YEAR(S$27),MONTH(S$27)-2,1),$C$9,IF($B47=DATE(YEAR(S$27),MONTH(S$27)-3,1),$C$10,0))))</f>
        <v>0</v>
      </c>
      <c r="T47" s="79">
        <f t="shared" ca="1" si="2"/>
        <v>5.8999999999999997E-2</v>
      </c>
      <c r="U47" s="142">
        <f t="shared" ca="1" si="3"/>
        <v>0</v>
      </c>
      <c r="V47" s="99">
        <f t="shared" ca="1" si="4"/>
        <v>0</v>
      </c>
    </row>
    <row r="48" spans="1:23">
      <c r="B48" s="50"/>
    </row>
    <row r="49" spans="2:2">
      <c r="B49" s="50"/>
    </row>
  </sheetData>
  <mergeCells count="1">
    <mergeCell ref="C26:U2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411"/>
  <sheetViews>
    <sheetView topLeftCell="A10" zoomScale="90" workbookViewId="0">
      <selection activeCell="C41" sqref="C41"/>
    </sheetView>
  </sheetViews>
  <sheetFormatPr defaultRowHeight="12.75"/>
  <cols>
    <col min="1" max="1" width="13.85546875" style="1" customWidth="1"/>
    <col min="2" max="2" width="15.7109375" style="31" bestFit="1" customWidth="1"/>
    <col min="3" max="3" width="15.7109375" style="1" bestFit="1" customWidth="1"/>
    <col min="4" max="4" width="14.28515625" style="1" bestFit="1" customWidth="1"/>
    <col min="5" max="5" width="10.5703125" style="9" bestFit="1" customWidth="1"/>
    <col min="6" max="6" width="11.7109375" style="1" bestFit="1" customWidth="1"/>
    <col min="7" max="16384" width="9.140625" style="1"/>
  </cols>
  <sheetData>
    <row r="1" spans="1:6">
      <c r="A1" s="13" t="s">
        <v>79</v>
      </c>
      <c r="B1" s="26"/>
      <c r="C1" s="26"/>
      <c r="D1" s="26"/>
    </row>
    <row r="2" spans="1:6">
      <c r="A2" s="13"/>
      <c r="B2" s="26"/>
      <c r="C2" s="26"/>
      <c r="D2" s="26"/>
    </row>
    <row r="3" spans="1:6">
      <c r="A3" s="36" t="s">
        <v>151</v>
      </c>
      <c r="B3" s="35">
        <v>37181.653009259258</v>
      </c>
    </row>
    <row r="4" spans="1:6">
      <c r="A4" s="19" t="s">
        <v>82</v>
      </c>
      <c r="B4" s="20" t="s">
        <v>83</v>
      </c>
      <c r="C4" s="21" t="s">
        <v>84</v>
      </c>
      <c r="D4" s="22" t="s">
        <v>85</v>
      </c>
      <c r="F4" s="27"/>
    </row>
    <row r="5" spans="1:6">
      <c r="A5" s="19"/>
      <c r="B5" s="20" t="s">
        <v>86</v>
      </c>
      <c r="C5" s="21" t="s">
        <v>86</v>
      </c>
      <c r="D5" s="22" t="s">
        <v>87</v>
      </c>
      <c r="F5" s="27"/>
    </row>
    <row r="6" spans="1:6">
      <c r="A6" s="19">
        <v>37135</v>
      </c>
      <c r="B6" s="32" t="s">
        <v>80</v>
      </c>
      <c r="C6" s="33" t="s">
        <v>80</v>
      </c>
      <c r="D6" s="34" t="s">
        <v>80</v>
      </c>
      <c r="E6" s="28" t="s">
        <v>0</v>
      </c>
    </row>
    <row r="7" spans="1:6">
      <c r="A7" s="19">
        <v>37165</v>
      </c>
      <c r="B7" s="32" t="s">
        <v>80</v>
      </c>
      <c r="C7" s="33" t="s">
        <v>80</v>
      </c>
      <c r="D7" s="24">
        <v>121.26</v>
      </c>
      <c r="E7" s="28"/>
      <c r="F7" s="27"/>
    </row>
    <row r="8" spans="1:6">
      <c r="A8" s="19">
        <v>37196</v>
      </c>
      <c r="B8" s="24">
        <v>2.5429798031479899E-2</v>
      </c>
      <c r="C8" s="24">
        <v>5.115950056052E-4</v>
      </c>
      <c r="D8" s="24">
        <v>121.136771080496</v>
      </c>
      <c r="E8" s="28"/>
    </row>
    <row r="9" spans="1:6">
      <c r="A9" s="19">
        <v>37226</v>
      </c>
      <c r="B9" s="24">
        <v>2.4748649380343501E-2</v>
      </c>
      <c r="C9" s="24">
        <v>5.930315705891E-4</v>
      </c>
      <c r="D9" s="24">
        <v>120.901921344236</v>
      </c>
      <c r="E9" s="28"/>
      <c r="F9" s="27"/>
    </row>
    <row r="10" spans="1:6">
      <c r="A10" s="19">
        <v>37257</v>
      </c>
      <c r="B10" s="24">
        <v>2.46169887504557E-2</v>
      </c>
      <c r="C10" s="24">
        <v>7.1869028537730004E-4</v>
      </c>
      <c r="D10" s="24">
        <v>120.662279259446</v>
      </c>
      <c r="E10" s="28"/>
      <c r="F10" s="27"/>
    </row>
    <row r="11" spans="1:6">
      <c r="A11" s="19">
        <v>37288</v>
      </c>
      <c r="B11" s="24">
        <v>2.45051907075804E-2</v>
      </c>
      <c r="C11" s="24">
        <v>7.8373938177999996E-4</v>
      </c>
      <c r="D11" s="24">
        <v>120.42550899505</v>
      </c>
      <c r="E11" s="28"/>
      <c r="F11" s="27"/>
    </row>
    <row r="12" spans="1:6">
      <c r="A12" s="19">
        <v>37316</v>
      </c>
      <c r="B12" s="24">
        <v>2.4093357405992499E-2</v>
      </c>
      <c r="C12" s="24">
        <v>8.2394161965739995E-4</v>
      </c>
      <c r="D12" s="24">
        <v>120.227952415218</v>
      </c>
      <c r="E12" s="28"/>
      <c r="F12" s="27"/>
    </row>
    <row r="13" spans="1:6">
      <c r="A13" s="19">
        <v>37347</v>
      </c>
      <c r="B13" s="24">
        <v>2.3854003781789101E-2</v>
      </c>
      <c r="C13" s="24">
        <v>8.6729404420489995E-4</v>
      </c>
      <c r="D13" s="24">
        <v>120.007469101689</v>
      </c>
      <c r="E13" s="28"/>
    </row>
    <row r="14" spans="1:6">
      <c r="A14" s="19">
        <v>37377</v>
      </c>
      <c r="B14" s="24">
        <v>2.39089710312008E-2</v>
      </c>
      <c r="C14" s="24">
        <v>9.0590891282719998E-4</v>
      </c>
      <c r="D14" s="24">
        <v>119.781481866673</v>
      </c>
      <c r="E14" s="28"/>
      <c r="F14" s="27"/>
    </row>
    <row r="15" spans="1:6">
      <c r="A15" s="19">
        <v>37408</v>
      </c>
      <c r="B15" s="24">
        <v>2.3965770523332701E-2</v>
      </c>
      <c r="C15" s="24">
        <v>9.4581095498910001E-4</v>
      </c>
      <c r="D15" s="24">
        <v>119.54808450552299</v>
      </c>
      <c r="E15" s="28"/>
      <c r="F15" s="27"/>
    </row>
    <row r="16" spans="1:6">
      <c r="A16" s="19">
        <v>37438</v>
      </c>
      <c r="B16" s="24">
        <v>2.4136817578478201E-2</v>
      </c>
      <c r="C16" s="24">
        <v>9.7442259967150003E-4</v>
      </c>
      <c r="D16" s="24">
        <v>119.31186697214601</v>
      </c>
      <c r="E16" s="28"/>
      <c r="F16" s="27"/>
    </row>
    <row r="17" spans="1:6">
      <c r="A17" s="19">
        <v>37469</v>
      </c>
      <c r="B17" s="24">
        <v>2.4501475335922101E-2</v>
      </c>
      <c r="C17" s="24">
        <v>9.8778406555589992E-4</v>
      </c>
      <c r="D17" s="24">
        <v>119.046434115048</v>
      </c>
      <c r="E17" s="28"/>
      <c r="F17" s="27"/>
    </row>
    <row r="18" spans="1:6">
      <c r="A18" s="19">
        <v>37500</v>
      </c>
      <c r="B18" s="24">
        <v>2.4866133138322401E-2</v>
      </c>
      <c r="C18" s="24">
        <v>1.0011455327231999E-3</v>
      </c>
      <c r="D18" s="24">
        <v>118.774603773544</v>
      </c>
      <c r="E18" s="28"/>
    </row>
    <row r="19" spans="1:6">
      <c r="A19" s="19">
        <v>37530</v>
      </c>
      <c r="B19" s="24">
        <v>2.5287203547220902E-2</v>
      </c>
      <c r="C19" s="24">
        <v>1.0193456532805001E-3</v>
      </c>
      <c r="D19" s="24">
        <v>118.498469687485</v>
      </c>
      <c r="E19" s="28"/>
      <c r="F19" s="27"/>
    </row>
    <row r="20" spans="1:6">
      <c r="A20" s="19">
        <v>37561</v>
      </c>
      <c r="B20" s="24">
        <v>2.5819145208553398E-2</v>
      </c>
      <c r="C20" s="24">
        <v>1.0456368266807E-3</v>
      </c>
      <c r="D20" s="24">
        <v>118.194867430465</v>
      </c>
      <c r="E20" s="28"/>
    </row>
    <row r="21" spans="1:6">
      <c r="A21" s="19">
        <v>37591</v>
      </c>
      <c r="B21" s="24">
        <v>2.6333927552483899E-2</v>
      </c>
      <c r="C21" s="24">
        <v>1.0710799024412001E-3</v>
      </c>
      <c r="D21" s="24">
        <v>117.89230934810099</v>
      </c>
      <c r="E21" s="28"/>
      <c r="F21" s="27"/>
    </row>
    <row r="22" spans="1:6">
      <c r="A22" s="19">
        <v>37622</v>
      </c>
      <c r="B22" s="24">
        <v>2.6916230062053799E-2</v>
      </c>
      <c r="C22" s="24">
        <v>1.1044030256858999E-3</v>
      </c>
      <c r="D22" s="24">
        <v>117.564647704553</v>
      </c>
      <c r="E22" s="28"/>
      <c r="F22" s="27"/>
    </row>
    <row r="23" spans="1:6">
      <c r="A23" s="19">
        <v>37653</v>
      </c>
      <c r="B23" s="24">
        <v>2.7559684929466598E-2</v>
      </c>
      <c r="C23" s="24">
        <v>1.1462649438032E-3</v>
      </c>
      <c r="D23" s="24">
        <v>117.219303887479</v>
      </c>
      <c r="E23" s="28"/>
      <c r="F23" s="27"/>
    </row>
    <row r="24" spans="1:6">
      <c r="A24" s="19">
        <v>37681</v>
      </c>
      <c r="B24" s="24">
        <v>2.81408700911365E-2</v>
      </c>
      <c r="C24" s="24">
        <v>1.1840757193737001E-3</v>
      </c>
      <c r="D24" s="24">
        <v>116.89816613958099</v>
      </c>
      <c r="E24" s="28"/>
      <c r="F24" s="27"/>
    </row>
    <row r="25" spans="1:6">
      <c r="A25" s="19">
        <v>37712</v>
      </c>
      <c r="B25" s="24">
        <v>2.87771499333354E-2</v>
      </c>
      <c r="C25" s="24">
        <v>1.2259376614469999E-3</v>
      </c>
      <c r="D25" s="24">
        <v>116.533718625112</v>
      </c>
      <c r="E25" s="28"/>
    </row>
    <row r="26" spans="1:6">
      <c r="A26" s="19">
        <v>37742</v>
      </c>
      <c r="B26" s="24">
        <v>2.9376039663253601E-2</v>
      </c>
      <c r="C26" s="24">
        <v>1.2664492302767001E-3</v>
      </c>
      <c r="D26" s="24">
        <v>116.17411430013</v>
      </c>
      <c r="E26" s="28"/>
      <c r="F26" s="27"/>
    </row>
    <row r="27" spans="1:6">
      <c r="A27" s="19">
        <v>37773</v>
      </c>
      <c r="B27" s="24">
        <v>2.9994892511255401E-2</v>
      </c>
      <c r="C27" s="24">
        <v>1.3083111971176999E-3</v>
      </c>
      <c r="D27" s="24">
        <v>115.792735450778</v>
      </c>
      <c r="E27" s="28"/>
      <c r="F27" s="27"/>
    </row>
    <row r="28" spans="1:6">
      <c r="A28" s="19">
        <v>37803</v>
      </c>
      <c r="B28" s="24">
        <v>3.0593949914302001E-2</v>
      </c>
      <c r="C28" s="24">
        <v>1.3488227899146E-3</v>
      </c>
      <c r="D28" s="24">
        <v>115.41425843251599</v>
      </c>
      <c r="E28" s="28"/>
      <c r="F28" s="27"/>
    </row>
    <row r="29" spans="1:6">
      <c r="A29" s="19">
        <v>37834</v>
      </c>
      <c r="B29" s="24">
        <v>3.1213226927186099E-2</v>
      </c>
      <c r="C29" s="24">
        <v>1.3906847815215E-3</v>
      </c>
      <c r="D29" s="24">
        <v>115.013541726707</v>
      </c>
      <c r="E29" s="28"/>
      <c r="F29" s="27"/>
    </row>
    <row r="30" spans="1:6">
      <c r="A30" s="19">
        <v>37865</v>
      </c>
      <c r="B30" s="24">
        <v>3.1832504069300598E-2</v>
      </c>
      <c r="C30" s="24">
        <v>1.4325467857139E-3</v>
      </c>
      <c r="D30" s="24">
        <v>114.603205464505</v>
      </c>
      <c r="E30" s="28"/>
    </row>
    <row r="31" spans="1:6">
      <c r="A31" s="19">
        <v>37895</v>
      </c>
      <c r="B31" s="24">
        <v>3.2419740124702799E-2</v>
      </c>
      <c r="C31" s="24">
        <v>1.4730584146574E-3</v>
      </c>
      <c r="D31" s="24">
        <v>114.199708523989</v>
      </c>
      <c r="E31" s="28"/>
      <c r="F31" s="27"/>
    </row>
    <row r="32" spans="1:6">
      <c r="A32" s="19">
        <v>37926</v>
      </c>
      <c r="B32" s="24">
        <v>3.3011447338958902E-2</v>
      </c>
      <c r="C32" s="24">
        <v>1.5306840669544E-3</v>
      </c>
      <c r="D32" s="24">
        <v>113.780844735822</v>
      </c>
      <c r="E32" s="28"/>
    </row>
    <row r="33" spans="1:6">
      <c r="A33" s="19">
        <v>37956</v>
      </c>
      <c r="B33" s="24">
        <v>3.3584067335956598E-2</v>
      </c>
      <c r="C33" s="24">
        <v>1.6106048020704999E-3</v>
      </c>
      <c r="D33" s="24">
        <v>113.373187111973</v>
      </c>
      <c r="E33" s="28"/>
      <c r="F33" s="27"/>
    </row>
    <row r="34" spans="1:6">
      <c r="A34" s="19">
        <v>37987</v>
      </c>
      <c r="B34" s="24">
        <v>3.41672368419648E-2</v>
      </c>
      <c r="C34" s="24">
        <v>1.6931896098771001E-3</v>
      </c>
      <c r="D34" s="24">
        <v>112.946185895681</v>
      </c>
      <c r="E34" s="28"/>
      <c r="F34" s="27"/>
    </row>
    <row r="35" spans="1:6">
      <c r="A35" s="19">
        <v>38018</v>
      </c>
      <c r="B35" s="24">
        <v>3.4741299324470502E-2</v>
      </c>
      <c r="C35" s="24">
        <v>1.7757744666582001E-3</v>
      </c>
      <c r="D35" s="24">
        <v>112.513765830897</v>
      </c>
      <c r="E35" s="28"/>
      <c r="F35" s="27"/>
    </row>
    <row r="36" spans="1:6">
      <c r="A36" s="19">
        <v>38047</v>
      </c>
      <c r="B36" s="24">
        <v>3.5278325618142203E-2</v>
      </c>
      <c r="C36" s="24">
        <v>1.8530313124989E-3</v>
      </c>
      <c r="D36" s="24">
        <v>112.10247940744701</v>
      </c>
      <c r="E36" s="28"/>
      <c r="F36" s="27"/>
    </row>
    <row r="37" spans="1:6">
      <c r="A37" s="19">
        <v>38078</v>
      </c>
      <c r="B37" s="24">
        <v>3.5818194793501699E-2</v>
      </c>
      <c r="C37" s="24">
        <v>1.9356162640647E-3</v>
      </c>
      <c r="D37" s="24">
        <v>111.664908477769</v>
      </c>
      <c r="E37" s="28"/>
    </row>
    <row r="38" spans="1:6">
      <c r="A38" s="19">
        <v>38108</v>
      </c>
      <c r="B38" s="24">
        <v>3.6305352383180001E-2</v>
      </c>
      <c r="C38" s="24">
        <v>2.0155372315592999E-3</v>
      </c>
      <c r="D38" s="24">
        <v>111.244850031228</v>
      </c>
      <c r="E38" s="28"/>
      <c r="F38" s="27"/>
    </row>
    <row r="39" spans="1:6">
      <c r="A39" s="19">
        <v>38139</v>
      </c>
      <c r="B39" s="24">
        <v>3.6808748642984702E-2</v>
      </c>
      <c r="C39" s="24">
        <v>2.0981222794813998E-3</v>
      </c>
      <c r="D39" s="24">
        <v>110.804859531544</v>
      </c>
      <c r="E39" s="28"/>
      <c r="F39" s="27"/>
    </row>
    <row r="40" spans="1:6">
      <c r="A40" s="19">
        <v>38169</v>
      </c>
      <c r="B40" s="24">
        <v>3.7276196944578698E-2</v>
      </c>
      <c r="C40" s="24">
        <v>2.178043340221E-3</v>
      </c>
      <c r="D40" s="24">
        <v>110.379182634133</v>
      </c>
      <c r="E40" s="28"/>
      <c r="F40" s="27"/>
    </row>
    <row r="41" spans="1:6">
      <c r="A41" s="19">
        <v>38200</v>
      </c>
      <c r="B41" s="24">
        <v>3.7737600502044902E-2</v>
      </c>
      <c r="C41" s="24">
        <v>2.2606284844913001E-3</v>
      </c>
      <c r="D41" s="24">
        <v>109.94038476120799</v>
      </c>
      <c r="E41" s="28"/>
      <c r="F41" s="27"/>
    </row>
    <row r="42" spans="1:6">
      <c r="A42" s="19">
        <v>38231</v>
      </c>
      <c r="B42" s="24">
        <v>3.8199004131020502E-2</v>
      </c>
      <c r="C42" s="24">
        <v>2.3432136777236999E-3</v>
      </c>
      <c r="D42" s="24">
        <v>109.496477449709</v>
      </c>
      <c r="E42" s="28"/>
    </row>
    <row r="43" spans="1:6">
      <c r="A43" s="19">
        <v>38261</v>
      </c>
      <c r="B43" s="24">
        <v>3.8626782915054003E-2</v>
      </c>
      <c r="C43" s="24">
        <v>2.4231348790805999E-3</v>
      </c>
      <c r="D43" s="24">
        <v>109.068028361958</v>
      </c>
      <c r="E43" s="28"/>
      <c r="F43" s="27"/>
    </row>
    <row r="44" spans="1:6">
      <c r="A44" s="19">
        <v>38292</v>
      </c>
      <c r="B44" s="24">
        <v>3.90508073449891E-2</v>
      </c>
      <c r="C44" s="24">
        <v>2.5057201686498002E-3</v>
      </c>
      <c r="D44" s="24">
        <v>108.62655452496701</v>
      </c>
      <c r="E44" s="28"/>
    </row>
    <row r="45" spans="1:6">
      <c r="A45" s="19">
        <v>38322</v>
      </c>
      <c r="B45" s="24">
        <v>3.9461153624971997E-2</v>
      </c>
      <c r="C45" s="24">
        <v>2.5856414632325999E-3</v>
      </c>
      <c r="D45" s="24">
        <v>108.195218682502</v>
      </c>
      <c r="E45" s="28"/>
      <c r="F45" s="27"/>
    </row>
    <row r="46" spans="1:6">
      <c r="A46" s="19">
        <v>38353</v>
      </c>
      <c r="B46" s="24">
        <v>3.9873525688519901E-2</v>
      </c>
      <c r="C46" s="24">
        <v>2.6682268491318001E-3</v>
      </c>
      <c r="D46" s="24">
        <v>107.74928322859</v>
      </c>
      <c r="E46" s="28"/>
      <c r="F46" s="27"/>
    </row>
    <row r="47" spans="1:6">
      <c r="A47" s="19">
        <v>38384</v>
      </c>
      <c r="B47" s="24">
        <v>4.02763016436034E-2</v>
      </c>
      <c r="C47" s="24">
        <v>2.7508122839826001E-3</v>
      </c>
      <c r="D47" s="24">
        <v>107.302675140472</v>
      </c>
      <c r="E47" s="28"/>
      <c r="F47" s="27"/>
    </row>
    <row r="48" spans="1:6">
      <c r="A48" s="19">
        <v>38412</v>
      </c>
      <c r="B48" s="24">
        <v>4.0640099327231102E-2</v>
      </c>
      <c r="C48" s="24">
        <v>2.8254056220502E-3</v>
      </c>
      <c r="D48" s="24">
        <v>106.896029357328</v>
      </c>
      <c r="E48" s="28"/>
      <c r="F48" s="27"/>
    </row>
    <row r="49" spans="1:6">
      <c r="A49" s="19">
        <v>38443</v>
      </c>
      <c r="B49" s="24">
        <v>4.1014509346621403E-2</v>
      </c>
      <c r="C49" s="24">
        <v>2.9079911500620001E-3</v>
      </c>
      <c r="D49" s="24">
        <v>106.45249078899</v>
      </c>
      <c r="E49" s="28"/>
    </row>
    <row r="50" spans="1:6">
      <c r="A50" s="19">
        <v>38473</v>
      </c>
      <c r="B50" s="24">
        <v>4.1352227566705799E-2</v>
      </c>
      <c r="C50" s="24">
        <v>2.9879126753856E-3</v>
      </c>
      <c r="D50" s="24">
        <v>106.029205083379</v>
      </c>
      <c r="E50" s="28"/>
      <c r="F50" s="27"/>
    </row>
    <row r="51" spans="1:6">
      <c r="A51" s="19">
        <v>38504</v>
      </c>
      <c r="B51" s="24">
        <v>4.1701203100967803E-2</v>
      </c>
      <c r="C51" s="24">
        <v>3.0704982997077999E-3</v>
      </c>
      <c r="D51" s="24">
        <v>105.589023010351</v>
      </c>
      <c r="E51" s="28"/>
      <c r="F51" s="27"/>
    </row>
    <row r="52" spans="1:6">
      <c r="A52" s="19">
        <v>38534</v>
      </c>
      <c r="B52" s="24">
        <v>4.2025017439287098E-2</v>
      </c>
      <c r="C52" s="24">
        <v>3.1504199182324001E-3</v>
      </c>
      <c r="D52" s="24">
        <v>105.165696516987</v>
      </c>
      <c r="E52" s="28"/>
      <c r="F52" s="27"/>
    </row>
    <row r="53" spans="1:6">
      <c r="A53" s="19">
        <v>38565</v>
      </c>
      <c r="B53" s="24">
        <v>4.23462462876638E-2</v>
      </c>
      <c r="C53" s="24">
        <v>3.2330056388580998E-3</v>
      </c>
      <c r="D53" s="24">
        <v>104.730970743578</v>
      </c>
      <c r="E53" s="28"/>
      <c r="F53" s="27"/>
    </row>
    <row r="54" spans="1:6">
      <c r="A54" s="19">
        <v>38596</v>
      </c>
      <c r="B54" s="24">
        <v>4.2667475170622603E-2</v>
      </c>
      <c r="C54" s="24">
        <v>3.3155914084224002E-3</v>
      </c>
      <c r="D54" s="24">
        <v>104.29395086123</v>
      </c>
      <c r="E54" s="28"/>
    </row>
    <row r="55" spans="1:6">
      <c r="A55" s="19">
        <v>38626</v>
      </c>
      <c r="B55" s="24">
        <v>4.2970411349920301E-2</v>
      </c>
      <c r="C55" s="24">
        <v>3.3955131674976002E-3</v>
      </c>
      <c r="D55" s="24">
        <v>103.872076829718</v>
      </c>
      <c r="E55" s="28"/>
      <c r="F55" s="27"/>
    </row>
    <row r="56" spans="1:6">
      <c r="A56" s="19">
        <v>38657</v>
      </c>
      <c r="B56" s="24">
        <v>4.3265670607497898E-2</v>
      </c>
      <c r="C56" s="24">
        <v>3.4780990333534E-3</v>
      </c>
      <c r="D56" s="24">
        <v>103.44135346812701</v>
      </c>
      <c r="E56" s="28"/>
    </row>
    <row r="57" spans="1:6">
      <c r="A57" s="19">
        <v>38687</v>
      </c>
      <c r="B57" s="24">
        <v>4.3551405400700897E-2</v>
      </c>
      <c r="C57" s="24">
        <v>3.5580208856105001E-3</v>
      </c>
      <c r="D57" s="24">
        <v>103.022800760241</v>
      </c>
      <c r="E57" s="28"/>
      <c r="F57" s="27"/>
    </row>
    <row r="58" spans="1:6">
      <c r="A58" s="19">
        <v>38718</v>
      </c>
      <c r="B58" s="24">
        <v>4.3826757270710698E-2</v>
      </c>
      <c r="C58" s="24">
        <v>3.6406068477509998E-3</v>
      </c>
      <c r="D58" s="24">
        <v>102.596962929528</v>
      </c>
      <c r="E58" s="28"/>
      <c r="F58" s="27"/>
    </row>
    <row r="59" spans="1:6">
      <c r="A59" s="19">
        <v>38749</v>
      </c>
      <c r="B59" s="24">
        <v>4.4065913808515302E-2</v>
      </c>
      <c r="C59" s="24">
        <v>3.7231928588198999E-3</v>
      </c>
      <c r="D59" s="24">
        <v>102.18519045809001</v>
      </c>
      <c r="E59" s="28"/>
      <c r="F59" s="27"/>
    </row>
    <row r="60" spans="1:6">
      <c r="A60" s="19">
        <v>38777</v>
      </c>
      <c r="B60" s="24">
        <v>4.4281926181703998E-2</v>
      </c>
      <c r="C60" s="24">
        <v>3.7977867173228999E-3</v>
      </c>
      <c r="D60" s="24">
        <v>101.812445108023</v>
      </c>
      <c r="E60" s="28"/>
      <c r="F60" s="27"/>
    </row>
    <row r="61" spans="1:6">
      <c r="A61" s="19">
        <v>38808</v>
      </c>
      <c r="B61" s="24">
        <v>4.4521082755957703E-2</v>
      </c>
      <c r="C61" s="24">
        <v>3.8803728215083999E-3</v>
      </c>
      <c r="D61" s="24">
        <v>101.39887643900801</v>
      </c>
      <c r="E61" s="28"/>
    </row>
    <row r="62" spans="1:6">
      <c r="A62" s="19">
        <v>38838</v>
      </c>
      <c r="B62" s="24">
        <v>4.4752524620241797E-2</v>
      </c>
      <c r="C62" s="24">
        <v>3.9602949043979997E-3</v>
      </c>
      <c r="D62" s="24">
        <v>100.99778517203499</v>
      </c>
      <c r="E62" s="28"/>
      <c r="F62" s="27"/>
    </row>
    <row r="63" spans="1:6">
      <c r="A63" s="19">
        <v>38869</v>
      </c>
      <c r="B63" s="24">
        <v>4.49916812321716E-2</v>
      </c>
      <c r="C63" s="24">
        <v>4.0428811048492004E-3</v>
      </c>
      <c r="D63" s="24">
        <v>100.58245671521099</v>
      </c>
      <c r="E63" s="28"/>
      <c r="F63" s="27"/>
    </row>
    <row r="64" spans="1:6">
      <c r="A64" s="19">
        <v>38899</v>
      </c>
      <c r="B64" s="24">
        <v>4.5223123132911901E-2</v>
      </c>
      <c r="C64" s="24">
        <v>4.1228032808958001E-3</v>
      </c>
      <c r="D64" s="24">
        <v>100.17971017577</v>
      </c>
      <c r="E64" s="28"/>
      <c r="F64" s="27"/>
    </row>
    <row r="65" spans="1:6">
      <c r="A65" s="19">
        <v>38930</v>
      </c>
      <c r="B65" s="24">
        <v>4.5462279782509302E-2</v>
      </c>
      <c r="C65" s="24">
        <v>4.2053895776045999E-3</v>
      </c>
      <c r="D65" s="24">
        <v>99.762720522339393</v>
      </c>
      <c r="E65" s="28"/>
      <c r="F65" s="27"/>
    </row>
    <row r="66" spans="1:6">
      <c r="A66" s="19">
        <v>38961</v>
      </c>
      <c r="B66" s="24">
        <v>4.5701436451245997E-2</v>
      </c>
      <c r="C66" s="24">
        <v>4.2879759232289996E-3</v>
      </c>
      <c r="D66" s="24">
        <v>99.3449243208198</v>
      </c>
      <c r="E66" s="28"/>
    </row>
    <row r="67" spans="1:6">
      <c r="A67" s="19">
        <v>38991</v>
      </c>
      <c r="B67" s="24">
        <v>4.5932878406953898E-2</v>
      </c>
      <c r="C67" s="24">
        <v>4.3678982397597002E-3</v>
      </c>
      <c r="D67" s="24">
        <v>98.939861320433806</v>
      </c>
      <c r="E67" s="28"/>
      <c r="F67" s="27"/>
    </row>
    <row r="68" spans="1:6">
      <c r="A68" s="19">
        <v>39022</v>
      </c>
      <c r="B68" s="24">
        <v>4.6147828840315E-2</v>
      </c>
      <c r="C68" s="24">
        <v>4.4886063812415002E-3</v>
      </c>
      <c r="D68" s="24">
        <v>98.551194199321301</v>
      </c>
      <c r="E68" s="28"/>
    </row>
    <row r="69" spans="1:6">
      <c r="A69" s="19">
        <v>39052</v>
      </c>
      <c r="B69" s="24">
        <v>4.6323410196938801E-2</v>
      </c>
      <c r="C69" s="24">
        <v>4.6565020558957003E-3</v>
      </c>
      <c r="D69" s="24">
        <v>98.216683612301495</v>
      </c>
      <c r="E69" s="28"/>
      <c r="F69" s="27"/>
    </row>
    <row r="70" spans="1:6">
      <c r="A70" s="19">
        <v>39083</v>
      </c>
      <c r="B70" s="24">
        <v>4.6504844276282299E-2</v>
      </c>
      <c r="C70" s="24">
        <v>4.8299944653754003E-3</v>
      </c>
      <c r="D70" s="24">
        <v>97.872146654720396</v>
      </c>
      <c r="E70" s="28"/>
      <c r="F70" s="27"/>
    </row>
    <row r="71" spans="1:6">
      <c r="A71" s="19">
        <v>39114</v>
      </c>
      <c r="B71" s="24">
        <v>4.6686278366635803E-2</v>
      </c>
      <c r="C71" s="24">
        <v>5.0034870906560999E-3</v>
      </c>
      <c r="D71" s="24">
        <v>97.528748650269904</v>
      </c>
      <c r="E71" s="28"/>
      <c r="F71" s="27"/>
    </row>
    <row r="72" spans="1:6">
      <c r="A72" s="19">
        <v>39142</v>
      </c>
      <c r="B72" s="24">
        <v>4.6850154328675703E-2</v>
      </c>
      <c r="C72" s="24">
        <v>5.1601902925089002E-3</v>
      </c>
      <c r="D72" s="24">
        <v>97.219558767760802</v>
      </c>
      <c r="E72" s="28"/>
      <c r="F72" s="27"/>
    </row>
    <row r="73" spans="1:6">
      <c r="A73" s="19">
        <v>39173</v>
      </c>
      <c r="B73" s="24">
        <v>4.7031588439980301E-2</v>
      </c>
      <c r="C73" s="24">
        <v>5.3336833284566999E-3</v>
      </c>
      <c r="D73" s="24">
        <v>96.878318832978593</v>
      </c>
      <c r="E73" s="28"/>
    </row>
    <row r="74" spans="1:6">
      <c r="A74" s="19">
        <v>39203</v>
      </c>
      <c r="B74" s="24">
        <v>4.72071698484973E-2</v>
      </c>
      <c r="C74" s="24">
        <v>5.5015800202799997E-3</v>
      </c>
      <c r="D74" s="24">
        <v>96.549161505073101</v>
      </c>
      <c r="E74" s="28"/>
      <c r="F74" s="27"/>
    </row>
    <row r="75" spans="1:6">
      <c r="A75" s="19">
        <v>39234</v>
      </c>
      <c r="B75" s="24">
        <v>4.7388603981460199E-2</v>
      </c>
      <c r="C75" s="24">
        <v>5.6750734807468999E-3</v>
      </c>
      <c r="D75" s="24">
        <v>96.210139598743197</v>
      </c>
      <c r="E75" s="28"/>
      <c r="F75" s="27"/>
    </row>
    <row r="76" spans="1:6">
      <c r="A76" s="19">
        <v>39264</v>
      </c>
      <c r="B76" s="24">
        <v>4.7564185410934497E-2</v>
      </c>
      <c r="C76" s="24">
        <v>5.8429705833607003E-3</v>
      </c>
      <c r="D76" s="24">
        <v>95.883122284168294</v>
      </c>
      <c r="E76" s="28"/>
      <c r="F76" s="27"/>
    </row>
    <row r="77" spans="1:6">
      <c r="A77" s="19">
        <v>39295</v>
      </c>
      <c r="B77" s="24">
        <v>4.7745619565550797E-2</v>
      </c>
      <c r="C77" s="24">
        <v>6.0164644682779E-3</v>
      </c>
      <c r="D77" s="24">
        <v>95.546305061733904</v>
      </c>
      <c r="E77" s="28"/>
      <c r="F77" s="27"/>
    </row>
    <row r="78" spans="1:6">
      <c r="A78" s="19">
        <v>39326</v>
      </c>
      <c r="B78" s="24">
        <v>4.7927053731170198E-2</v>
      </c>
      <c r="C78" s="24">
        <v>6.1899585688714003E-3</v>
      </c>
      <c r="D78" s="24">
        <v>95.210603161457996</v>
      </c>
      <c r="E78" s="28"/>
    </row>
    <row r="79" spans="1:6">
      <c r="A79" s="19">
        <v>39356</v>
      </c>
      <c r="B79" s="24">
        <v>4.81026351922451E-2</v>
      </c>
      <c r="C79" s="24">
        <v>6.3578562909110004E-3</v>
      </c>
      <c r="D79" s="24">
        <v>94.886789070130206</v>
      </c>
      <c r="E79" s="28"/>
      <c r="F79" s="27"/>
    </row>
    <row r="80" spans="1:6">
      <c r="A80" s="19">
        <v>39387</v>
      </c>
      <c r="B80" s="24">
        <v>4.8284069379513003E-2</v>
      </c>
      <c r="C80" s="24">
        <v>6.5313508158481998E-3</v>
      </c>
      <c r="D80" s="24">
        <v>94.553271863542406</v>
      </c>
      <c r="E80" s="28"/>
    </row>
    <row r="81" spans="1:6">
      <c r="A81" s="19">
        <v>39417</v>
      </c>
      <c r="B81" s="24">
        <v>4.84596508615356E-2</v>
      </c>
      <c r="C81" s="24">
        <v>6.6992489485087001E-3</v>
      </c>
      <c r="D81" s="24">
        <v>94.231565613237507</v>
      </c>
      <c r="E81" s="28"/>
      <c r="F81" s="27"/>
    </row>
    <row r="82" spans="1:6">
      <c r="A82" s="19">
        <v>39448</v>
      </c>
      <c r="B82" s="24">
        <v>4.8641085070448398E-2</v>
      </c>
      <c r="C82" s="24">
        <v>6.8727438977190004E-3</v>
      </c>
      <c r="D82" s="24">
        <v>93.900219935667394</v>
      </c>
      <c r="E82" s="28"/>
      <c r="F82" s="27"/>
    </row>
    <row r="83" spans="1:6">
      <c r="A83" s="19">
        <v>39479</v>
      </c>
      <c r="B83" s="24">
        <v>4.88225192903586E-2</v>
      </c>
      <c r="C83" s="24">
        <v>7.0462390625168E-3</v>
      </c>
      <c r="D83" s="24">
        <v>93.569972799733605</v>
      </c>
      <c r="E83" s="28"/>
      <c r="F83" s="27"/>
    </row>
    <row r="84" spans="1:6">
      <c r="A84" s="19">
        <v>39508</v>
      </c>
      <c r="B84" s="24">
        <v>4.8992248086682899E-2</v>
      </c>
      <c r="C84" s="24">
        <v>7.2085411860328E-3</v>
      </c>
      <c r="D84" s="24">
        <v>93.262023460617399</v>
      </c>
      <c r="E84" s="28"/>
      <c r="F84" s="27"/>
    </row>
    <row r="85" spans="1:6">
      <c r="A85" s="19">
        <v>39539</v>
      </c>
      <c r="B85" s="24">
        <v>4.9173682327877E-2</v>
      </c>
      <c r="C85" s="24">
        <v>7.3820367680452999E-3</v>
      </c>
      <c r="D85" s="24">
        <v>92.933892962610003</v>
      </c>
      <c r="E85" s="28"/>
    </row>
    <row r="86" spans="1:6">
      <c r="A86" s="19">
        <v>39569</v>
      </c>
      <c r="B86" s="24">
        <v>4.9349263862083201E-2</v>
      </c>
      <c r="C86" s="24">
        <v>7.5499359235973E-3</v>
      </c>
      <c r="D86" s="24">
        <v>92.617383911298901</v>
      </c>
      <c r="E86" s="28"/>
      <c r="F86" s="27"/>
    </row>
    <row r="87" spans="1:6">
      <c r="A87" s="19">
        <v>39600</v>
      </c>
      <c r="B87" s="24">
        <v>4.9530698124912398E-2</v>
      </c>
      <c r="C87" s="24">
        <v>7.7234319297083999E-3</v>
      </c>
      <c r="D87" s="24">
        <v>92.291392447384496</v>
      </c>
      <c r="E87" s="28"/>
      <c r="F87" s="27"/>
    </row>
    <row r="88" spans="1:6">
      <c r="A88" s="19">
        <v>39630</v>
      </c>
      <c r="B88" s="24">
        <v>4.9706279680053797E-2</v>
      </c>
      <c r="C88" s="24">
        <v>7.8913314956445997E-3</v>
      </c>
      <c r="D88" s="24">
        <v>91.976947170066893</v>
      </c>
      <c r="E88" s="28"/>
      <c r="F88" s="27"/>
    </row>
    <row r="89" spans="1:6">
      <c r="A89" s="19">
        <v>39661</v>
      </c>
      <c r="B89" s="24">
        <v>4.98877139645146E-2</v>
      </c>
      <c r="C89" s="24">
        <v>8.0648279257844006E-3</v>
      </c>
      <c r="D89" s="24">
        <v>91.653081822622795</v>
      </c>
      <c r="E89" s="28"/>
      <c r="F89" s="27"/>
    </row>
    <row r="90" spans="1:6">
      <c r="A90" s="19">
        <v>39692</v>
      </c>
      <c r="B90" s="24">
        <v>5.0069148259967597E-2</v>
      </c>
      <c r="C90" s="24">
        <v>8.2383245713871008E-3</v>
      </c>
      <c r="D90" s="24">
        <v>91.330292032623603</v>
      </c>
      <c r="E90" s="28"/>
    </row>
    <row r="91" spans="1:6">
      <c r="A91" s="19">
        <v>39722</v>
      </c>
      <c r="B91" s="24">
        <v>5.0244729846676599E-2</v>
      </c>
      <c r="C91" s="24">
        <v>8.4062247561353994E-3</v>
      </c>
      <c r="D91" s="24">
        <v>91.0189357737313</v>
      </c>
      <c r="E91" s="28"/>
      <c r="F91" s="27"/>
    </row>
    <row r="92" spans="1:6">
      <c r="A92" s="19">
        <v>39753</v>
      </c>
      <c r="B92" s="24">
        <v>5.0394345915446802E-2</v>
      </c>
      <c r="C92" s="24">
        <v>8.5740323802783007E-3</v>
      </c>
      <c r="D92" s="24">
        <v>90.714457904126704</v>
      </c>
      <c r="E92" s="28"/>
    </row>
    <row r="93" spans="1:6">
      <c r="A93" s="19">
        <v>39783</v>
      </c>
      <c r="B93" s="24">
        <v>5.0490381897264403E-2</v>
      </c>
      <c r="C93" s="24">
        <v>8.7277093388701994E-3</v>
      </c>
      <c r="D93" s="24">
        <v>90.446122390823604</v>
      </c>
      <c r="E93" s="28"/>
      <c r="F93" s="27"/>
    </row>
    <row r="94" spans="1:6">
      <c r="A94" s="19">
        <v>39814</v>
      </c>
      <c r="B94" s="24">
        <v>5.0589619081710301E-2</v>
      </c>
      <c r="C94" s="24">
        <v>8.8865090402845005E-3</v>
      </c>
      <c r="D94" s="24">
        <v>90.170594745925101</v>
      </c>
      <c r="E94" s="28"/>
      <c r="F94" s="27"/>
    </row>
    <row r="95" spans="1:6">
      <c r="A95" s="19">
        <v>39845</v>
      </c>
      <c r="B95" s="24">
        <v>5.0688856269443403E-2</v>
      </c>
      <c r="C95" s="24">
        <v>9.0453089221310002E-3</v>
      </c>
      <c r="D95" s="24">
        <v>89.896837039443</v>
      </c>
      <c r="E95" s="28"/>
      <c r="F95" s="27"/>
    </row>
    <row r="96" spans="1:6">
      <c r="A96" s="19">
        <v>39873</v>
      </c>
      <c r="B96" s="24">
        <v>5.07784898611887E-2</v>
      </c>
      <c r="C96" s="24">
        <v>9.1887412285495997E-3</v>
      </c>
      <c r="D96" s="24">
        <v>89.651083991100904</v>
      </c>
      <c r="E96" s="28"/>
      <c r="F96" s="27"/>
    </row>
    <row r="97" spans="1:6">
      <c r="A97" s="19">
        <v>39904</v>
      </c>
      <c r="B97" s="24">
        <v>5.0877727055177201E-2</v>
      </c>
      <c r="C97" s="24">
        <v>9.3475414537599992E-3</v>
      </c>
      <c r="D97" s="24">
        <v>89.380663992556904</v>
      </c>
      <c r="E97" s="28"/>
    </row>
    <row r="98" spans="1:6">
      <c r="A98" s="19">
        <v>39934</v>
      </c>
      <c r="B98" s="24">
        <v>5.0973763052489102E-2</v>
      </c>
      <c r="C98" s="24">
        <v>9.5012192628173998E-3</v>
      </c>
      <c r="D98" s="24">
        <v>89.120621809213702</v>
      </c>
      <c r="E98" s="28"/>
      <c r="F98" s="27"/>
    </row>
    <row r="99" spans="1:6">
      <c r="A99" s="19">
        <v>39965</v>
      </c>
      <c r="B99" s="24">
        <v>5.1073000252945401E-2</v>
      </c>
      <c r="C99" s="24">
        <v>9.6600198429794993E-3</v>
      </c>
      <c r="D99" s="24">
        <v>88.853610639984296</v>
      </c>
      <c r="E99" s="28"/>
      <c r="F99" s="27"/>
    </row>
    <row r="100" spans="1:6">
      <c r="A100" s="19">
        <v>39995</v>
      </c>
      <c r="B100" s="24">
        <v>5.11690362565154E-2</v>
      </c>
      <c r="C100" s="24">
        <v>9.8136979955128004E-3</v>
      </c>
      <c r="D100" s="24">
        <v>88.596846892829703</v>
      </c>
      <c r="E100" s="28"/>
      <c r="F100" s="27"/>
    </row>
    <row r="101" spans="1:6">
      <c r="A101" s="19">
        <v>40026</v>
      </c>
      <c r="B101" s="24">
        <v>5.12682734634375E-2</v>
      </c>
      <c r="C101" s="24">
        <v>9.9724989305722996E-3</v>
      </c>
      <c r="D101" s="24">
        <v>88.333202496855407</v>
      </c>
      <c r="E101" s="28"/>
      <c r="F101" s="27"/>
    </row>
    <row r="102" spans="1:6">
      <c r="A102" s="19">
        <v>40057</v>
      </c>
      <c r="B102" s="24">
        <v>5.1367510673646401E-2</v>
      </c>
      <c r="C102" s="24">
        <v>1.0131300045969301E-2</v>
      </c>
      <c r="D102" s="24">
        <v>88.0712531793951</v>
      </c>
      <c r="E102" s="28"/>
    </row>
    <row r="103" spans="1:6">
      <c r="A103" s="19">
        <v>40087</v>
      </c>
      <c r="B103" s="24">
        <v>5.1463546686654198E-2</v>
      </c>
      <c r="C103" s="24">
        <v>1.02849787164327E-2</v>
      </c>
      <c r="D103" s="24">
        <v>87.819357791371999</v>
      </c>
      <c r="E103" s="28"/>
      <c r="F103" s="27"/>
    </row>
    <row r="104" spans="1:6">
      <c r="A104" s="19">
        <v>40118</v>
      </c>
      <c r="B104" s="24">
        <v>5.15627839033286E-2</v>
      </c>
      <c r="C104" s="24">
        <v>1.0443780186646399E-2</v>
      </c>
      <c r="D104" s="24">
        <v>87.560713067053996</v>
      </c>
      <c r="E104" s="28"/>
    </row>
    <row r="105" spans="1:6">
      <c r="A105" s="19">
        <v>40148</v>
      </c>
      <c r="B105" s="24">
        <v>5.1658819922593101E-2</v>
      </c>
      <c r="C105" s="24">
        <v>1.05974592004547E-2</v>
      </c>
      <c r="D105" s="24">
        <v>87.311996038396003</v>
      </c>
      <c r="E105" s="28"/>
      <c r="F105" s="27"/>
    </row>
    <row r="106" spans="1:6">
      <c r="A106" s="19">
        <v>40179</v>
      </c>
      <c r="B106" s="24">
        <v>5.1758057145732603E-2</v>
      </c>
      <c r="C106" s="24">
        <v>1.07562610254321E-2</v>
      </c>
      <c r="D106" s="24">
        <v>87.056615491305095</v>
      </c>
      <c r="E106" s="28"/>
      <c r="F106" s="27"/>
    </row>
    <row r="107" spans="1:6">
      <c r="A107" s="19">
        <v>40210</v>
      </c>
      <c r="B107" s="24">
        <v>5.18572943721574E-2</v>
      </c>
      <c r="C107" s="24">
        <v>1.09150630306782E-2</v>
      </c>
      <c r="D107" s="24">
        <v>86.802878503751202</v>
      </c>
      <c r="E107" s="28"/>
      <c r="F107" s="27"/>
    </row>
    <row r="108" spans="1:6">
      <c r="A108" s="19">
        <v>40238</v>
      </c>
      <c r="B108" s="24">
        <v>5.1946927998848501E-2</v>
      </c>
      <c r="C108" s="24">
        <v>1.1058497254866399E-2</v>
      </c>
      <c r="D108" s="24">
        <v>86.575100904261205</v>
      </c>
      <c r="E108" s="28"/>
      <c r="F108" s="27"/>
    </row>
    <row r="109" spans="1:6">
      <c r="A109" s="19">
        <v>40269</v>
      </c>
      <c r="B109" s="24">
        <v>5.20461652315252E-2</v>
      </c>
      <c r="C109" s="24">
        <v>1.1217299603167001E-2</v>
      </c>
      <c r="D109" s="24">
        <v>86.324463893456695</v>
      </c>
      <c r="E109" s="28"/>
    </row>
    <row r="110" spans="1:6">
      <c r="A110" s="19">
        <v>40299</v>
      </c>
      <c r="B110" s="24">
        <v>5.2142201266275598E-2</v>
      </c>
      <c r="C110" s="24">
        <v>1.1370979466672501E-2</v>
      </c>
      <c r="D110" s="24">
        <v>86.083448980061902</v>
      </c>
      <c r="E110" s="28"/>
      <c r="F110" s="27"/>
    </row>
    <row r="111" spans="1:6">
      <c r="A111" s="19">
        <v>40330</v>
      </c>
      <c r="B111" s="24">
        <v>5.2241438505415502E-2</v>
      </c>
      <c r="C111" s="24">
        <v>1.1529782169604499E-2</v>
      </c>
      <c r="D111" s="24">
        <v>85.835978811780507</v>
      </c>
      <c r="E111" s="28"/>
      <c r="F111" s="27"/>
    </row>
    <row r="112" spans="1:6">
      <c r="A112" s="19">
        <v>40360</v>
      </c>
      <c r="B112" s="24">
        <v>5.2337474546420501E-2</v>
      </c>
      <c r="C112" s="24">
        <v>1.1683462376275201E-2</v>
      </c>
      <c r="D112" s="24">
        <v>85.598010002199601</v>
      </c>
      <c r="E112" s="28"/>
      <c r="F112" s="27"/>
    </row>
    <row r="113" spans="1:6">
      <c r="A113" s="19">
        <v>40391</v>
      </c>
      <c r="B113" s="24">
        <v>5.2436711792023701E-2</v>
      </c>
      <c r="C113" s="24">
        <v>1.1842265433783999E-2</v>
      </c>
      <c r="D113" s="24">
        <v>85.353668424755398</v>
      </c>
      <c r="E113" s="28"/>
      <c r="F113" s="27"/>
    </row>
    <row r="114" spans="1:6">
      <c r="A114" s="19">
        <v>40422</v>
      </c>
      <c r="B114" s="24">
        <v>5.2535949040911398E-2</v>
      </c>
      <c r="C114" s="24">
        <v>1.20010686714673E-2</v>
      </c>
      <c r="D114" s="24">
        <v>85.110902320463495</v>
      </c>
      <c r="E114" s="28"/>
    </row>
    <row r="115" spans="1:6">
      <c r="A115" s="19">
        <v>40452</v>
      </c>
      <c r="B115" s="24">
        <v>5.26319850913484E-2</v>
      </c>
      <c r="C115" s="24">
        <v>1.21547493956009E-2</v>
      </c>
      <c r="D115" s="24">
        <v>84.877458355026306</v>
      </c>
      <c r="E115" s="28"/>
      <c r="F115" s="27"/>
    </row>
    <row r="116" spans="1:6">
      <c r="A116" s="19">
        <v>40483</v>
      </c>
      <c r="B116" s="24">
        <v>5.2731222346697998E-2</v>
      </c>
      <c r="C116" s="24">
        <v>1.2313552987780699E-2</v>
      </c>
      <c r="D116" s="24">
        <v>84.637764283004898</v>
      </c>
      <c r="E116" s="28"/>
    </row>
    <row r="117" spans="1:6">
      <c r="A117" s="19">
        <v>40513</v>
      </c>
      <c r="B117" s="24">
        <v>5.2827258403388602E-2</v>
      </c>
      <c r="C117" s="24">
        <v>1.2467234054950101E-2</v>
      </c>
      <c r="D117" s="24">
        <v>84.407275392314205</v>
      </c>
      <c r="E117" s="28"/>
      <c r="F117" s="27"/>
    </row>
    <row r="118" spans="1:6">
      <c r="A118" s="19">
        <v>40544</v>
      </c>
      <c r="B118" s="24">
        <v>5.29264956651989E-2</v>
      </c>
      <c r="C118" s="24">
        <v>1.2626038001573E-2</v>
      </c>
      <c r="D118" s="24">
        <v>84.170616588588203</v>
      </c>
      <c r="E118" s="28"/>
      <c r="F118" s="27"/>
    </row>
    <row r="119" spans="1:6">
      <c r="A119" s="19">
        <v>40575</v>
      </c>
      <c r="B119" s="24">
        <v>5.3025732930293203E-2</v>
      </c>
      <c r="C119" s="24">
        <v>1.2784842128302099E-2</v>
      </c>
      <c r="D119" s="24">
        <v>83.935486394275202</v>
      </c>
      <c r="E119" s="28"/>
      <c r="F119" s="27"/>
    </row>
    <row r="120" spans="1:6">
      <c r="A120" s="19">
        <v>40603</v>
      </c>
      <c r="B120" s="24">
        <v>5.3115366591909699E-2</v>
      </c>
      <c r="C120" s="24">
        <v>1.29282782685292E-2</v>
      </c>
      <c r="D120" s="24">
        <v>83.724416894220496</v>
      </c>
      <c r="E120" s="28"/>
      <c r="F120" s="27"/>
    </row>
    <row r="121" spans="1:6">
      <c r="A121" s="19">
        <v>40634</v>
      </c>
      <c r="B121" s="24">
        <v>5.3214603863252802E-2</v>
      </c>
      <c r="C121" s="24">
        <v>1.30870827380032E-2</v>
      </c>
      <c r="D121" s="24">
        <v>83.492170437014707</v>
      </c>
      <c r="E121" s="28"/>
    </row>
    <row r="122" spans="1:6">
      <c r="A122" s="19">
        <v>40664</v>
      </c>
      <c r="B122" s="24">
        <v>5.3310639935420401E-2</v>
      </c>
      <c r="C122" s="24">
        <v>1.32407646541033E-2</v>
      </c>
      <c r="D122" s="24">
        <v>83.268845900789401</v>
      </c>
      <c r="E122" s="28"/>
      <c r="F122" s="27"/>
    </row>
    <row r="123" spans="1:6">
      <c r="A123" s="19">
        <v>40695</v>
      </c>
      <c r="B123" s="24">
        <v>5.3409877213223197E-2</v>
      </c>
      <c r="C123" s="24">
        <v>1.33995694778886E-2</v>
      </c>
      <c r="D123" s="24">
        <v>83.039546166482907</v>
      </c>
      <c r="E123" s="28"/>
      <c r="F123" s="27"/>
    </row>
    <row r="124" spans="1:6">
      <c r="A124" s="19">
        <v>40725</v>
      </c>
      <c r="B124" s="24">
        <v>5.3505913291641297E-2</v>
      </c>
      <c r="C124" s="24">
        <v>1.3553251736843699E-2</v>
      </c>
      <c r="D124" s="24">
        <v>82.819056392232099</v>
      </c>
      <c r="E124" s="28"/>
      <c r="F124" s="27"/>
    </row>
    <row r="125" spans="1:6">
      <c r="A125" s="19">
        <v>40756</v>
      </c>
      <c r="B125" s="24">
        <v>5.3605150575903399E-2</v>
      </c>
      <c r="C125" s="24">
        <v>1.37120569148865E-2</v>
      </c>
      <c r="D125" s="24">
        <v>82.592668581261194</v>
      </c>
      <c r="E125" s="28"/>
    </row>
    <row r="126" spans="1:6">
      <c r="A126" s="19">
        <v>40787</v>
      </c>
      <c r="B126" s="24">
        <v>5.3704387863447299E-2</v>
      </c>
      <c r="C126" s="24"/>
      <c r="D126" s="24">
        <v>82.367747438974305</v>
      </c>
    </row>
    <row r="127" spans="1:6">
      <c r="A127" s="19">
        <v>40817</v>
      </c>
      <c r="B127" s="24">
        <v>5.3800423951293003E-2</v>
      </c>
      <c r="C127" s="24"/>
      <c r="D127" s="24">
        <v>82.151470014915105</v>
      </c>
    </row>
    <row r="128" spans="1:6">
      <c r="A128" s="19">
        <v>40848</v>
      </c>
      <c r="B128" s="24">
        <v>5.3884201613238203E-2</v>
      </c>
      <c r="C128" s="34"/>
      <c r="D128" s="34">
        <v>82.151470014915105</v>
      </c>
    </row>
    <row r="129" spans="1:4">
      <c r="A129" s="19">
        <v>40878</v>
      </c>
      <c r="B129" s="24">
        <v>5.3944561632020903E-2</v>
      </c>
      <c r="C129" s="34"/>
      <c r="D129" s="34">
        <v>82.151470014915105</v>
      </c>
    </row>
    <row r="130" spans="1:4">
      <c r="A130" s="19">
        <v>40909</v>
      </c>
      <c r="B130" s="24">
        <v>5.4006933652705598E-2</v>
      </c>
      <c r="C130" s="34"/>
      <c r="D130" s="34">
        <v>82.151470014915105</v>
      </c>
    </row>
    <row r="131" spans="1:4">
      <c r="A131" s="19">
        <v>40940</v>
      </c>
      <c r="B131" s="24">
        <v>5.4069305674686603E-2</v>
      </c>
      <c r="C131" s="34"/>
      <c r="D131" s="34">
        <v>82.151470014915105</v>
      </c>
    </row>
    <row r="132" spans="1:4">
      <c r="A132" s="19">
        <v>40969</v>
      </c>
      <c r="B132" s="24">
        <v>5.4127653696422598E-2</v>
      </c>
      <c r="C132" s="34"/>
      <c r="D132" s="34">
        <v>82.151470014915105</v>
      </c>
    </row>
    <row r="133" spans="1:4">
      <c r="A133" s="19">
        <v>41000</v>
      </c>
      <c r="B133" s="24">
        <v>5.4190025720913103E-2</v>
      </c>
      <c r="C133" s="34"/>
      <c r="D133" s="34"/>
    </row>
    <row r="134" spans="1:4">
      <c r="A134" s="19">
        <v>41030</v>
      </c>
      <c r="B134" s="24">
        <v>5.4250385745847E-2</v>
      </c>
      <c r="C134" s="34"/>
      <c r="D134" s="34"/>
    </row>
    <row r="135" spans="1:4">
      <c r="A135" s="19">
        <v>41061</v>
      </c>
      <c r="B135" s="24">
        <v>5.43127577728875E-2</v>
      </c>
      <c r="C135" s="34"/>
      <c r="D135" s="34"/>
    </row>
    <row r="136" spans="1:4">
      <c r="A136" s="19">
        <v>41091</v>
      </c>
      <c r="B136" s="24">
        <v>5.437311780029E-2</v>
      </c>
      <c r="C136" s="34"/>
      <c r="D136" s="34"/>
    </row>
    <row r="137" spans="1:4">
      <c r="A137" s="19">
        <v>41122</v>
      </c>
      <c r="B137" s="24">
        <v>5.4435489829880897E-2</v>
      </c>
      <c r="C137" s="34"/>
      <c r="D137" s="34"/>
    </row>
    <row r="138" spans="1:4">
      <c r="A138" s="19">
        <v>41153</v>
      </c>
      <c r="B138" s="24">
        <v>5.4497861860768597E-2</v>
      </c>
      <c r="C138" s="34"/>
      <c r="D138" s="34"/>
    </row>
    <row r="139" spans="1:4">
      <c r="A139" s="19">
        <v>41183</v>
      </c>
      <c r="B139" s="24">
        <v>5.4558221891893001E-2</v>
      </c>
      <c r="C139" s="34"/>
      <c r="D139" s="34"/>
    </row>
    <row r="140" spans="1:4">
      <c r="A140" s="19">
        <v>41214</v>
      </c>
      <c r="B140" s="24">
        <v>5.4620593925330599E-2</v>
      </c>
      <c r="C140" s="34"/>
      <c r="D140" s="34"/>
    </row>
    <row r="141" spans="1:4">
      <c r="A141" s="19">
        <v>41244</v>
      </c>
      <c r="B141" s="24">
        <v>5.4680953958923202E-2</v>
      </c>
      <c r="C141" s="34"/>
      <c r="D141" s="34"/>
    </row>
    <row r="142" spans="1:4">
      <c r="A142" s="19">
        <v>41275</v>
      </c>
      <c r="B142" s="24">
        <v>5.4743325994910802E-2</v>
      </c>
      <c r="C142" s="34"/>
      <c r="D142" s="34"/>
    </row>
    <row r="143" spans="1:4">
      <c r="A143" s="19">
        <v>41306</v>
      </c>
      <c r="B143" s="24">
        <v>5.4805698032194303E-2</v>
      </c>
      <c r="C143" s="34"/>
      <c r="D143" s="34"/>
    </row>
    <row r="144" spans="1:4">
      <c r="A144" s="19">
        <v>41334</v>
      </c>
      <c r="B144" s="24">
        <v>5.4862034066983902E-2</v>
      </c>
      <c r="C144" s="34"/>
      <c r="D144" s="34"/>
    </row>
    <row r="145" spans="1:4">
      <c r="A145" s="19">
        <v>41365</v>
      </c>
      <c r="B145" s="24">
        <v>5.4924406106733298E-2</v>
      </c>
      <c r="C145" s="34"/>
      <c r="D145" s="34"/>
    </row>
    <row r="146" spans="1:4">
      <c r="A146" s="19">
        <v>41395</v>
      </c>
      <c r="B146" s="24">
        <v>5.4984766146434903E-2</v>
      </c>
      <c r="C146" s="34"/>
      <c r="D146" s="34"/>
    </row>
    <row r="147" spans="1:4">
      <c r="A147" s="19">
        <v>41426</v>
      </c>
      <c r="B147" s="24">
        <v>5.5047138188734301E-2</v>
      </c>
      <c r="C147" s="34"/>
      <c r="D147" s="34"/>
    </row>
    <row r="148" spans="1:4">
      <c r="A148" s="19">
        <v>41456</v>
      </c>
      <c r="B148" s="24">
        <v>5.5107498230902802E-2</v>
      </c>
      <c r="C148" s="34"/>
      <c r="D148" s="34"/>
    </row>
    <row r="149" spans="1:4">
      <c r="A149" s="19">
        <v>41487</v>
      </c>
      <c r="B149" s="24">
        <v>5.5169870275751702E-2</v>
      </c>
      <c r="C149" s="34"/>
      <c r="D149" s="34"/>
    </row>
    <row r="150" spans="1:4">
      <c r="A150" s="19">
        <v>41518</v>
      </c>
      <c r="B150" s="24">
        <v>5.5232242321896503E-2</v>
      </c>
      <c r="C150" s="34"/>
      <c r="D150" s="34"/>
    </row>
    <row r="151" spans="1:4">
      <c r="A151" s="19">
        <v>41548</v>
      </c>
      <c r="B151" s="24">
        <v>5.5292602367786402E-2</v>
      </c>
      <c r="C151" s="34"/>
      <c r="D151" s="34"/>
    </row>
    <row r="152" spans="1:4">
      <c r="A152" s="19">
        <v>41579</v>
      </c>
      <c r="B152" s="24">
        <v>5.5354974416480303E-2</v>
      </c>
      <c r="C152" s="34"/>
      <c r="D152" s="34"/>
    </row>
    <row r="153" spans="1:4">
      <c r="A153" s="19">
        <v>41609</v>
      </c>
      <c r="B153" s="24">
        <v>5.54153344648372E-2</v>
      </c>
      <c r="C153" s="34"/>
      <c r="D153" s="34"/>
    </row>
    <row r="154" spans="1:4">
      <c r="A154" s="19">
        <v>41640</v>
      </c>
      <c r="B154" s="24">
        <v>5.5477706516080499E-2</v>
      </c>
      <c r="C154" s="34"/>
      <c r="D154" s="34"/>
    </row>
    <row r="155" spans="1:4">
      <c r="A155" s="19">
        <v>41671</v>
      </c>
      <c r="B155" s="24">
        <v>5.5540078568618902E-2</v>
      </c>
      <c r="C155" s="34"/>
      <c r="D155" s="34"/>
    </row>
    <row r="156" spans="1:4">
      <c r="A156" s="19">
        <v>41699</v>
      </c>
      <c r="B156" s="24">
        <v>5.5596414617186798E-2</v>
      </c>
      <c r="C156" s="34"/>
      <c r="D156" s="34"/>
    </row>
    <row r="157" spans="1:4">
      <c r="A157" s="19">
        <v>41730</v>
      </c>
      <c r="B157" s="24">
        <v>5.5658786672190701E-2</v>
      </c>
      <c r="C157" s="34"/>
      <c r="D157" s="34"/>
    </row>
    <row r="158" spans="1:4">
      <c r="A158" s="19">
        <v>41760</v>
      </c>
      <c r="B158" s="24">
        <v>5.5719146726654199E-2</v>
      </c>
      <c r="C158" s="34"/>
      <c r="D158" s="34"/>
    </row>
    <row r="159" spans="1:4">
      <c r="A159" s="19">
        <v>41791</v>
      </c>
      <c r="B159" s="24">
        <v>5.5781518784206799E-2</v>
      </c>
      <c r="C159" s="34"/>
      <c r="D159" s="34"/>
    </row>
    <row r="160" spans="1:4">
      <c r="A160" s="19">
        <v>41821</v>
      </c>
      <c r="B160" s="24">
        <v>5.5841878841136797E-2</v>
      </c>
      <c r="C160" s="34"/>
      <c r="D160" s="34"/>
    </row>
    <row r="161" spans="1:4">
      <c r="A161" s="19">
        <v>41852</v>
      </c>
      <c r="B161" s="24">
        <v>5.5904250901238003E-2</v>
      </c>
      <c r="C161" s="34"/>
      <c r="D161" s="34"/>
    </row>
    <row r="162" spans="1:4">
      <c r="A162" s="19">
        <v>41883</v>
      </c>
      <c r="B162" s="24">
        <v>5.5966622962635E-2</v>
      </c>
      <c r="C162" s="34"/>
      <c r="D162" s="34"/>
    </row>
    <row r="163" spans="1:4">
      <c r="A163" s="19">
        <v>41913</v>
      </c>
      <c r="B163" s="24">
        <v>5.6026983023284203E-2</v>
      </c>
      <c r="C163" s="34"/>
      <c r="D163" s="34"/>
    </row>
    <row r="164" spans="1:4">
      <c r="A164" s="19">
        <v>41944</v>
      </c>
      <c r="B164" s="24">
        <v>5.6089355087229398E-2</v>
      </c>
      <c r="C164" s="34"/>
      <c r="D164" s="34"/>
    </row>
    <row r="165" spans="1:4">
      <c r="A165" s="19">
        <v>41974</v>
      </c>
      <c r="B165" s="24">
        <v>5.6149715150345197E-2</v>
      </c>
      <c r="C165" s="34"/>
      <c r="D165" s="34"/>
    </row>
    <row r="166" spans="1:4">
      <c r="A166" s="19">
        <v>42005</v>
      </c>
      <c r="B166" s="24">
        <v>5.6212087216838597E-2</v>
      </c>
      <c r="C166" s="34"/>
      <c r="D166" s="34"/>
    </row>
    <row r="167" spans="1:4">
      <c r="A167" s="19">
        <v>42036</v>
      </c>
      <c r="B167" s="24">
        <v>5.6274459284627397E-2</v>
      </c>
      <c r="C167" s="34"/>
      <c r="D167" s="34"/>
    </row>
    <row r="168" spans="1:4">
      <c r="A168" s="19">
        <v>42064</v>
      </c>
      <c r="B168" s="24">
        <v>5.6330795346968297E-2</v>
      </c>
      <c r="C168" s="34"/>
      <c r="D168" s="34"/>
    </row>
    <row r="169" spans="1:4">
      <c r="A169" s="19">
        <v>42095</v>
      </c>
      <c r="B169" s="24">
        <v>5.63931674172218E-2</v>
      </c>
      <c r="C169" s="34"/>
      <c r="D169" s="34"/>
    </row>
    <row r="170" spans="1:4">
      <c r="A170" s="19">
        <v>42125</v>
      </c>
      <c r="B170" s="24">
        <v>5.6453527486441099E-2</v>
      </c>
      <c r="C170" s="34"/>
      <c r="D170" s="34"/>
    </row>
    <row r="171" spans="1:4">
      <c r="A171" s="19">
        <v>42156</v>
      </c>
      <c r="B171" s="24">
        <v>5.65158995592423E-2</v>
      </c>
      <c r="C171" s="34"/>
      <c r="D171" s="34"/>
    </row>
    <row r="172" spans="1:4">
      <c r="A172" s="19">
        <v>42186</v>
      </c>
      <c r="B172" s="24">
        <v>5.6576259630927599E-2</v>
      </c>
      <c r="C172" s="34"/>
      <c r="D172" s="34"/>
    </row>
    <row r="173" spans="1:4">
      <c r="A173" s="19">
        <v>42217</v>
      </c>
      <c r="B173" s="24">
        <v>5.6638631706276102E-2</v>
      </c>
      <c r="C173" s="34"/>
      <c r="D173" s="34"/>
    </row>
    <row r="174" spans="1:4">
      <c r="A174" s="19">
        <v>42248</v>
      </c>
      <c r="B174" s="24">
        <v>5.6701003782920097E-2</v>
      </c>
      <c r="C174" s="34"/>
      <c r="D174" s="34"/>
    </row>
    <row r="175" spans="1:4">
      <c r="A175" s="19">
        <v>42278</v>
      </c>
      <c r="B175" s="24">
        <v>5.6761363858323297E-2</v>
      </c>
      <c r="C175" s="34"/>
      <c r="D175" s="34"/>
    </row>
    <row r="176" spans="1:4">
      <c r="A176" s="19">
        <v>42309</v>
      </c>
      <c r="B176" s="24">
        <v>5.6823735937514601E-2</v>
      </c>
      <c r="C176" s="34"/>
      <c r="D176" s="34"/>
    </row>
    <row r="177" spans="1:4">
      <c r="A177" s="19">
        <v>42339</v>
      </c>
      <c r="B177" s="24">
        <v>5.6884096015383398E-2</v>
      </c>
      <c r="C177" s="34"/>
      <c r="D177" s="34"/>
    </row>
    <row r="178" spans="1:4">
      <c r="A178" s="19">
        <v>42370</v>
      </c>
      <c r="B178" s="24">
        <v>5.6946468097121901E-2</v>
      </c>
      <c r="C178" s="34"/>
      <c r="D178" s="34"/>
    </row>
    <row r="179" spans="1:4">
      <c r="A179" s="19">
        <v>42401</v>
      </c>
      <c r="B179" s="24">
        <v>5.7008840180155E-2</v>
      </c>
      <c r="C179" s="34"/>
      <c r="D179" s="34"/>
    </row>
    <row r="180" spans="1:4">
      <c r="A180" s="19">
        <v>42430</v>
      </c>
      <c r="B180" s="24">
        <v>5.7067188259002602E-2</v>
      </c>
      <c r="C180" s="34"/>
      <c r="D180" s="34"/>
    </row>
    <row r="181" spans="1:4">
      <c r="A181" s="19">
        <v>42461</v>
      </c>
      <c r="B181" s="24">
        <v>5.7129560344540802E-2</v>
      </c>
      <c r="C181" s="34"/>
      <c r="D181" s="34"/>
    </row>
    <row r="182" spans="1:4">
      <c r="A182" s="19">
        <v>42491</v>
      </c>
      <c r="B182" s="24">
        <v>5.7189920428552199E-2</v>
      </c>
      <c r="C182" s="34"/>
      <c r="D182" s="34"/>
    </row>
    <row r="183" spans="1:4">
      <c r="A183" s="19">
        <v>42522</v>
      </c>
      <c r="B183" s="24">
        <v>5.7252292516637202E-2</v>
      </c>
      <c r="C183" s="34"/>
      <c r="D183" s="34"/>
    </row>
    <row r="184" spans="1:4">
      <c r="A184" s="19">
        <v>42552</v>
      </c>
      <c r="B184" s="24">
        <v>5.7312652603113801E-2</v>
      </c>
      <c r="C184" s="34"/>
      <c r="D184" s="34"/>
    </row>
    <row r="185" spans="1:4">
      <c r="A185" s="19">
        <v>42583</v>
      </c>
      <c r="B185" s="24">
        <v>5.7375024693745703E-2</v>
      </c>
      <c r="C185" s="34"/>
      <c r="D185" s="34"/>
    </row>
    <row r="186" spans="1:4">
      <c r="A186" s="19">
        <v>42614</v>
      </c>
      <c r="B186" s="24">
        <v>5.7437396785672501E-2</v>
      </c>
      <c r="C186" s="34"/>
      <c r="D186" s="34"/>
    </row>
    <row r="187" spans="1:4">
      <c r="A187" s="19">
        <v>42644</v>
      </c>
      <c r="B187" s="24">
        <v>5.7497756875865703E-2</v>
      </c>
      <c r="C187" s="34"/>
      <c r="D187" s="34"/>
    </row>
    <row r="188" spans="1:4">
      <c r="A188" s="19">
        <v>42675</v>
      </c>
      <c r="B188" s="24">
        <v>5.7560128970338902E-2</v>
      </c>
      <c r="C188" s="34"/>
      <c r="D188" s="34"/>
    </row>
    <row r="189" spans="1:4">
      <c r="A189" s="19">
        <v>42705</v>
      </c>
      <c r="B189" s="24">
        <v>5.76204890629963E-2</v>
      </c>
      <c r="C189" s="34"/>
      <c r="D189" s="34"/>
    </row>
    <row r="190" spans="1:4">
      <c r="A190" s="19">
        <v>42736</v>
      </c>
      <c r="B190" s="24">
        <v>5.7682861160016002E-2</v>
      </c>
      <c r="C190" s="34"/>
      <c r="D190" s="34"/>
    </row>
    <row r="191" spans="1:4">
      <c r="A191" s="19">
        <v>42767</v>
      </c>
      <c r="B191" s="24">
        <v>5.7745233258329302E-2</v>
      </c>
      <c r="C191" s="34"/>
      <c r="D191" s="34"/>
    </row>
    <row r="192" spans="1:4">
      <c r="A192" s="19">
        <v>42795</v>
      </c>
      <c r="B192" s="24">
        <v>5.7801569348240503E-2</v>
      </c>
      <c r="C192" s="34"/>
      <c r="D192" s="34"/>
    </row>
    <row r="193" spans="1:4">
      <c r="A193" s="19">
        <v>42826</v>
      </c>
      <c r="B193" s="24">
        <v>5.78639414490172E-2</v>
      </c>
      <c r="C193" s="34"/>
      <c r="D193" s="34"/>
    </row>
    <row r="194" spans="1:4">
      <c r="A194" s="19">
        <v>42856</v>
      </c>
      <c r="B194" s="24">
        <v>5.7924301547774601E-2</v>
      </c>
      <c r="C194" s="34"/>
      <c r="D194" s="34"/>
    </row>
    <row r="195" spans="1:4">
      <c r="A195" s="19">
        <v>42887</v>
      </c>
      <c r="B195" s="24">
        <v>5.7986673651097199E-2</v>
      </c>
      <c r="C195" s="34"/>
      <c r="D195" s="34"/>
    </row>
    <row r="196" spans="1:4">
      <c r="A196" s="19">
        <v>42917</v>
      </c>
      <c r="B196" s="24">
        <v>5.8047033752318497E-2</v>
      </c>
      <c r="C196" s="34"/>
      <c r="D196" s="34"/>
    </row>
    <row r="197" spans="1:4">
      <c r="A197" s="19">
        <v>42948</v>
      </c>
      <c r="B197" s="24">
        <v>5.8109405858186997E-2</v>
      </c>
      <c r="C197" s="34"/>
      <c r="D197" s="34"/>
    </row>
    <row r="198" spans="1:4">
      <c r="A198" s="19">
        <v>42979</v>
      </c>
      <c r="B198" s="24">
        <v>5.8171777965349197E-2</v>
      </c>
      <c r="C198" s="34"/>
      <c r="D198" s="34"/>
    </row>
    <row r="199" spans="1:4">
      <c r="A199" s="19">
        <v>43009</v>
      </c>
      <c r="B199" s="24">
        <v>5.8232138070286203E-2</v>
      </c>
      <c r="C199" s="34"/>
      <c r="D199" s="34"/>
    </row>
    <row r="200" spans="1:4">
      <c r="A200" s="19">
        <v>43040</v>
      </c>
      <c r="B200" s="24">
        <v>5.8294510179993902E-2</v>
      </c>
      <c r="C200" s="34"/>
      <c r="D200" s="34"/>
    </row>
    <row r="201" spans="1:4">
      <c r="A201" s="19">
        <v>43070</v>
      </c>
      <c r="B201" s="24">
        <v>5.8354870287394597E-2</v>
      </c>
      <c r="C201" s="34"/>
      <c r="D201" s="34"/>
    </row>
    <row r="202" spans="1:4">
      <c r="A202" s="19">
        <v>43101</v>
      </c>
      <c r="B202" s="24">
        <v>5.8417242399648302E-2</v>
      </c>
      <c r="C202" s="34"/>
      <c r="D202" s="34"/>
    </row>
    <row r="203" spans="1:4">
      <c r="A203" s="19">
        <v>43132</v>
      </c>
      <c r="B203" s="24">
        <v>5.8479614513195201E-2</v>
      </c>
      <c r="C203" s="34"/>
      <c r="D203" s="34"/>
    </row>
    <row r="204" spans="1:4">
      <c r="A204" s="19">
        <v>43160</v>
      </c>
      <c r="B204" s="24">
        <v>5.8535950616865701E-2</v>
      </c>
      <c r="C204" s="34"/>
      <c r="D204" s="34"/>
    </row>
    <row r="205" spans="1:4">
      <c r="A205" s="19">
        <v>43191</v>
      </c>
      <c r="B205" s="24">
        <v>5.8598322732874603E-2</v>
      </c>
      <c r="C205" s="34"/>
      <c r="D205" s="34"/>
    </row>
    <row r="206" spans="1:4">
      <c r="A206" s="19">
        <v>43221</v>
      </c>
      <c r="B206" s="24">
        <v>5.8658682846372698E-2</v>
      </c>
      <c r="C206" s="34"/>
      <c r="D206" s="34"/>
    </row>
    <row r="207" spans="1:4">
      <c r="A207" s="19">
        <v>43252</v>
      </c>
      <c r="B207" s="24">
        <v>5.8721054964926599E-2</v>
      </c>
      <c r="C207" s="34"/>
      <c r="D207" s="34"/>
    </row>
    <row r="208" spans="1:4">
      <c r="A208" s="19">
        <v>43282</v>
      </c>
      <c r="B208" s="24">
        <v>5.8781415080888098E-2</v>
      </c>
      <c r="C208" s="34"/>
      <c r="D208" s="34"/>
    </row>
    <row r="209" spans="1:4">
      <c r="A209" s="19">
        <v>43313</v>
      </c>
      <c r="B209" s="24">
        <v>5.8843787201987102E-2</v>
      </c>
      <c r="C209" s="34"/>
      <c r="D209" s="34"/>
    </row>
    <row r="210" spans="1:4">
      <c r="A210" s="19">
        <v>43344</v>
      </c>
      <c r="B210" s="24">
        <v>5.89061593243798E-2</v>
      </c>
      <c r="C210" s="34"/>
      <c r="D210" s="34"/>
    </row>
    <row r="211" spans="1:4">
      <c r="A211" s="19">
        <v>43374</v>
      </c>
      <c r="B211" s="24">
        <v>5.89665194440556E-2</v>
      </c>
      <c r="C211" s="34"/>
      <c r="D211" s="34"/>
    </row>
    <row r="212" spans="1:4">
      <c r="A212" s="19">
        <v>43405</v>
      </c>
      <c r="B212" s="24">
        <v>5.9028891568992499E-2</v>
      </c>
      <c r="C212" s="34"/>
      <c r="D212" s="34"/>
    </row>
    <row r="213" spans="1:4">
      <c r="A213" s="19">
        <v>43435</v>
      </c>
      <c r="B213" s="24">
        <v>5.9089251691131203E-2</v>
      </c>
      <c r="C213" s="34"/>
      <c r="D213" s="34"/>
    </row>
    <row r="214" spans="1:4">
      <c r="A214" s="19">
        <v>43466</v>
      </c>
      <c r="B214" s="24">
        <v>5.9151623818613198E-2</v>
      </c>
      <c r="C214" s="34"/>
      <c r="D214" s="34"/>
    </row>
    <row r="215" spans="1:4">
      <c r="A215" s="19">
        <v>43497</v>
      </c>
      <c r="B215" s="24">
        <v>5.9213995947388298E-2</v>
      </c>
      <c r="C215" s="34"/>
      <c r="D215" s="34"/>
    </row>
    <row r="216" spans="1:4">
      <c r="A216" s="19">
        <v>43525</v>
      </c>
      <c r="B216" s="24">
        <v>5.9270332064812699E-2</v>
      </c>
      <c r="C216" s="34"/>
      <c r="D216" s="34"/>
    </row>
    <row r="217" spans="1:4">
      <c r="A217" s="19">
        <v>43556</v>
      </c>
      <c r="B217" s="24">
        <v>5.9332704196048497E-2</v>
      </c>
      <c r="C217" s="34"/>
      <c r="D217" s="34"/>
    </row>
    <row r="218" spans="1:4">
      <c r="A218" s="19">
        <v>43586</v>
      </c>
      <c r="B218" s="24">
        <v>5.9393064324282402E-2</v>
      </c>
      <c r="C218" s="34"/>
      <c r="D218" s="34"/>
    </row>
    <row r="219" spans="1:4">
      <c r="A219" s="19">
        <v>43617</v>
      </c>
      <c r="B219" s="24">
        <v>5.9455436458062803E-2</v>
      </c>
      <c r="C219" s="34"/>
      <c r="D219" s="34"/>
    </row>
    <row r="220" spans="1:4">
      <c r="A220" s="19">
        <v>43647</v>
      </c>
      <c r="B220" s="24">
        <v>5.9515796588758697E-2</v>
      </c>
      <c r="C220" s="34"/>
      <c r="D220" s="34"/>
    </row>
    <row r="221" spans="1:4">
      <c r="A221" s="19">
        <v>43678</v>
      </c>
      <c r="B221" s="24">
        <v>5.9578168725083397E-2</v>
      </c>
      <c r="C221" s="34"/>
      <c r="D221" s="34"/>
    </row>
    <row r="222" spans="1:4">
      <c r="A222" s="19">
        <v>43709</v>
      </c>
      <c r="B222" s="24">
        <v>5.9640540862700799E-2</v>
      </c>
      <c r="C222" s="34"/>
      <c r="D222" s="34"/>
    </row>
    <row r="223" spans="1:4">
      <c r="A223" s="19">
        <v>43739</v>
      </c>
      <c r="B223" s="24">
        <v>5.9700900997109702E-2</v>
      </c>
      <c r="C223" s="34"/>
      <c r="D223" s="34"/>
    </row>
    <row r="224" spans="1:4">
      <c r="A224" s="19">
        <v>43770</v>
      </c>
      <c r="B224" s="24">
        <v>5.9763273137271297E-2</v>
      </c>
      <c r="C224" s="34"/>
      <c r="D224" s="34"/>
    </row>
    <row r="225" spans="1:4">
      <c r="A225" s="19">
        <v>43800</v>
      </c>
      <c r="B225" s="24">
        <v>5.9823633274141801E-2</v>
      </c>
      <c r="C225" s="34"/>
      <c r="D225" s="34"/>
    </row>
    <row r="226" spans="1:4">
      <c r="A226" s="19">
        <v>43831</v>
      </c>
      <c r="B226" s="24">
        <v>5.9886005416847098E-2</v>
      </c>
      <c r="C226" s="34"/>
      <c r="D226" s="34"/>
    </row>
    <row r="227" spans="1:4">
      <c r="A227" s="19">
        <v>43862</v>
      </c>
      <c r="B227" s="24">
        <v>5.9948377560844701E-2</v>
      </c>
      <c r="C227" s="34"/>
      <c r="D227" s="34"/>
    </row>
    <row r="228" spans="1:4">
      <c r="A228" s="19">
        <v>43891</v>
      </c>
      <c r="B228" s="24">
        <v>6.0006725696722697E-2</v>
      </c>
      <c r="C228" s="34"/>
      <c r="D228" s="34"/>
    </row>
    <row r="229" spans="1:4">
      <c r="A229" s="19">
        <v>43922</v>
      </c>
      <c r="B229" s="24">
        <v>6.0069097843221897E-2</v>
      </c>
      <c r="C229" s="34"/>
      <c r="D229" s="34"/>
    </row>
    <row r="230" spans="1:4">
      <c r="A230" s="19">
        <v>43952</v>
      </c>
      <c r="B230" s="24">
        <v>6.0129457986226598E-2</v>
      </c>
      <c r="C230" s="34"/>
      <c r="D230" s="34"/>
    </row>
    <row r="231" spans="1:4">
      <c r="A231" s="19">
        <v>43983</v>
      </c>
      <c r="B231" s="24">
        <v>6.0191830135269499E-2</v>
      </c>
      <c r="C231" s="34"/>
      <c r="D231" s="34"/>
    </row>
    <row r="232" spans="1:4">
      <c r="A232" s="19">
        <v>44013</v>
      </c>
      <c r="B232" s="24">
        <v>6.0252190280735397E-2</v>
      </c>
      <c r="C232" s="34"/>
      <c r="D232" s="34"/>
    </row>
    <row r="233" spans="1:4">
      <c r="A233" s="19">
        <v>44044</v>
      </c>
      <c r="B233" s="24">
        <v>6.0314562432321098E-2</v>
      </c>
      <c r="C233" s="34"/>
      <c r="D233" s="34"/>
    </row>
    <row r="234" spans="1:4">
      <c r="A234" s="19">
        <v>44075</v>
      </c>
      <c r="B234" s="24">
        <v>6.0376934585199701E-2</v>
      </c>
      <c r="C234" s="34"/>
      <c r="D234" s="34"/>
    </row>
    <row r="235" spans="1:4">
      <c r="A235" s="19">
        <v>44105</v>
      </c>
      <c r="B235" s="24">
        <v>6.04372947343772E-2</v>
      </c>
      <c r="C235" s="34"/>
      <c r="D235" s="34"/>
    </row>
    <row r="236" spans="1:4">
      <c r="A236" s="19">
        <v>44136</v>
      </c>
      <c r="B236" s="24">
        <v>6.0499666889798999E-2</v>
      </c>
      <c r="C236" s="34"/>
      <c r="D236" s="34"/>
    </row>
    <row r="237" spans="1:4">
      <c r="A237" s="19">
        <v>44166</v>
      </c>
      <c r="B237" s="24">
        <v>6.05600270414373E-2</v>
      </c>
      <c r="C237" s="34"/>
      <c r="D237" s="34"/>
    </row>
    <row r="238" spans="1:4">
      <c r="A238" s="19">
        <v>44197</v>
      </c>
      <c r="B238" s="24">
        <v>6.0622399199401503E-2</v>
      </c>
      <c r="C238" s="34"/>
      <c r="D238" s="34"/>
    </row>
    <row r="239" spans="1:4">
      <c r="A239" s="19">
        <v>44228</v>
      </c>
      <c r="B239" s="25">
        <v>6.0684771358658497E-2</v>
      </c>
      <c r="C239" s="34"/>
      <c r="D239" s="34"/>
    </row>
    <row r="240" spans="1:4">
      <c r="A240" s="29">
        <v>0</v>
      </c>
      <c r="B240" s="30" t="e">
        <v>#N/A</v>
      </c>
    </row>
    <row r="241" spans="1:2">
      <c r="A241" s="29">
        <v>0</v>
      </c>
      <c r="B241" s="30" t="e">
        <v>#N/A</v>
      </c>
    </row>
    <row r="242" spans="1:2">
      <c r="A242" s="29">
        <v>0</v>
      </c>
      <c r="B242" s="30" t="e">
        <v>#N/A</v>
      </c>
    </row>
    <row r="243" spans="1:2">
      <c r="A243" s="29"/>
      <c r="B243" s="30"/>
    </row>
    <row r="244" spans="1:2">
      <c r="A244" s="29"/>
      <c r="B244" s="30"/>
    </row>
    <row r="245" spans="1:2">
      <c r="A245" s="29"/>
      <c r="B245" s="30"/>
    </row>
    <row r="246" spans="1:2">
      <c r="A246" s="29"/>
      <c r="B246" s="30"/>
    </row>
    <row r="247" spans="1:2">
      <c r="A247" s="29"/>
      <c r="B247" s="30"/>
    </row>
    <row r="248" spans="1:2">
      <c r="A248" s="29"/>
      <c r="B248" s="30"/>
    </row>
    <row r="249" spans="1:2">
      <c r="A249" s="29"/>
      <c r="B249" s="30"/>
    </row>
    <row r="250" spans="1:2">
      <c r="A250" s="29"/>
      <c r="B250" s="30"/>
    </row>
    <row r="251" spans="1:2">
      <c r="A251" s="29"/>
      <c r="B251" s="30"/>
    </row>
    <row r="252" spans="1:2">
      <c r="A252" s="29"/>
      <c r="B252" s="30"/>
    </row>
    <row r="253" spans="1:2">
      <c r="A253" s="29"/>
      <c r="B253" s="30"/>
    </row>
    <row r="254" spans="1:2">
      <c r="A254" s="29"/>
      <c r="B254" s="30"/>
    </row>
    <row r="255" spans="1:2">
      <c r="A255" s="29"/>
      <c r="B255" s="30"/>
    </row>
    <row r="256" spans="1:2">
      <c r="A256" s="29"/>
      <c r="B256" s="30"/>
    </row>
    <row r="257" spans="1:2">
      <c r="A257" s="29"/>
      <c r="B257" s="30"/>
    </row>
    <row r="258" spans="1:2">
      <c r="A258" s="29"/>
      <c r="B258" s="30"/>
    </row>
    <row r="259" spans="1:2">
      <c r="A259" s="29"/>
      <c r="B259" s="30"/>
    </row>
    <row r="260" spans="1:2">
      <c r="A260" s="29"/>
      <c r="B260" s="30"/>
    </row>
    <row r="261" spans="1:2">
      <c r="A261" s="29"/>
      <c r="B261" s="30"/>
    </row>
    <row r="262" spans="1:2">
      <c r="A262" s="29"/>
      <c r="B262" s="30"/>
    </row>
    <row r="263" spans="1:2">
      <c r="A263" s="29"/>
      <c r="B263" s="30"/>
    </row>
    <row r="264" spans="1:2">
      <c r="A264" s="29"/>
      <c r="B264" s="30"/>
    </row>
    <row r="265" spans="1:2">
      <c r="A265" s="29"/>
      <c r="B265" s="30"/>
    </row>
    <row r="266" spans="1:2">
      <c r="A266" s="29"/>
      <c r="B266" s="30"/>
    </row>
    <row r="267" spans="1:2">
      <c r="A267" s="29"/>
      <c r="B267" s="30"/>
    </row>
    <row r="268" spans="1:2">
      <c r="A268" s="29"/>
      <c r="B268" s="30"/>
    </row>
    <row r="269" spans="1:2">
      <c r="A269" s="29"/>
      <c r="B269" s="30"/>
    </row>
    <row r="270" spans="1:2">
      <c r="A270" s="29"/>
      <c r="B270" s="30"/>
    </row>
    <row r="271" spans="1:2">
      <c r="A271" s="29"/>
      <c r="B271" s="30"/>
    </row>
    <row r="272" spans="1:2">
      <c r="A272" s="29"/>
      <c r="B272" s="30"/>
    </row>
    <row r="273" spans="1:2">
      <c r="A273" s="29"/>
      <c r="B273" s="30"/>
    </row>
    <row r="274" spans="1:2">
      <c r="A274" s="29"/>
      <c r="B274" s="30"/>
    </row>
    <row r="275" spans="1:2">
      <c r="A275" s="29"/>
      <c r="B275" s="30"/>
    </row>
    <row r="276" spans="1:2">
      <c r="A276" s="29"/>
      <c r="B276" s="30"/>
    </row>
    <row r="277" spans="1:2">
      <c r="A277" s="29"/>
      <c r="B277" s="30"/>
    </row>
    <row r="278" spans="1:2">
      <c r="A278" s="29"/>
      <c r="B278" s="30"/>
    </row>
    <row r="279" spans="1:2">
      <c r="A279" s="29"/>
      <c r="B279" s="30"/>
    </row>
    <row r="280" spans="1:2">
      <c r="A280" s="29"/>
      <c r="B280" s="30"/>
    </row>
    <row r="281" spans="1:2">
      <c r="A281" s="29"/>
      <c r="B281" s="30"/>
    </row>
    <row r="282" spans="1:2">
      <c r="A282" s="29"/>
      <c r="B282" s="30"/>
    </row>
    <row r="283" spans="1:2">
      <c r="A283" s="29"/>
      <c r="B283" s="30"/>
    </row>
    <row r="284" spans="1:2">
      <c r="A284" s="29"/>
      <c r="B284" s="30"/>
    </row>
    <row r="285" spans="1:2">
      <c r="A285" s="29"/>
      <c r="B285" s="30"/>
    </row>
    <row r="286" spans="1:2">
      <c r="A286" s="29"/>
      <c r="B286" s="30"/>
    </row>
    <row r="287" spans="1:2">
      <c r="A287" s="29"/>
      <c r="B287" s="30"/>
    </row>
    <row r="288" spans="1:2">
      <c r="A288" s="29"/>
      <c r="B288" s="30"/>
    </row>
    <row r="289" spans="1:2">
      <c r="A289" s="29"/>
      <c r="B289" s="30"/>
    </row>
    <row r="290" spans="1:2">
      <c r="A290" s="29"/>
      <c r="B290" s="30"/>
    </row>
    <row r="291" spans="1:2">
      <c r="A291" s="29"/>
      <c r="B291" s="30"/>
    </row>
    <row r="292" spans="1:2">
      <c r="A292" s="29"/>
      <c r="B292" s="30"/>
    </row>
    <row r="293" spans="1:2">
      <c r="A293" s="29"/>
      <c r="B293" s="30"/>
    </row>
    <row r="294" spans="1:2">
      <c r="A294" s="29"/>
      <c r="B294" s="30"/>
    </row>
    <row r="295" spans="1:2">
      <c r="A295" s="29"/>
      <c r="B295" s="30"/>
    </row>
    <row r="296" spans="1:2">
      <c r="A296" s="29"/>
      <c r="B296" s="30"/>
    </row>
    <row r="297" spans="1:2">
      <c r="A297" s="29"/>
      <c r="B297" s="30"/>
    </row>
    <row r="298" spans="1:2">
      <c r="A298" s="29"/>
      <c r="B298" s="30"/>
    </row>
    <row r="299" spans="1:2">
      <c r="A299" s="29"/>
      <c r="B299" s="30"/>
    </row>
    <row r="300" spans="1:2">
      <c r="A300" s="29"/>
      <c r="B300" s="30"/>
    </row>
    <row r="301" spans="1:2">
      <c r="A301" s="29"/>
      <c r="B301" s="30"/>
    </row>
    <row r="302" spans="1:2">
      <c r="A302" s="29"/>
      <c r="B302" s="30"/>
    </row>
    <row r="303" spans="1:2">
      <c r="A303" s="29"/>
      <c r="B303" s="30"/>
    </row>
    <row r="304" spans="1:2">
      <c r="A304" s="29"/>
      <c r="B304" s="30"/>
    </row>
    <row r="305" spans="1:2">
      <c r="A305" s="29"/>
      <c r="B305" s="30"/>
    </row>
    <row r="306" spans="1:2">
      <c r="A306" s="29"/>
      <c r="B306" s="30"/>
    </row>
    <row r="307" spans="1:2">
      <c r="A307" s="29"/>
      <c r="B307" s="30"/>
    </row>
    <row r="308" spans="1:2">
      <c r="A308" s="29"/>
      <c r="B308" s="30"/>
    </row>
    <row r="309" spans="1:2">
      <c r="A309" s="29"/>
      <c r="B309" s="30"/>
    </row>
    <row r="310" spans="1:2">
      <c r="A310" s="29"/>
      <c r="B310" s="30"/>
    </row>
    <row r="311" spans="1:2">
      <c r="A311" s="29"/>
      <c r="B311" s="30"/>
    </row>
    <row r="312" spans="1:2">
      <c r="A312" s="29"/>
      <c r="B312" s="30"/>
    </row>
    <row r="313" spans="1:2">
      <c r="A313" s="29"/>
      <c r="B313" s="30"/>
    </row>
    <row r="314" spans="1:2">
      <c r="A314" s="29"/>
      <c r="B314" s="30"/>
    </row>
    <row r="315" spans="1:2">
      <c r="A315" s="29"/>
      <c r="B315" s="30"/>
    </row>
    <row r="316" spans="1:2">
      <c r="A316" s="29"/>
      <c r="B316" s="30"/>
    </row>
    <row r="317" spans="1:2">
      <c r="A317" s="29"/>
      <c r="B317" s="30"/>
    </row>
    <row r="318" spans="1:2">
      <c r="A318" s="29"/>
      <c r="B318" s="30"/>
    </row>
    <row r="319" spans="1:2">
      <c r="A319" s="29"/>
      <c r="B319" s="30"/>
    </row>
    <row r="320" spans="1:2">
      <c r="A320" s="29"/>
      <c r="B320" s="30"/>
    </row>
    <row r="321" spans="1:2">
      <c r="A321" s="29"/>
      <c r="B321" s="30"/>
    </row>
    <row r="322" spans="1:2">
      <c r="A322" s="29"/>
      <c r="B322" s="30"/>
    </row>
    <row r="323" spans="1:2">
      <c r="A323" s="29"/>
      <c r="B323" s="30"/>
    </row>
    <row r="324" spans="1:2">
      <c r="A324" s="29"/>
      <c r="B324" s="30"/>
    </row>
    <row r="325" spans="1:2">
      <c r="A325" s="29"/>
      <c r="B325" s="30"/>
    </row>
    <row r="326" spans="1:2">
      <c r="A326" s="29"/>
      <c r="B326" s="30"/>
    </row>
    <row r="327" spans="1:2">
      <c r="A327" s="29"/>
      <c r="B327" s="30"/>
    </row>
    <row r="328" spans="1:2">
      <c r="A328" s="29"/>
      <c r="B328" s="30"/>
    </row>
    <row r="329" spans="1:2">
      <c r="A329" s="29"/>
      <c r="B329" s="30"/>
    </row>
    <row r="330" spans="1:2">
      <c r="A330" s="29"/>
      <c r="B330" s="30"/>
    </row>
    <row r="331" spans="1:2">
      <c r="A331" s="29"/>
      <c r="B331" s="30"/>
    </row>
    <row r="332" spans="1:2">
      <c r="A332" s="29"/>
      <c r="B332" s="30"/>
    </row>
    <row r="333" spans="1:2">
      <c r="A333" s="29"/>
      <c r="B333" s="30"/>
    </row>
    <row r="334" spans="1:2">
      <c r="A334" s="29"/>
      <c r="B334" s="30"/>
    </row>
    <row r="335" spans="1:2">
      <c r="A335" s="29"/>
      <c r="B335" s="30"/>
    </row>
    <row r="336" spans="1:2">
      <c r="A336" s="29"/>
      <c r="B336" s="30"/>
    </row>
    <row r="337" spans="1:2">
      <c r="A337" s="29"/>
      <c r="B337" s="30"/>
    </row>
    <row r="338" spans="1:2">
      <c r="A338" s="29"/>
      <c r="B338" s="30"/>
    </row>
    <row r="339" spans="1:2">
      <c r="A339" s="29"/>
      <c r="B339" s="30"/>
    </row>
    <row r="340" spans="1:2">
      <c r="A340" s="29"/>
      <c r="B340" s="30"/>
    </row>
    <row r="341" spans="1:2">
      <c r="A341" s="29"/>
      <c r="B341" s="30"/>
    </row>
    <row r="342" spans="1:2">
      <c r="A342" s="29"/>
      <c r="B342" s="30"/>
    </row>
    <row r="343" spans="1:2">
      <c r="A343" s="29"/>
      <c r="B343" s="30"/>
    </row>
    <row r="344" spans="1:2">
      <c r="A344" s="29"/>
      <c r="B344" s="30"/>
    </row>
    <row r="345" spans="1:2">
      <c r="A345" s="29"/>
      <c r="B345" s="30"/>
    </row>
    <row r="346" spans="1:2">
      <c r="A346" s="29"/>
      <c r="B346" s="30"/>
    </row>
    <row r="347" spans="1:2">
      <c r="A347" s="29"/>
      <c r="B347" s="30"/>
    </row>
    <row r="348" spans="1:2">
      <c r="A348" s="29"/>
      <c r="B348" s="30"/>
    </row>
    <row r="349" spans="1:2">
      <c r="A349" s="29"/>
      <c r="B349" s="30"/>
    </row>
    <row r="350" spans="1:2">
      <c r="A350" s="29"/>
      <c r="B350" s="30"/>
    </row>
    <row r="351" spans="1:2">
      <c r="A351" s="29"/>
      <c r="B351" s="30"/>
    </row>
    <row r="352" spans="1:2">
      <c r="A352" s="29"/>
      <c r="B352" s="30"/>
    </row>
    <row r="353" spans="1:2">
      <c r="A353" s="29"/>
      <c r="B353" s="30"/>
    </row>
    <row r="354" spans="1:2">
      <c r="A354" s="29"/>
      <c r="B354" s="30"/>
    </row>
    <row r="355" spans="1:2">
      <c r="A355" s="29"/>
      <c r="B355" s="30"/>
    </row>
    <row r="356" spans="1:2">
      <c r="A356" s="29"/>
      <c r="B356" s="30"/>
    </row>
    <row r="357" spans="1:2">
      <c r="A357" s="29"/>
      <c r="B357" s="30"/>
    </row>
    <row r="358" spans="1:2">
      <c r="A358" s="29"/>
      <c r="B358" s="30"/>
    </row>
    <row r="359" spans="1:2">
      <c r="A359" s="29"/>
      <c r="B359" s="30"/>
    </row>
    <row r="360" spans="1:2">
      <c r="A360" s="29"/>
      <c r="B360" s="30"/>
    </row>
    <row r="361" spans="1:2">
      <c r="B361" s="30"/>
    </row>
    <row r="362" spans="1:2">
      <c r="B362" s="30"/>
    </row>
    <row r="363" spans="1:2">
      <c r="B363" s="30"/>
    </row>
    <row r="364" spans="1:2">
      <c r="A364" s="29"/>
      <c r="B364" s="30"/>
    </row>
    <row r="365" spans="1:2">
      <c r="A365" s="29"/>
      <c r="B365" s="30"/>
    </row>
    <row r="366" spans="1:2">
      <c r="A366" s="29"/>
      <c r="B366" s="30"/>
    </row>
    <row r="367" spans="1:2">
      <c r="A367" s="29"/>
      <c r="B367" s="30"/>
    </row>
    <row r="368" spans="1:2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8" spans="1:1">
      <c r="A388" s="29"/>
    </row>
    <row r="389" spans="1:1">
      <c r="A389" s="29"/>
    </row>
    <row r="390" spans="1:1">
      <c r="A390" s="29"/>
    </row>
    <row r="909" spans="1:1">
      <c r="A909" s="23">
        <v>33</v>
      </c>
    </row>
    <row r="910" spans="1:1">
      <c r="A910" s="23">
        <v>5.5555555555555599E+21</v>
      </c>
    </row>
    <row r="911" spans="1:1">
      <c r="A911" s="23" t="s">
        <v>15</v>
      </c>
    </row>
    <row r="913" spans="1:1">
      <c r="A913" s="23">
        <v>2</v>
      </c>
    </row>
    <row r="914" spans="1:1">
      <c r="A914" s="23">
        <v>5.5555555555555599E+21</v>
      </c>
    </row>
    <row r="916" spans="1:1">
      <c r="A916" s="23">
        <v>0</v>
      </c>
    </row>
    <row r="917" spans="1:1">
      <c r="A917" s="23">
        <v>5.5555555555555599E+21</v>
      </c>
    </row>
    <row r="919" spans="1:1">
      <c r="A919" s="23">
        <v>8</v>
      </c>
    </row>
    <row r="920" spans="1:1">
      <c r="A920" s="23">
        <v>5.5555555555555599E+21</v>
      </c>
    </row>
    <row r="921" spans="1:1">
      <c r="A921" s="23">
        <v>0</v>
      </c>
    </row>
    <row r="922" spans="1:1">
      <c r="A922" s="23">
        <v>2</v>
      </c>
    </row>
    <row r="923" spans="1:1">
      <c r="A923" s="23">
        <v>5.5555555555555599E+21</v>
      </c>
    </row>
    <row r="924" spans="1:1">
      <c r="A924" s="23">
        <v>8</v>
      </c>
    </row>
    <row r="925" spans="1:1">
      <c r="A925" s="23">
        <v>2</v>
      </c>
    </row>
    <row r="926" spans="1:1">
      <c r="A926" s="23">
        <v>5.5555555555555599E+21</v>
      </c>
    </row>
    <row r="928" spans="1:1">
      <c r="A928" s="23">
        <v>0</v>
      </c>
    </row>
    <row r="929" spans="1:1">
      <c r="A929" s="23">
        <v>5.5555555555555597E+22</v>
      </c>
    </row>
    <row r="932" spans="1:1">
      <c r="A932" s="23">
        <v>5.5555555555555599E+21</v>
      </c>
    </row>
    <row r="934" spans="1:1">
      <c r="A934" s="23">
        <v>8</v>
      </c>
    </row>
    <row r="935" spans="1:1">
      <c r="A935" s="23">
        <v>5.5555555555555599E+21</v>
      </c>
    </row>
    <row r="936" spans="1:1">
      <c r="A936" s="23">
        <v>55555555555555</v>
      </c>
    </row>
    <row r="937" spans="1:1">
      <c r="A937" s="23">
        <v>5555555555</v>
      </c>
    </row>
    <row r="938" spans="1:1">
      <c r="A938" s="23">
        <v>5.5555555555555599E+21</v>
      </c>
    </row>
    <row r="939" spans="1:1">
      <c r="A939" s="23">
        <v>555</v>
      </c>
    </row>
    <row r="940" spans="1:1">
      <c r="A940" s="23">
        <v>555555555555</v>
      </c>
    </row>
    <row r="941" spans="1:1">
      <c r="A941" s="23">
        <v>555</v>
      </c>
    </row>
    <row r="942" spans="1:1">
      <c r="A942" s="23">
        <v>55555</v>
      </c>
    </row>
    <row r="943" spans="1:1">
      <c r="A943" s="23">
        <v>5.5555555555555604E+18</v>
      </c>
    </row>
    <row r="944" spans="1:1">
      <c r="A944" s="23">
        <v>555</v>
      </c>
    </row>
    <row r="945" spans="1:1">
      <c r="A945" s="23">
        <v>5555</v>
      </c>
    </row>
    <row r="946" spans="1:1">
      <c r="A946" s="23">
        <v>5.5555555555555597E+17</v>
      </c>
    </row>
    <row r="947" spans="1:1">
      <c r="A947" s="23">
        <v>555</v>
      </c>
    </row>
    <row r="948" spans="1:1">
      <c r="A948" s="23">
        <v>55555555555</v>
      </c>
    </row>
    <row r="949" spans="1:1">
      <c r="A949" s="23">
        <v>555</v>
      </c>
    </row>
    <row r="950" spans="1:1">
      <c r="A950" s="23">
        <v>55</v>
      </c>
    </row>
    <row r="951" spans="1:1">
      <c r="A951" s="23">
        <v>5555555555</v>
      </c>
    </row>
    <row r="952" spans="1:1">
      <c r="A952" s="23">
        <v>5.5555555555555602E+23</v>
      </c>
    </row>
    <row r="953" spans="1:1">
      <c r="A953" s="23">
        <v>555</v>
      </c>
    </row>
    <row r="954" spans="1:1">
      <c r="A954" s="23">
        <v>555555555</v>
      </c>
    </row>
    <row r="955" spans="1:1">
      <c r="A955" s="23">
        <v>5.5555555555555599E+21</v>
      </c>
    </row>
    <row r="956" spans="1:1">
      <c r="A956" s="23">
        <v>55</v>
      </c>
    </row>
    <row r="957" spans="1:1">
      <c r="A957" s="23">
        <v>555555555555555</v>
      </c>
    </row>
    <row r="958" spans="1:1">
      <c r="A958" s="23">
        <v>5.5555555555555603E+27</v>
      </c>
    </row>
    <row r="959" spans="1:1">
      <c r="A959" s="23">
        <v>555</v>
      </c>
    </row>
    <row r="960" spans="1:1">
      <c r="A960" s="23">
        <v>5.5555555555555602E+23</v>
      </c>
    </row>
    <row r="961" spans="1:1">
      <c r="A961" s="23">
        <v>555</v>
      </c>
    </row>
    <row r="962" spans="1:1">
      <c r="A962" s="23">
        <v>555555555555555</v>
      </c>
    </row>
    <row r="963" spans="1:1">
      <c r="A963" s="23" t="s">
        <v>0</v>
      </c>
    </row>
    <row r="964" spans="1:1">
      <c r="A964" s="23">
        <v>3</v>
      </c>
    </row>
    <row r="968" spans="1:1">
      <c r="A968" s="23">
        <v>4</v>
      </c>
    </row>
    <row r="970" spans="1:1">
      <c r="A970" s="23">
        <v>0</v>
      </c>
    </row>
    <row r="971" spans="1:1">
      <c r="A971" s="23">
        <v>2</v>
      </c>
    </row>
    <row r="973" spans="1:1">
      <c r="A973" s="23">
        <v>0</v>
      </c>
    </row>
    <row r="974" spans="1:1">
      <c r="A974" s="23">
        <v>2</v>
      </c>
    </row>
    <row r="984" spans="1:1">
      <c r="A984" s="23" t="s">
        <v>16</v>
      </c>
    </row>
    <row r="985" spans="1:1">
      <c r="A985" s="23">
        <v>0</v>
      </c>
    </row>
    <row r="988" spans="1:1">
      <c r="A988" s="23">
        <v>2</v>
      </c>
    </row>
    <row r="990" spans="1:1">
      <c r="A990" s="23">
        <v>8</v>
      </c>
    </row>
    <row r="1004" spans="1:1">
      <c r="A1004" s="23" t="s">
        <v>17</v>
      </c>
    </row>
    <row r="1005" spans="1:1">
      <c r="A1005" s="23" t="s">
        <v>18</v>
      </c>
    </row>
    <row r="1014" spans="1:1">
      <c r="A1014" s="23">
        <v>3</v>
      </c>
    </row>
    <row r="1015" spans="1:1">
      <c r="A1015" s="23">
        <v>13</v>
      </c>
    </row>
    <row r="1019" spans="1:1">
      <c r="A1019" s="23">
        <v>4</v>
      </c>
    </row>
    <row r="1023" spans="1:1">
      <c r="A1023" s="23">
        <v>8</v>
      </c>
    </row>
    <row r="1028" spans="1:1">
      <c r="A1028" s="23">
        <v>9</v>
      </c>
    </row>
    <row r="1033" spans="1:1">
      <c r="A1033" s="23" t="s">
        <v>19</v>
      </c>
    </row>
    <row r="1034" spans="1:1">
      <c r="A1034" s="23" t="s">
        <v>20</v>
      </c>
    </row>
    <row r="1035" spans="1:1">
      <c r="A1035" s="23" t="s">
        <v>21</v>
      </c>
    </row>
    <row r="1036" spans="1:1">
      <c r="A1036" s="23">
        <v>4</v>
      </c>
    </row>
    <row r="1037" spans="1:1">
      <c r="A1037" s="23">
        <v>5</v>
      </c>
    </row>
    <row r="1038" spans="1:1">
      <c r="A1038" s="23">
        <v>8</v>
      </c>
    </row>
    <row r="1042" spans="1:1">
      <c r="A1042" s="23">
        <v>4</v>
      </c>
    </row>
    <row r="1044" spans="1:1">
      <c r="A1044" s="23">
        <v>7</v>
      </c>
    </row>
    <row r="1054" spans="1:1">
      <c r="A1054" s="23">
        <v>8</v>
      </c>
    </row>
    <row r="1062" spans="1:1">
      <c r="A1062" s="23">
        <v>8</v>
      </c>
    </row>
    <row r="1084" spans="1:1">
      <c r="A1084" s="23" t="s">
        <v>22</v>
      </c>
    </row>
    <row r="1085" spans="1:1">
      <c r="A1085" s="23" t="s">
        <v>23</v>
      </c>
    </row>
    <row r="1089" spans="1:1">
      <c r="A1089" s="23">
        <v>5</v>
      </c>
    </row>
    <row r="1090" spans="1:1">
      <c r="A1090" s="23" t="s">
        <v>24</v>
      </c>
    </row>
    <row r="1091" spans="1:1">
      <c r="A1091" s="23">
        <v>0</v>
      </c>
    </row>
    <row r="1092" spans="1:1">
      <c r="A1092" s="23">
        <v>1</v>
      </c>
    </row>
    <row r="1094" spans="1:1">
      <c r="A1094" s="23">
        <v>5</v>
      </c>
    </row>
    <row r="1096" spans="1:1">
      <c r="A1096" s="23" t="s">
        <v>25</v>
      </c>
    </row>
    <row r="1097" spans="1:1">
      <c r="A1097" s="23">
        <v>1</v>
      </c>
    </row>
    <row r="1099" spans="1:1">
      <c r="A1099" s="23">
        <v>2</v>
      </c>
    </row>
    <row r="1105" spans="1:2">
      <c r="A1105" s="23">
        <v>3</v>
      </c>
    </row>
    <row r="1106" spans="1:2">
      <c r="A1106" s="23">
        <v>90</v>
      </c>
    </row>
    <row r="1108" spans="1:2">
      <c r="A1108" s="23" t="s">
        <v>0</v>
      </c>
    </row>
    <row r="1109" spans="1:2">
      <c r="A1109" s="23">
        <v>301</v>
      </c>
    </row>
    <row r="1110" spans="1:2">
      <c r="A1110" s="23">
        <v>0</v>
      </c>
    </row>
    <row r="1111" spans="1:2">
      <c r="A1111" s="23" t="s">
        <v>26</v>
      </c>
    </row>
    <row r="1115" spans="1:2">
      <c r="A1115" s="23">
        <v>4</v>
      </c>
    </row>
    <row r="1117" spans="1:2">
      <c r="B1117" s="31">
        <v>1996</v>
      </c>
    </row>
    <row r="1122" spans="1:1">
      <c r="A1122" s="23">
        <v>8</v>
      </c>
    </row>
    <row r="1135" spans="1:1">
      <c r="A1135" s="23">
        <v>4</v>
      </c>
    </row>
    <row r="1139" spans="1:1">
      <c r="A1139" s="23" t="s">
        <v>27</v>
      </c>
    </row>
    <row r="1142" spans="1:1">
      <c r="A1142" s="23">
        <v>2</v>
      </c>
    </row>
    <row r="1144" spans="1:1">
      <c r="A1144" s="23">
        <v>2</v>
      </c>
    </row>
    <row r="1145" spans="1:1">
      <c r="A1145" s="23">
        <v>6</v>
      </c>
    </row>
    <row r="1147" spans="1:1">
      <c r="A1147" s="23">
        <v>333333</v>
      </c>
    </row>
    <row r="1148" spans="1:1">
      <c r="A1148" s="23">
        <v>6</v>
      </c>
    </row>
    <row r="1149" spans="1:1">
      <c r="A1149" s="23" t="s">
        <v>28</v>
      </c>
    </row>
    <row r="1150" spans="1:1">
      <c r="A1150" s="23">
        <v>-8</v>
      </c>
    </row>
    <row r="1151" spans="1:1">
      <c r="A1151" s="23">
        <v>7</v>
      </c>
    </row>
    <row r="1153" spans="1:1">
      <c r="A1153" s="23">
        <v>6</v>
      </c>
    </row>
    <row r="1154" spans="1:1">
      <c r="A1154" s="23">
        <v>333333</v>
      </c>
    </row>
    <row r="1155" spans="1:1">
      <c r="A1155" s="23">
        <v>0</v>
      </c>
    </row>
    <row r="1164" spans="1:1">
      <c r="A1164" s="23">
        <v>0</v>
      </c>
    </row>
    <row r="1166" spans="1:1">
      <c r="A1166" s="23">
        <v>5</v>
      </c>
    </row>
    <row r="1170" spans="1:1">
      <c r="A1170" s="23" t="s">
        <v>29</v>
      </c>
    </row>
    <row r="1171" spans="1:1">
      <c r="A1171" s="23" t="s">
        <v>30</v>
      </c>
    </row>
    <row r="1176" spans="1:1">
      <c r="A1176" s="23">
        <v>333333</v>
      </c>
    </row>
    <row r="1200" spans="1:1">
      <c r="A1200" s="23" t="s">
        <v>31</v>
      </c>
    </row>
    <row r="1201" spans="1:1">
      <c r="A1201" s="23">
        <v>0</v>
      </c>
    </row>
    <row r="1210" spans="1:1">
      <c r="A1210" s="23">
        <v>9</v>
      </c>
    </row>
    <row r="1212" spans="1:1">
      <c r="A1212" s="23">
        <v>233333</v>
      </c>
    </row>
    <row r="1216" spans="1:1">
      <c r="A1216" s="23">
        <v>433333</v>
      </c>
    </row>
    <row r="1226" spans="1:1">
      <c r="A1226" s="23" t="s">
        <v>32</v>
      </c>
    </row>
    <row r="1227" spans="1:1">
      <c r="A1227" s="23">
        <v>2</v>
      </c>
    </row>
    <row r="1228" spans="1:1">
      <c r="A1228" s="23">
        <v>3</v>
      </c>
    </row>
    <row r="1229" spans="1:1">
      <c r="A1229" s="23">
        <v>5</v>
      </c>
    </row>
    <row r="1233" spans="1:1">
      <c r="A1233" s="23">
        <v>50</v>
      </c>
    </row>
    <row r="1234" spans="1:1">
      <c r="A1234" s="23">
        <v>2</v>
      </c>
    </row>
    <row r="1237" spans="1:1">
      <c r="A1237" s="23" t="s">
        <v>20</v>
      </c>
    </row>
    <row r="1238" spans="1:1">
      <c r="A1238" s="23" t="s">
        <v>33</v>
      </c>
    </row>
    <row r="1239" spans="1:1">
      <c r="A1239" s="23" t="s">
        <v>34</v>
      </c>
    </row>
    <row r="1241" spans="1:1">
      <c r="A1241" s="23" t="s">
        <v>35</v>
      </c>
    </row>
    <row r="1242" spans="1:1">
      <c r="A1242" s="23">
        <v>1</v>
      </c>
    </row>
    <row r="1243" spans="1:1">
      <c r="A1243" s="23" t="s">
        <v>36</v>
      </c>
    </row>
    <row r="1244" spans="1:1">
      <c r="A1244" s="23" t="s">
        <v>37</v>
      </c>
    </row>
    <row r="1246" spans="1:1">
      <c r="A1246" s="23" t="s">
        <v>20</v>
      </c>
    </row>
    <row r="1248" spans="1:1">
      <c r="A1248" s="23" t="s">
        <v>38</v>
      </c>
    </row>
    <row r="1249" spans="1:1">
      <c r="A1249" s="23">
        <v>4</v>
      </c>
    </row>
    <row r="1251" spans="1:1">
      <c r="A1251" s="23">
        <v>2</v>
      </c>
    </row>
    <row r="1252" spans="1:1">
      <c r="A1252" s="23">
        <v>4</v>
      </c>
    </row>
    <row r="1253" spans="1:1">
      <c r="A1253" s="23">
        <v>2</v>
      </c>
    </row>
    <row r="1255" spans="1:1">
      <c r="A1255" s="23">
        <v>4</v>
      </c>
    </row>
    <row r="1257" spans="1:1">
      <c r="A1257" s="23">
        <v>4</v>
      </c>
    </row>
    <row r="1259" spans="1:1">
      <c r="A1259" s="23">
        <v>4</v>
      </c>
    </row>
    <row r="1261" spans="1:1">
      <c r="A1261" s="23">
        <v>1</v>
      </c>
    </row>
    <row r="1265" spans="1:1">
      <c r="A1265" s="23">
        <v>2</v>
      </c>
    </row>
    <row r="1267" spans="1:1">
      <c r="A1267" s="23">
        <v>5</v>
      </c>
    </row>
    <row r="1269" spans="1:1">
      <c r="A1269" s="23">
        <v>3</v>
      </c>
    </row>
    <row r="1271" spans="1:1">
      <c r="A1271" s="23">
        <v>2</v>
      </c>
    </row>
    <row r="1272" spans="1:1">
      <c r="A1272" s="23">
        <v>5</v>
      </c>
    </row>
    <row r="1273" spans="1:1">
      <c r="A1273" s="23">
        <v>0</v>
      </c>
    </row>
    <row r="1275" spans="1:1">
      <c r="A1275" s="23">
        <v>0</v>
      </c>
    </row>
    <row r="1277" spans="1:1">
      <c r="A1277" s="23">
        <v>1</v>
      </c>
    </row>
    <row r="1279" spans="1:1">
      <c r="A1279" s="23">
        <v>0</v>
      </c>
    </row>
    <row r="1280" spans="1:1">
      <c r="A1280" s="23">
        <v>2</v>
      </c>
    </row>
    <row r="1284" spans="1:1">
      <c r="A1284" s="23">
        <v>7</v>
      </c>
    </row>
    <row r="1286" spans="1:1">
      <c r="A1286" s="23">
        <v>6</v>
      </c>
    </row>
    <row r="1288" spans="1:1">
      <c r="A1288" s="23">
        <v>6</v>
      </c>
    </row>
    <row r="1289" spans="1:1">
      <c r="A1289" s="23">
        <v>4</v>
      </c>
    </row>
    <row r="1291" spans="1:1">
      <c r="A1291" s="23">
        <v>7</v>
      </c>
    </row>
    <row r="1293" spans="1:1">
      <c r="A1293" s="23">
        <v>7</v>
      </c>
    </row>
    <row r="1294" spans="1:1">
      <c r="A1294" s="23">
        <v>2</v>
      </c>
    </row>
    <row r="1296" spans="1:1">
      <c r="A1296" s="23">
        <v>8</v>
      </c>
    </row>
    <row r="1297" spans="1:1">
      <c r="A1297" s="23">
        <v>0</v>
      </c>
    </row>
    <row r="1298" spans="1:1">
      <c r="A1298" s="23">
        <v>8</v>
      </c>
    </row>
    <row r="1309" spans="1:1">
      <c r="A1309" s="23">
        <v>0</v>
      </c>
    </row>
    <row r="1310" spans="1:1">
      <c r="A1310" s="23">
        <v>1</v>
      </c>
    </row>
    <row r="1312" spans="1:1">
      <c r="A1312" s="23">
        <v>0</v>
      </c>
    </row>
    <row r="1313" spans="1:2">
      <c r="A1313" s="23">
        <v>1</v>
      </c>
    </row>
    <row r="1314" spans="1:2">
      <c r="A1314" s="23">
        <v>0</v>
      </c>
    </row>
    <row r="1315" spans="1:2">
      <c r="A1315" s="23">
        <v>0</v>
      </c>
    </row>
    <row r="1317" spans="1:2">
      <c r="A1317" s="23">
        <v>0</v>
      </c>
    </row>
    <row r="1319" spans="1:2">
      <c r="A1319" s="23">
        <v>1</v>
      </c>
    </row>
    <row r="1321" spans="1:2">
      <c r="A1321" s="23">
        <v>2</v>
      </c>
      <c r="B1321" s="31">
        <v>-2</v>
      </c>
    </row>
    <row r="1323" spans="1:2">
      <c r="A1323" s="23">
        <v>1</v>
      </c>
    </row>
    <row r="1324" spans="1:2">
      <c r="A1324" s="23">
        <v>23</v>
      </c>
    </row>
    <row r="1330" spans="1:2">
      <c r="A1330" s="23">
        <v>3</v>
      </c>
    </row>
    <row r="1332" spans="1:2">
      <c r="A1332" s="23">
        <v>3</v>
      </c>
    </row>
    <row r="1333" spans="1:2">
      <c r="A1333" s="23">
        <v>3</v>
      </c>
    </row>
    <row r="1334" spans="1:2">
      <c r="A1334" s="23">
        <v>4</v>
      </c>
    </row>
    <row r="1335" spans="1:2">
      <c r="A1335" s="23">
        <v>1</v>
      </c>
    </row>
    <row r="1338" spans="1:2">
      <c r="A1338" s="23">
        <v>1</v>
      </c>
    </row>
    <row r="1339" spans="1:2">
      <c r="A1339" s="23">
        <v>2</v>
      </c>
    </row>
    <row r="1340" spans="1:2">
      <c r="A1340" s="23">
        <v>3</v>
      </c>
    </row>
    <row r="1341" spans="1:2">
      <c r="A1341" s="23">
        <v>4</v>
      </c>
    </row>
    <row r="1342" spans="1:2">
      <c r="A1342" s="23">
        <v>8</v>
      </c>
    </row>
    <row r="1343" spans="1:2">
      <c r="B1343" s="31">
        <v>647</v>
      </c>
    </row>
    <row r="1344" spans="1:2">
      <c r="A1344" s="23">
        <v>7</v>
      </c>
    </row>
    <row r="1345" spans="1:1">
      <c r="A1345" s="23">
        <v>8</v>
      </c>
    </row>
    <row r="1346" spans="1:1">
      <c r="A1346" s="23">
        <v>7</v>
      </c>
    </row>
    <row r="1347" spans="1:1">
      <c r="A1347" s="23">
        <v>8</v>
      </c>
    </row>
    <row r="1348" spans="1:1">
      <c r="A1348" s="23">
        <v>78</v>
      </c>
    </row>
    <row r="1350" spans="1:1">
      <c r="A1350" s="23">
        <v>98</v>
      </c>
    </row>
    <row r="1351" spans="1:1">
      <c r="A1351" s="23">
        <v>9</v>
      </c>
    </row>
    <row r="1352" spans="1:1">
      <c r="A1352" s="23">
        <v>98</v>
      </c>
    </row>
    <row r="1353" spans="1:1">
      <c r="A1353" s="23">
        <v>98</v>
      </c>
    </row>
    <row r="1354" spans="1:1">
      <c r="A1354" s="23">
        <v>98</v>
      </c>
    </row>
    <row r="1355" spans="1:1">
      <c r="A1355" s="23">
        <v>98</v>
      </c>
    </row>
    <row r="1356" spans="1:1">
      <c r="A1356" s="23">
        <v>8</v>
      </c>
    </row>
    <row r="1357" spans="1:1">
      <c r="A1357" s="23">
        <v>9</v>
      </c>
    </row>
    <row r="1359" spans="1:1">
      <c r="A1359" s="23">
        <v>9</v>
      </c>
    </row>
    <row r="1360" spans="1:1">
      <c r="A1360" s="23">
        <v>2</v>
      </c>
    </row>
    <row r="1361" spans="1:1">
      <c r="A1361" s="23">
        <v>9</v>
      </c>
    </row>
    <row r="1362" spans="1:1">
      <c r="A1362" s="23">
        <v>96</v>
      </c>
    </row>
    <row r="1364" spans="1:1">
      <c r="A1364" s="23">
        <v>7</v>
      </c>
    </row>
    <row r="1365" spans="1:1">
      <c r="A1365" s="23">
        <v>89</v>
      </c>
    </row>
    <row r="1367" spans="1:1">
      <c r="A1367" s="23">
        <v>7.0000000000000007E-2</v>
      </c>
    </row>
    <row r="1368" spans="1:1">
      <c r="A1368" s="23">
        <v>7.0000000000000007E-2</v>
      </c>
    </row>
    <row r="1369" spans="1:1">
      <c r="A1369" s="23">
        <v>2</v>
      </c>
    </row>
    <row r="1373" spans="1:1">
      <c r="A1373" s="23">
        <v>2</v>
      </c>
    </row>
    <row r="1374" spans="1:1">
      <c r="A1374" s="23">
        <v>2</v>
      </c>
    </row>
    <row r="1377" spans="1:1">
      <c r="A1377" s="23">
        <v>18</v>
      </c>
    </row>
    <row r="1378" spans="1:1">
      <c r="A1378" s="23">
        <v>1</v>
      </c>
    </row>
    <row r="1379" spans="1:1">
      <c r="A1379" s="23">
        <v>4</v>
      </c>
    </row>
    <row r="1381" spans="1:1">
      <c r="A1381" s="23">
        <v>7</v>
      </c>
    </row>
    <row r="1385" spans="1:1">
      <c r="A1385" s="23">
        <v>7</v>
      </c>
    </row>
    <row r="1387" spans="1:1">
      <c r="A1387" s="23">
        <v>4</v>
      </c>
    </row>
    <row r="1389" spans="1:1">
      <c r="A1389" s="23">
        <v>7</v>
      </c>
    </row>
    <row r="1390" spans="1:1">
      <c r="A1390" s="23">
        <v>8</v>
      </c>
    </row>
    <row r="1392" spans="1:1">
      <c r="A1392" s="23">
        <v>31</v>
      </c>
    </row>
    <row r="1403" spans="1:1">
      <c r="A1403" s="23">
        <v>0</v>
      </c>
    </row>
    <row r="1410" spans="1:1">
      <c r="A1410" s="23">
        <v>5</v>
      </c>
    </row>
    <row r="1411" spans="1:1">
      <c r="A1411" s="23">
        <v>6</v>
      </c>
    </row>
    <row r="1414" spans="1:1">
      <c r="A1414" s="23">
        <v>2</v>
      </c>
    </row>
    <row r="1415" spans="1:1">
      <c r="A1415" s="23" t="s">
        <v>39</v>
      </c>
    </row>
    <row r="1416" spans="1:1">
      <c r="A1416" s="23" t="s">
        <v>40</v>
      </c>
    </row>
    <row r="1417" spans="1:1">
      <c r="A1417" s="23">
        <v>7</v>
      </c>
    </row>
    <row r="1419" spans="1:1">
      <c r="A1419" s="23" t="s">
        <v>41</v>
      </c>
    </row>
    <row r="1420" spans="1:1">
      <c r="A1420" s="23">
        <v>7</v>
      </c>
    </row>
    <row r="1421" spans="1:1">
      <c r="A1421" s="23">
        <v>7</v>
      </c>
    </row>
    <row r="1422" spans="1:1">
      <c r="A1422" s="23" t="s">
        <v>2</v>
      </c>
    </row>
    <row r="1425" spans="1:1">
      <c r="A1425" s="23" t="s">
        <v>42</v>
      </c>
    </row>
    <row r="1430" spans="1:1">
      <c r="A1430" s="23" t="s">
        <v>43</v>
      </c>
    </row>
    <row r="1448" spans="1:1">
      <c r="A1448" s="23">
        <v>9</v>
      </c>
    </row>
    <row r="1452" spans="1:1">
      <c r="A1452" s="23">
        <v>7</v>
      </c>
    </row>
    <row r="1455" spans="1:1">
      <c r="A1455" s="23">
        <v>4</v>
      </c>
    </row>
    <row r="1468" spans="1:1">
      <c r="A1468" s="23">
        <v>333333</v>
      </c>
    </row>
    <row r="1469" spans="1:1">
      <c r="A1469" s="23">
        <v>3</v>
      </c>
    </row>
    <row r="1490" spans="1:1">
      <c r="A1490" s="23">
        <v>0</v>
      </c>
    </row>
    <row r="1497" spans="1:1">
      <c r="A1497" s="23">
        <v>6</v>
      </c>
    </row>
    <row r="1501" spans="1:1">
      <c r="A1501" s="23">
        <v>5</v>
      </c>
    </row>
    <row r="1505" spans="1:1">
      <c r="A1505" s="23" t="s">
        <v>44</v>
      </c>
    </row>
    <row r="1507" spans="1:1">
      <c r="A1507" s="23">
        <v>2</v>
      </c>
    </row>
    <row r="1508" spans="1:1">
      <c r="A1508" s="23">
        <v>2</v>
      </c>
    </row>
    <row r="1510" spans="1:1">
      <c r="A1510" s="23">
        <v>5</v>
      </c>
    </row>
    <row r="1511" spans="1:1">
      <c r="A1511" s="23">
        <v>3</v>
      </c>
    </row>
    <row r="1513" spans="1:1">
      <c r="A1513" s="23" t="s">
        <v>45</v>
      </c>
    </row>
    <row r="1517" spans="1:1">
      <c r="A1517" s="23">
        <v>9</v>
      </c>
    </row>
    <row r="1518" spans="1:1">
      <c r="A1518" s="23" t="s">
        <v>46</v>
      </c>
    </row>
    <row r="1521" spans="1:1">
      <c r="A1521" s="23">
        <v>0</v>
      </c>
    </row>
    <row r="1522" spans="1:1">
      <c r="A1522" s="23">
        <v>3</v>
      </c>
    </row>
    <row r="1525" spans="1:1">
      <c r="A1525" s="23" t="s">
        <v>47</v>
      </c>
    </row>
    <row r="1540" spans="1:1">
      <c r="A1540" s="23">
        <v>7</v>
      </c>
    </row>
    <row r="1543" spans="1:1">
      <c r="A1543" s="23" t="s">
        <v>48</v>
      </c>
    </row>
    <row r="1547" spans="1:1">
      <c r="A1547" s="23">
        <v>3</v>
      </c>
    </row>
    <row r="1549" spans="1:1">
      <c r="A1549" s="23">
        <v>3</v>
      </c>
    </row>
    <row r="1560" spans="1:1">
      <c r="A1560" s="23">
        <v>0</v>
      </c>
    </row>
    <row r="1582" spans="1:1">
      <c r="A1582" s="23">
        <v>7</v>
      </c>
    </row>
    <row r="1652" spans="1:1">
      <c r="A1652" s="23">
        <v>8</v>
      </c>
    </row>
    <row r="1659" spans="1:1">
      <c r="A1659" s="23">
        <v>4</v>
      </c>
    </row>
    <row r="1664" spans="1:1">
      <c r="A1664" s="23">
        <v>9</v>
      </c>
    </row>
    <row r="1669" spans="1:1">
      <c r="A1669" s="23">
        <v>9</v>
      </c>
    </row>
    <row r="1679" spans="1:1">
      <c r="A1679" s="23">
        <v>8</v>
      </c>
    </row>
    <row r="1689" spans="1:1">
      <c r="A1689" s="23">
        <v>2</v>
      </c>
    </row>
    <row r="1694" spans="1:1">
      <c r="A1694" s="23">
        <v>0</v>
      </c>
    </row>
    <row r="1699" spans="1:1">
      <c r="A1699" s="23">
        <v>6</v>
      </c>
    </row>
    <row r="1715" spans="1:1">
      <c r="A1715" s="23">
        <v>5</v>
      </c>
    </row>
    <row r="1719" spans="1:1">
      <c r="A1719" s="23">
        <v>1</v>
      </c>
    </row>
    <row r="1723" spans="1:1">
      <c r="A1723" s="23">
        <v>-1</v>
      </c>
    </row>
    <row r="1725" spans="1:1">
      <c r="A1725" s="23">
        <v>0</v>
      </c>
    </row>
    <row r="1727" spans="1:1">
      <c r="A1727" s="23">
        <v>0</v>
      </c>
    </row>
    <row r="1729" spans="1:1">
      <c r="A1729" s="23">
        <v>1</v>
      </c>
    </row>
    <row r="1731" spans="1:1">
      <c r="A1731" s="23">
        <v>1</v>
      </c>
    </row>
    <row r="1733" spans="1:1">
      <c r="A1733" s="23">
        <v>2</v>
      </c>
    </row>
    <row r="1735" spans="1:1">
      <c r="A1735" s="23">
        <v>2</v>
      </c>
    </row>
    <row r="1737" spans="1:1">
      <c r="A1737" s="23">
        <v>3</v>
      </c>
    </row>
    <row r="1739" spans="1:1">
      <c r="A1739" s="23">
        <v>3</v>
      </c>
    </row>
    <row r="1741" spans="1:1">
      <c r="A1741" s="23">
        <v>4</v>
      </c>
    </row>
    <row r="1743" spans="1:1">
      <c r="A1743" s="23">
        <v>4</v>
      </c>
    </row>
    <row r="1745" spans="1:1">
      <c r="A1745" s="23">
        <v>5</v>
      </c>
    </row>
    <row r="1747" spans="1:1">
      <c r="A1747" s="23">
        <v>5</v>
      </c>
    </row>
    <row r="1759" spans="1:1">
      <c r="A1759" s="23">
        <v>-1</v>
      </c>
    </row>
    <row r="1773" spans="1:1">
      <c r="A1773" s="23">
        <v>4</v>
      </c>
    </row>
    <row r="1775" spans="1:1">
      <c r="A1775" s="23" t="s">
        <v>49</v>
      </c>
    </row>
    <row r="1829" spans="1:1">
      <c r="A1829" s="23" t="s">
        <v>28</v>
      </c>
    </row>
    <row r="1834" spans="1:1">
      <c r="A1834" s="23" t="s">
        <v>50</v>
      </c>
    </row>
    <row r="1835" spans="1:1">
      <c r="A1835" s="23" t="s">
        <v>51</v>
      </c>
    </row>
    <row r="1839" spans="1:1">
      <c r="A1839" s="23">
        <v>1</v>
      </c>
    </row>
    <row r="1841" spans="1:1">
      <c r="A1841" s="23" t="s">
        <v>52</v>
      </c>
    </row>
    <row r="1858" spans="1:1">
      <c r="A1858" s="23">
        <v>5</v>
      </c>
    </row>
    <row r="1859" spans="1:1">
      <c r="A1859" s="23">
        <v>2</v>
      </c>
    </row>
    <row r="1870" spans="1:1">
      <c r="A1870" s="23">
        <v>2</v>
      </c>
    </row>
    <row r="1893" spans="1:1">
      <c r="A1893" s="23">
        <v>8</v>
      </c>
    </row>
    <row r="1894" spans="1:1">
      <c r="A1894" s="23" t="s">
        <v>0</v>
      </c>
    </row>
    <row r="1895" spans="1:1">
      <c r="A1895" s="23">
        <v>3</v>
      </c>
    </row>
    <row r="1896" spans="1:1">
      <c r="A1896" s="23">
        <v>13</v>
      </c>
    </row>
    <row r="1902" spans="1:1">
      <c r="A1902" s="23" t="s">
        <v>53</v>
      </c>
    </row>
    <row r="1906" spans="1:1">
      <c r="A1906" s="23">
        <v>0</v>
      </c>
    </row>
    <row r="1939" spans="1:1">
      <c r="A1939" s="23">
        <v>82</v>
      </c>
    </row>
    <row r="1940" spans="1:1">
      <c r="A1940" s="23">
        <v>5</v>
      </c>
    </row>
    <row r="1942" spans="1:1">
      <c r="A1942" s="23" t="s">
        <v>20</v>
      </c>
    </row>
    <row r="1943" spans="1:1">
      <c r="A1943" s="23" t="s">
        <v>54</v>
      </c>
    </row>
    <row r="1956" spans="1:1">
      <c r="A1956" s="23">
        <v>0</v>
      </c>
    </row>
    <row r="1957" spans="1:1">
      <c r="A1957" s="23">
        <v>0</v>
      </c>
    </row>
    <row r="1960" spans="1:1">
      <c r="A1960" s="23">
        <v>4</v>
      </c>
    </row>
    <row r="1963" spans="1:1">
      <c r="A1963" s="23">
        <v>4</v>
      </c>
    </row>
    <row r="1964" spans="1:1">
      <c r="A1964" s="23" t="s">
        <v>55</v>
      </c>
    </row>
    <row r="1970" spans="1:1">
      <c r="A1970" s="23" t="s">
        <v>56</v>
      </c>
    </row>
    <row r="1971" spans="1:1">
      <c r="A1971" s="23">
        <v>5</v>
      </c>
    </row>
    <row r="1978" spans="1:1">
      <c r="A1978" s="23" t="s">
        <v>57</v>
      </c>
    </row>
    <row r="1979" spans="1:1">
      <c r="A1979" s="23">
        <v>3</v>
      </c>
    </row>
    <row r="1980" spans="1:1">
      <c r="A1980" s="23">
        <v>13</v>
      </c>
    </row>
    <row r="1984" spans="1:1">
      <c r="A1984" s="23">
        <v>6</v>
      </c>
    </row>
    <row r="1988" spans="1:1">
      <c r="A1988" s="23">
        <v>2</v>
      </c>
    </row>
    <row r="2009" spans="1:1">
      <c r="A2009" s="23">
        <v>2</v>
      </c>
    </row>
    <row r="2015" spans="1:1">
      <c r="A2015" s="23" t="s">
        <v>58</v>
      </c>
    </row>
    <row r="2021" spans="1:1">
      <c r="A2021" s="23" t="s">
        <v>59</v>
      </c>
    </row>
    <row r="2028" spans="1:1">
      <c r="A2028" s="23">
        <v>2</v>
      </c>
    </row>
    <row r="2030" spans="1:1">
      <c r="A2030" s="23">
        <v>2</v>
      </c>
    </row>
    <row r="2037" spans="1:1">
      <c r="A2037" s="23">
        <v>2</v>
      </c>
    </row>
    <row r="2038" spans="1:1">
      <c r="A2038" s="23">
        <v>2</v>
      </c>
    </row>
    <row r="2039" spans="1:1">
      <c r="A2039" s="23">
        <v>2</v>
      </c>
    </row>
    <row r="2048" spans="1:1">
      <c r="A2048" s="23">
        <v>9</v>
      </c>
    </row>
    <row r="2062" spans="1:1">
      <c r="A2062" s="23">
        <v>21</v>
      </c>
    </row>
    <row r="2066" spans="1:1">
      <c r="A2066" s="23">
        <v>-6</v>
      </c>
    </row>
    <row r="2067" spans="1:1">
      <c r="A2067" s="23">
        <v>3</v>
      </c>
    </row>
    <row r="2069" spans="1:1">
      <c r="A2069" s="23">
        <v>2</v>
      </c>
    </row>
    <row r="2070" spans="1:1">
      <c r="A2070" s="23" t="s">
        <v>60</v>
      </c>
    </row>
    <row r="2071" spans="1:1">
      <c r="A2071" s="23">
        <v>56789</v>
      </c>
    </row>
    <row r="2072" spans="1:1">
      <c r="A2072" s="23">
        <v>2</v>
      </c>
    </row>
    <row r="2074" spans="1:1">
      <c r="A2074" s="23">
        <v>2</v>
      </c>
    </row>
    <row r="2075" spans="1:1">
      <c r="A2075" s="23">
        <v>0.02</v>
      </c>
    </row>
    <row r="2077" spans="1:1">
      <c r="A2077" s="23">
        <v>6</v>
      </c>
    </row>
    <row r="2078" spans="1:1">
      <c r="A2078" s="23">
        <v>2</v>
      </c>
    </row>
    <row r="2080" spans="1:1">
      <c r="A2080" s="23">
        <v>3</v>
      </c>
    </row>
    <row r="2086" spans="1:1">
      <c r="A2086" s="23">
        <v>2</v>
      </c>
    </row>
    <row r="2090" spans="1:1">
      <c r="A2090" s="23">
        <v>8</v>
      </c>
    </row>
    <row r="2091" spans="1:1">
      <c r="A2091" s="23">
        <v>4</v>
      </c>
    </row>
    <row r="2096" spans="1:1">
      <c r="A2096" s="23">
        <v>9</v>
      </c>
    </row>
    <row r="2104" spans="1:1">
      <c r="A2104" s="23">
        <v>9</v>
      </c>
    </row>
    <row r="2107" spans="1:1">
      <c r="A2107" s="23">
        <v>4</v>
      </c>
    </row>
    <row r="2109" spans="1:1">
      <c r="A2109" s="23">
        <v>1</v>
      </c>
    </row>
    <row r="2110" spans="1:1">
      <c r="A2110" s="23">
        <v>42</v>
      </c>
    </row>
    <row r="2111" spans="1:1">
      <c r="A2111" s="23">
        <v>5</v>
      </c>
    </row>
    <row r="2112" spans="1:1">
      <c r="A2112" s="23">
        <v>6</v>
      </c>
    </row>
    <row r="2113" spans="1:1">
      <c r="A2113" s="23">
        <v>66</v>
      </c>
    </row>
    <row r="2114" spans="1:1">
      <c r="A2114" s="23">
        <v>77</v>
      </c>
    </row>
    <row r="2115" spans="1:1">
      <c r="A2115" s="23">
        <v>0.08</v>
      </c>
    </row>
    <row r="2116" spans="1:1">
      <c r="A2116" s="23">
        <v>8</v>
      </c>
    </row>
    <row r="2117" spans="1:1">
      <c r="A2117" s="23">
        <v>9</v>
      </c>
    </row>
    <row r="2119" spans="1:1">
      <c r="A2119" s="23">
        <v>5</v>
      </c>
    </row>
    <row r="2120" spans="1:1">
      <c r="A2120" s="23">
        <v>2</v>
      </c>
    </row>
    <row r="2123" spans="1:1">
      <c r="A2123" s="23" t="s">
        <v>61</v>
      </c>
    </row>
    <row r="2154" spans="1:1">
      <c r="A2154" s="23">
        <v>2</v>
      </c>
    </row>
    <row r="2176" spans="1:1">
      <c r="A2176" s="23">
        <v>9</v>
      </c>
    </row>
    <row r="2178" spans="1:1">
      <c r="A2178" s="23">
        <v>22</v>
      </c>
    </row>
    <row r="2182" spans="1:1">
      <c r="A2182" s="23" t="s">
        <v>0</v>
      </c>
    </row>
    <row r="2183" spans="1:1">
      <c r="A2183" s="23">
        <v>3</v>
      </c>
    </row>
    <row r="2184" spans="1:1">
      <c r="A2184" s="23">
        <v>13</v>
      </c>
    </row>
    <row r="2185" spans="1:1">
      <c r="A2185" s="23">
        <v>0.06</v>
      </c>
    </row>
    <row r="2187" spans="1:1">
      <c r="A2187" s="23">
        <v>0.02</v>
      </c>
    </row>
    <row r="2191" spans="1:1">
      <c r="A2191" s="23" t="s">
        <v>62</v>
      </c>
    </row>
    <row r="2192" spans="1:1">
      <c r="A2192" s="23">
        <v>3</v>
      </c>
    </row>
    <row r="2193" spans="1:1">
      <c r="A2193" s="23">
        <v>3</v>
      </c>
    </row>
    <row r="2196" spans="1:1">
      <c r="A2196" s="23">
        <v>3</v>
      </c>
    </row>
    <row r="2198" spans="1:1">
      <c r="A2198" s="23">
        <v>3</v>
      </c>
    </row>
    <row r="2203" spans="1:1">
      <c r="A2203" s="23">
        <v>5</v>
      </c>
    </row>
    <row r="2213" spans="1:1">
      <c r="A2213" s="23">
        <v>5</v>
      </c>
    </row>
    <row r="2215" spans="1:1">
      <c r="A2215" s="23">
        <v>4</v>
      </c>
    </row>
    <row r="2219" spans="1:1">
      <c r="A2219" s="23">
        <v>1995</v>
      </c>
    </row>
    <row r="2221" spans="1:1">
      <c r="A2221" s="23">
        <v>0</v>
      </c>
    </row>
    <row r="2224" spans="1:1">
      <c r="A2224" s="23">
        <v>0</v>
      </c>
    </row>
    <row r="2226" spans="1:1">
      <c r="A2226" s="23">
        <v>0</v>
      </c>
    </row>
    <row r="2227" spans="1:1">
      <c r="A2227" s="23">
        <v>1</v>
      </c>
    </row>
    <row r="2232" spans="1:1">
      <c r="A2232" s="23">
        <v>4</v>
      </c>
    </row>
    <row r="2234" spans="1:1">
      <c r="A2234" s="23" t="s">
        <v>63</v>
      </c>
    </row>
    <row r="2236" spans="1:1">
      <c r="A2236" s="23">
        <v>33333</v>
      </c>
    </row>
    <row r="2237" spans="1:1">
      <c r="A2237" s="23">
        <v>3</v>
      </c>
    </row>
    <row r="2239" spans="1:1">
      <c r="A2239" s="23">
        <v>3</v>
      </c>
    </row>
    <row r="2240" spans="1:1">
      <c r="A2240" s="23">
        <v>3</v>
      </c>
    </row>
    <row r="2243" spans="1:1">
      <c r="A2243" s="23">
        <v>9</v>
      </c>
    </row>
    <row r="2245" spans="1:1">
      <c r="A2245" s="23">
        <v>2</v>
      </c>
    </row>
    <row r="2247" spans="1:1">
      <c r="A2247" s="23">
        <v>33333</v>
      </c>
    </row>
    <row r="2250" spans="1:1">
      <c r="A2250" s="23">
        <v>4</v>
      </c>
    </row>
    <row r="2253" spans="1:1">
      <c r="A2253" s="23">
        <v>4</v>
      </c>
    </row>
    <row r="2256" spans="1:1">
      <c r="A2256" s="23">
        <v>2</v>
      </c>
    </row>
    <row r="2259" spans="1:1">
      <c r="A2259" s="23">
        <v>99</v>
      </c>
    </row>
    <row r="2261" spans="1:1">
      <c r="A2261" s="23" t="s">
        <v>64</v>
      </c>
    </row>
    <row r="2262" spans="1:1">
      <c r="A2262" s="23">
        <v>56</v>
      </c>
    </row>
    <row r="2263" spans="1:1">
      <c r="A2263" s="23">
        <v>3</v>
      </c>
    </row>
    <row r="2264" spans="1:1">
      <c r="A2264" s="23" t="s">
        <v>65</v>
      </c>
    </row>
    <row r="2265" spans="1:1">
      <c r="A2265" s="23" t="s">
        <v>66</v>
      </c>
    </row>
    <row r="2266" spans="1:1">
      <c r="A2266" s="23">
        <v>0.02</v>
      </c>
    </row>
    <row r="2277" spans="1:1">
      <c r="A2277" s="23" t="s">
        <v>67</v>
      </c>
    </row>
    <row r="2278" spans="1:1">
      <c r="A2278" s="23">
        <v>5</v>
      </c>
    </row>
    <row r="2281" spans="1:1">
      <c r="A2281" s="23">
        <v>86</v>
      </c>
    </row>
    <row r="2285" spans="1:1">
      <c r="A2285" s="23" t="s">
        <v>68</v>
      </c>
    </row>
    <row r="2287" spans="1:1">
      <c r="A2287" s="23">
        <v>1</v>
      </c>
    </row>
    <row r="2289" spans="1:1">
      <c r="A2289" s="23">
        <v>1</v>
      </c>
    </row>
    <row r="2291" spans="1:1">
      <c r="A2291" s="23" t="s">
        <v>69</v>
      </c>
    </row>
    <row r="2293" spans="1:1">
      <c r="A2293" s="23" t="s">
        <v>70</v>
      </c>
    </row>
    <row r="2294" spans="1:1">
      <c r="A2294" s="23">
        <v>5</v>
      </c>
    </row>
    <row r="2297" spans="1:1">
      <c r="A2297" s="23" t="s">
        <v>71</v>
      </c>
    </row>
    <row r="2298" spans="1:1">
      <c r="A2298" s="23">
        <v>0</v>
      </c>
    </row>
    <row r="2299" spans="1:1">
      <c r="A2299" s="23" t="s">
        <v>72</v>
      </c>
    </row>
    <row r="2300" spans="1:1">
      <c r="A2300" s="23">
        <v>0</v>
      </c>
    </row>
    <row r="2301" spans="1:1">
      <c r="A2301" s="23">
        <v>1</v>
      </c>
    </row>
    <row r="2302" spans="1:1">
      <c r="A2302" s="23">
        <v>3</v>
      </c>
    </row>
    <row r="2303" spans="1:1">
      <c r="A2303" s="23">
        <v>3</v>
      </c>
    </row>
    <row r="2304" spans="1:1">
      <c r="A2304" s="23">
        <v>3</v>
      </c>
    </row>
    <row r="2305" spans="1:1">
      <c r="A2305" s="23">
        <v>33</v>
      </c>
    </row>
    <row r="2306" spans="1:1">
      <c r="A2306" s="23">
        <v>354</v>
      </c>
    </row>
    <row r="2307" spans="1:1">
      <c r="A2307" s="23">
        <v>4</v>
      </c>
    </row>
    <row r="2308" spans="1:1">
      <c r="A2308" s="23">
        <v>5</v>
      </c>
    </row>
    <row r="2309" spans="1:1">
      <c r="A2309" s="23">
        <v>5</v>
      </c>
    </row>
    <row r="2310" spans="1:1">
      <c r="A2310" s="23">
        <v>5</v>
      </c>
    </row>
    <row r="2311" spans="1:1">
      <c r="A2311" s="23">
        <v>55</v>
      </c>
    </row>
    <row r="2312" spans="1:1">
      <c r="A2312" s="23">
        <v>5</v>
      </c>
    </row>
    <row r="2313" spans="1:1">
      <c r="A2313" s="23">
        <v>6</v>
      </c>
    </row>
    <row r="2314" spans="1:1">
      <c r="A2314" s="23">
        <v>6</v>
      </c>
    </row>
    <row r="2315" spans="1:1">
      <c r="A2315" s="23">
        <v>6</v>
      </c>
    </row>
    <row r="2316" spans="1:1">
      <c r="A2316" s="23">
        <v>66</v>
      </c>
    </row>
    <row r="2317" spans="1:1">
      <c r="A2317" s="23">
        <v>6</v>
      </c>
    </row>
    <row r="2318" spans="1:1">
      <c r="A2318" s="23">
        <v>7</v>
      </c>
    </row>
    <row r="2319" spans="1:1">
      <c r="A2319" s="23">
        <v>7</v>
      </c>
    </row>
    <row r="2320" spans="1:1">
      <c r="A2320" s="23">
        <v>7</v>
      </c>
    </row>
    <row r="2321" spans="1:1">
      <c r="A2321" s="23">
        <v>77</v>
      </c>
    </row>
    <row r="2322" spans="1:1">
      <c r="A2322" s="23">
        <v>8</v>
      </c>
    </row>
    <row r="2323" spans="1:1">
      <c r="A2323" s="23">
        <v>8</v>
      </c>
    </row>
    <row r="2324" spans="1:1">
      <c r="A2324" s="23">
        <v>8</v>
      </c>
    </row>
    <row r="2325" spans="1:1">
      <c r="A2325" s="23">
        <v>88</v>
      </c>
    </row>
    <row r="2326" spans="1:1">
      <c r="A2326" s="23">
        <v>9</v>
      </c>
    </row>
    <row r="2327" spans="1:1">
      <c r="A2327" s="23">
        <v>9</v>
      </c>
    </row>
    <row r="2328" spans="1:1">
      <c r="A2328" s="23">
        <v>9</v>
      </c>
    </row>
    <row r="2329" spans="1:1">
      <c r="A2329" s="23">
        <v>99</v>
      </c>
    </row>
    <row r="2332" spans="1:1">
      <c r="A2332" s="23">
        <v>4</v>
      </c>
    </row>
    <row r="2333" spans="1:1">
      <c r="A2333" s="23">
        <v>6</v>
      </c>
    </row>
    <row r="2337" spans="1:1">
      <c r="A2337" s="23">
        <v>1</v>
      </c>
    </row>
    <row r="2341" spans="1:1">
      <c r="A2341" s="23">
        <v>9</v>
      </c>
    </row>
    <row r="2342" spans="1:1">
      <c r="A2342" s="23">
        <v>59</v>
      </c>
    </row>
    <row r="2347" spans="1:1">
      <c r="A2347" s="23">
        <v>5</v>
      </c>
    </row>
    <row r="2351" spans="1:1">
      <c r="A2351" s="23">
        <v>5</v>
      </c>
    </row>
    <row r="2352" spans="1:1">
      <c r="A2352" s="23">
        <v>5</v>
      </c>
    </row>
    <row r="2356" spans="1:1">
      <c r="A2356" s="23">
        <v>8</v>
      </c>
    </row>
    <row r="2357" spans="1:1">
      <c r="A2357" s="23">
        <v>0</v>
      </c>
    </row>
    <row r="2366" spans="1:1">
      <c r="A2366" s="23" t="s">
        <v>73</v>
      </c>
    </row>
    <row r="2368" spans="1:1">
      <c r="A2368" s="23">
        <v>0</v>
      </c>
    </row>
    <row r="2370" spans="1:1">
      <c r="A2370" s="23">
        <v>4</v>
      </c>
    </row>
    <row r="2371" spans="1:1">
      <c r="A2371" s="23">
        <v>8</v>
      </c>
    </row>
    <row r="2372" spans="1:1">
      <c r="A2372" s="23">
        <v>2</v>
      </c>
    </row>
    <row r="2375" spans="1:1">
      <c r="A2375" s="23">
        <v>11</v>
      </c>
    </row>
    <row r="2376" spans="1:1">
      <c r="A2376" s="23" t="s">
        <v>74</v>
      </c>
    </row>
    <row r="2384" spans="1:1">
      <c r="A2384" s="23" t="s">
        <v>75</v>
      </c>
    </row>
    <row r="2394" spans="1:1">
      <c r="A2394" s="23" t="s">
        <v>76</v>
      </c>
    </row>
    <row r="2395" spans="1:1">
      <c r="A2395" s="23">
        <v>1</v>
      </c>
    </row>
    <row r="2396" spans="1:1">
      <c r="A2396" s="23">
        <v>19966</v>
      </c>
    </row>
    <row r="2398" spans="1:1">
      <c r="A2398" s="23">
        <v>3</v>
      </c>
    </row>
    <row r="2399" spans="1:1">
      <c r="A2399" s="23">
        <v>-1</v>
      </c>
    </row>
    <row r="2401" spans="1:1">
      <c r="A2401" s="23">
        <v>3</v>
      </c>
    </row>
    <row r="2402" spans="1:1">
      <c r="A2402" s="23">
        <v>-2</v>
      </c>
    </row>
    <row r="2404" spans="1:1">
      <c r="A2404" s="23">
        <v>3</v>
      </c>
    </row>
    <row r="2405" spans="1:1">
      <c r="A2405" s="23">
        <v>0</v>
      </c>
    </row>
    <row r="2406" spans="1:1">
      <c r="A2406" s="23">
        <v>-3</v>
      </c>
    </row>
    <row r="2408" spans="1:1">
      <c r="A2408" s="23">
        <v>34</v>
      </c>
    </row>
    <row r="2409" spans="1:1">
      <c r="A2409" s="23">
        <v>-4</v>
      </c>
    </row>
    <row r="2410" spans="1:1">
      <c r="A2410" s="23">
        <v>-5</v>
      </c>
    </row>
    <row r="2411" spans="1:1">
      <c r="A2411" s="23">
        <v>-6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26"/>
  <sheetViews>
    <sheetView zoomScale="90" workbookViewId="0">
      <selection activeCell="D21" sqref="D21"/>
    </sheetView>
  </sheetViews>
  <sheetFormatPr defaultRowHeight="12.75"/>
  <cols>
    <col min="1" max="1" width="3.5703125" style="1" customWidth="1"/>
    <col min="2" max="2" width="19.28515625" style="1" bestFit="1" customWidth="1"/>
    <col min="3" max="3" width="9.140625" style="1"/>
    <col min="4" max="4" width="11.28515625" style="1" bestFit="1" customWidth="1"/>
    <col min="5" max="6" width="12.85546875" style="1" bestFit="1" customWidth="1"/>
    <col min="7" max="7" width="10.28515625" style="1" bestFit="1" customWidth="1"/>
    <col min="8" max="16384" width="9.140625" style="1"/>
  </cols>
  <sheetData>
    <row r="1" spans="2:8" ht="13.5" thickBot="1"/>
    <row r="2" spans="2:8" ht="16.5" thickBot="1">
      <c r="B2" s="37" t="s">
        <v>130</v>
      </c>
      <c r="C2" s="100"/>
      <c r="F2" s="59" t="s">
        <v>131</v>
      </c>
      <c r="G2" s="62">
        <v>37135</v>
      </c>
    </row>
    <row r="4" spans="2:8">
      <c r="B4" s="13" t="s">
        <v>153</v>
      </c>
      <c r="F4" s="13" t="s">
        <v>152</v>
      </c>
    </row>
    <row r="5" spans="2:8" ht="13.5" thickBot="1"/>
    <row r="6" spans="2:8" ht="13.5" thickBot="1">
      <c r="B6" s="101" t="s">
        <v>132</v>
      </c>
      <c r="C6" s="104" t="s">
        <v>133</v>
      </c>
      <c r="D6" s="226">
        <v>2.0148084736178</v>
      </c>
      <c r="F6" s="59" t="s">
        <v>110</v>
      </c>
      <c r="G6" s="139">
        <v>5.8999999999999997E-2</v>
      </c>
      <c r="H6" s="13" t="s">
        <v>114</v>
      </c>
    </row>
    <row r="7" spans="2:8" ht="13.5" thickBot="1">
      <c r="B7" s="102"/>
      <c r="C7" s="105" t="s">
        <v>134</v>
      </c>
      <c r="D7" s="227">
        <v>0.91313486294250001</v>
      </c>
      <c r="F7" s="59" t="s">
        <v>111</v>
      </c>
      <c r="G7" s="139">
        <v>0.67800000000000005</v>
      </c>
      <c r="H7" s="13" t="s">
        <v>114</v>
      </c>
    </row>
    <row r="8" spans="2:8" ht="13.5" thickBot="1">
      <c r="B8" s="102" t="s">
        <v>138</v>
      </c>
      <c r="C8" s="105" t="s">
        <v>135</v>
      </c>
      <c r="D8" s="227">
        <v>-0.28223179052500003</v>
      </c>
      <c r="F8" s="59" t="s">
        <v>112</v>
      </c>
      <c r="G8" s="139">
        <v>0.246</v>
      </c>
      <c r="H8" s="13" t="s">
        <v>114</v>
      </c>
    </row>
    <row r="9" spans="2:8" ht="13.5" thickBot="1">
      <c r="B9" s="102" t="s">
        <v>137</v>
      </c>
      <c r="C9" s="105" t="s">
        <v>1</v>
      </c>
      <c r="D9" s="227">
        <v>5.8980809625999997E-2</v>
      </c>
      <c r="F9" s="59" t="s">
        <v>113</v>
      </c>
      <c r="G9" s="139">
        <v>7.4999999999999997E-2</v>
      </c>
      <c r="H9" s="13" t="s">
        <v>114</v>
      </c>
    </row>
    <row r="10" spans="2:8" ht="13.5" thickBot="1">
      <c r="B10" s="102"/>
      <c r="C10" s="105" t="s">
        <v>136</v>
      </c>
      <c r="D10" s="227">
        <v>0.28968271200119999</v>
      </c>
      <c r="F10" s="59" t="s">
        <v>116</v>
      </c>
      <c r="G10" s="139">
        <v>0</v>
      </c>
      <c r="H10" s="13" t="s">
        <v>114</v>
      </c>
    </row>
    <row r="11" spans="2:8" ht="13.5" thickBot="1">
      <c r="B11" s="103"/>
      <c r="C11" s="106" t="s">
        <v>2</v>
      </c>
      <c r="D11" s="228">
        <v>0.41979787546859998</v>
      </c>
      <c r="F11" s="59" t="s">
        <v>117</v>
      </c>
      <c r="G11" s="139">
        <v>0</v>
      </c>
      <c r="H11" s="13" t="s">
        <v>114</v>
      </c>
    </row>
    <row r="12" spans="2:8" ht="13.5" thickBot="1">
      <c r="B12" s="4"/>
      <c r="C12" s="4"/>
      <c r="D12" s="201"/>
      <c r="F12" s="59" t="s">
        <v>118</v>
      </c>
      <c r="G12" s="139">
        <v>0</v>
      </c>
      <c r="H12" s="13" t="s">
        <v>114</v>
      </c>
    </row>
    <row r="13" spans="2:8" ht="13.5" thickBot="1">
      <c r="B13" s="4"/>
      <c r="C13" s="4"/>
      <c r="D13" s="201"/>
      <c r="F13" s="59" t="s">
        <v>119</v>
      </c>
      <c r="G13" s="139">
        <v>0</v>
      </c>
      <c r="H13" s="13" t="s">
        <v>114</v>
      </c>
    </row>
    <row r="14" spans="2:8" ht="13.5" thickBot="1">
      <c r="B14" s="4"/>
      <c r="C14" s="4"/>
      <c r="D14" s="201"/>
      <c r="F14" s="59" t="s">
        <v>120</v>
      </c>
      <c r="G14" s="139">
        <v>0</v>
      </c>
      <c r="H14" s="13" t="s">
        <v>114</v>
      </c>
    </row>
    <row r="15" spans="2:8" ht="13.5" thickBot="1">
      <c r="B15" s="4"/>
      <c r="C15" s="4"/>
      <c r="D15" s="201"/>
      <c r="F15" s="59" t="s">
        <v>121</v>
      </c>
      <c r="G15" s="139">
        <v>0</v>
      </c>
      <c r="H15" s="13" t="s">
        <v>114</v>
      </c>
    </row>
    <row r="16" spans="2:8" ht="13.5" thickBot="1">
      <c r="F16" s="59" t="s">
        <v>122</v>
      </c>
      <c r="G16" s="139">
        <v>0</v>
      </c>
      <c r="H16" s="13" t="s">
        <v>114</v>
      </c>
    </row>
    <row r="17" spans="2:8" ht="13.5" thickBot="1">
      <c r="B17" s="13"/>
      <c r="F17" s="59" t="s">
        <v>123</v>
      </c>
      <c r="G17" s="139">
        <v>0</v>
      </c>
      <c r="H17" s="13" t="s">
        <v>114</v>
      </c>
    </row>
    <row r="18" spans="2:8" ht="13.5" thickBot="1">
      <c r="F18" s="59" t="s">
        <v>124</v>
      </c>
      <c r="G18" s="139">
        <v>0</v>
      </c>
      <c r="H18" s="13" t="s">
        <v>114</v>
      </c>
    </row>
    <row r="19" spans="2:8" ht="13.5" thickBot="1">
      <c r="F19" s="59" t="s">
        <v>125</v>
      </c>
      <c r="G19" s="139">
        <v>0</v>
      </c>
      <c r="H19" s="13" t="s">
        <v>114</v>
      </c>
    </row>
    <row r="20" spans="2:8" ht="13.5" thickBot="1">
      <c r="F20" s="59" t="s">
        <v>126</v>
      </c>
      <c r="G20" s="139">
        <v>0</v>
      </c>
      <c r="H20" s="13" t="s">
        <v>114</v>
      </c>
    </row>
    <row r="21" spans="2:8" ht="13.5" thickBot="1">
      <c r="F21" s="59" t="s">
        <v>127</v>
      </c>
      <c r="G21" s="139">
        <v>0</v>
      </c>
      <c r="H21" s="13" t="s">
        <v>114</v>
      </c>
    </row>
    <row r="22" spans="2:8" ht="13.5" thickBot="1">
      <c r="F22" s="59" t="s">
        <v>128</v>
      </c>
      <c r="G22" s="139">
        <v>0</v>
      </c>
      <c r="H22" s="13" t="s">
        <v>114</v>
      </c>
    </row>
    <row r="23" spans="2:8" ht="13.5" thickBot="1">
      <c r="F23" s="59" t="s">
        <v>129</v>
      </c>
      <c r="G23" s="139">
        <v>0</v>
      </c>
      <c r="H23" s="13" t="s">
        <v>114</v>
      </c>
    </row>
    <row r="26" spans="2:8">
      <c r="F26" s="13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C2416"/>
  <sheetViews>
    <sheetView workbookViewId="0">
      <selection activeCell="C5" sqref="C5"/>
    </sheetView>
  </sheetViews>
  <sheetFormatPr defaultColWidth="11" defaultRowHeight="12.75"/>
  <cols>
    <col min="1" max="1" width="3.7109375" style="1" customWidth="1"/>
    <col min="2" max="2" width="13.5703125" style="1" bestFit="1" customWidth="1"/>
    <col min="3" max="3" width="13.28515625" style="171" customWidth="1"/>
    <col min="4" max="16384" width="11" style="1"/>
  </cols>
  <sheetData>
    <row r="2" spans="2:3" ht="15.75">
      <c r="B2" s="107" t="s">
        <v>168</v>
      </c>
      <c r="C2" s="1"/>
    </row>
    <row r="3" spans="2:3" ht="13.5" thickBot="1">
      <c r="C3" s="1"/>
    </row>
    <row r="4" spans="2:3" ht="13.5" thickBot="1">
      <c r="B4" s="59" t="s">
        <v>131</v>
      </c>
      <c r="C4" s="172">
        <v>37181</v>
      </c>
    </row>
    <row r="5" spans="2:3">
      <c r="B5" s="23"/>
      <c r="C5" s="173"/>
    </row>
    <row r="6" spans="2:3">
      <c r="B6" s="23"/>
      <c r="C6" s="176"/>
    </row>
    <row r="7" spans="2:3">
      <c r="B7" s="23"/>
      <c r="C7" s="177" t="s">
        <v>169</v>
      </c>
    </row>
    <row r="8" spans="2:3">
      <c r="B8" s="19">
        <v>37165</v>
      </c>
      <c r="C8" s="225">
        <v>20.99</v>
      </c>
    </row>
    <row r="9" spans="2:3">
      <c r="B9" s="19">
        <v>37196</v>
      </c>
      <c r="C9" s="225">
        <v>21.11</v>
      </c>
    </row>
    <row r="10" spans="2:3">
      <c r="B10" s="19">
        <v>37226</v>
      </c>
      <c r="C10" s="225">
        <v>21.264000000000003</v>
      </c>
    </row>
    <row r="11" spans="2:3">
      <c r="B11" s="19">
        <v>37257</v>
      </c>
      <c r="C11" s="225">
        <v>21.3</v>
      </c>
    </row>
    <row r="12" spans="2:3">
      <c r="B12" s="19">
        <v>37288</v>
      </c>
      <c r="C12" s="225">
        <v>21.282</v>
      </c>
    </row>
    <row r="13" spans="2:3">
      <c r="B13" s="19">
        <v>37316</v>
      </c>
      <c r="C13" s="225">
        <v>21.252857142857145</v>
      </c>
    </row>
    <row r="14" spans="2:3">
      <c r="B14" s="19">
        <v>37347</v>
      </c>
      <c r="C14" s="225">
        <v>21.22909090909091</v>
      </c>
    </row>
    <row r="15" spans="2:3">
      <c r="B15" s="19">
        <v>37377</v>
      </c>
      <c r="C15" s="225">
        <v>21.204347826086959</v>
      </c>
    </row>
    <row r="16" spans="2:3">
      <c r="B16" s="19">
        <v>37408</v>
      </c>
      <c r="C16" s="225">
        <v>21.178000000000004</v>
      </c>
    </row>
    <row r="17" spans="2:3">
      <c r="B17" s="19">
        <v>37438</v>
      </c>
      <c r="C17" s="225">
        <v>21.143913043478257</v>
      </c>
    </row>
    <row r="18" spans="2:3">
      <c r="B18" s="19">
        <v>37469</v>
      </c>
      <c r="C18" s="225">
        <v>21.094999999999999</v>
      </c>
    </row>
    <row r="19" spans="2:3">
      <c r="B19" s="19">
        <v>37500</v>
      </c>
      <c r="C19" s="225">
        <v>21.029761904761909</v>
      </c>
    </row>
    <row r="20" spans="2:3">
      <c r="B20" s="19">
        <v>37530</v>
      </c>
      <c r="C20" s="225">
        <v>20.971086956521741</v>
      </c>
    </row>
    <row r="21" spans="2:3">
      <c r="B21" s="19">
        <v>37561</v>
      </c>
      <c r="C21" s="225">
        <v>20.887619047619047</v>
      </c>
    </row>
    <row r="22" spans="2:3">
      <c r="B22" s="19">
        <v>37591</v>
      </c>
      <c r="C22" s="225">
        <v>20.787619047619046</v>
      </c>
    </row>
    <row r="23" spans="2:3">
      <c r="B23" s="19">
        <v>37622</v>
      </c>
      <c r="C23" s="225">
        <v>20.680909090909086</v>
      </c>
    </row>
    <row r="24" spans="2:3">
      <c r="B24" s="19">
        <v>37653</v>
      </c>
      <c r="C24" s="225">
        <v>20.605</v>
      </c>
    </row>
    <row r="25" spans="2:3">
      <c r="B25" s="19">
        <v>37681</v>
      </c>
      <c r="C25" s="225">
        <v>20.533333333333331</v>
      </c>
    </row>
    <row r="26" spans="2:3">
      <c r="B26" s="19">
        <v>37712</v>
      </c>
      <c r="C26" s="225">
        <v>20.461818181818181</v>
      </c>
    </row>
    <row r="27" spans="2:3">
      <c r="B27" s="19">
        <v>37742</v>
      </c>
      <c r="C27" s="225">
        <v>20.417272727272728</v>
      </c>
    </row>
    <row r="28" spans="2:3">
      <c r="B28" s="19">
        <v>37773</v>
      </c>
      <c r="C28" s="225">
        <v>20.394444444444446</v>
      </c>
    </row>
    <row r="29" spans="2:3">
      <c r="B29" s="19">
        <v>37803</v>
      </c>
      <c r="C29" s="225">
        <v>20.370144927536238</v>
      </c>
    </row>
    <row r="30" spans="2:3">
      <c r="B30" s="19">
        <v>37834</v>
      </c>
      <c r="C30" s="225">
        <v>20.347777777777782</v>
      </c>
    </row>
    <row r="31" spans="2:3">
      <c r="B31" s="19">
        <v>37865</v>
      </c>
      <c r="C31" s="225">
        <v>20.323939393939394</v>
      </c>
    </row>
    <row r="32" spans="2:3">
      <c r="B32" s="19">
        <v>37895</v>
      </c>
      <c r="C32" s="225">
        <v>20.30014492753623</v>
      </c>
    </row>
    <row r="33" spans="2:3">
      <c r="B33" s="19">
        <v>37926</v>
      </c>
      <c r="C33" s="225">
        <v>20.27</v>
      </c>
    </row>
    <row r="34" spans="2:3">
      <c r="B34" s="19">
        <v>37956</v>
      </c>
      <c r="C34" s="225">
        <v>20.228181818181817</v>
      </c>
    </row>
    <row r="35" spans="2:3">
      <c r="B35" s="19">
        <v>37987</v>
      </c>
      <c r="C35" s="225">
        <v>20.187142857142856</v>
      </c>
    </row>
    <row r="36" spans="2:3">
      <c r="B36" s="19">
        <v>38018</v>
      </c>
      <c r="C36" s="225">
        <v>20.149999999999999</v>
      </c>
    </row>
    <row r="37" spans="2:3">
      <c r="B37" s="19">
        <v>38047</v>
      </c>
      <c r="C37" s="225">
        <v>20.107391304347829</v>
      </c>
    </row>
    <row r="38" spans="2:3">
      <c r="B38" s="19">
        <v>38078</v>
      </c>
      <c r="C38" s="225">
        <v>20.068181818181817</v>
      </c>
    </row>
    <row r="39" spans="2:3">
      <c r="B39" s="19">
        <v>38108</v>
      </c>
      <c r="C39" s="225">
        <v>19.982777777777777</v>
      </c>
    </row>
    <row r="40" spans="2:3">
      <c r="B40" s="19">
        <v>38139</v>
      </c>
      <c r="C40" s="225">
        <v>19.945</v>
      </c>
    </row>
    <row r="41" spans="2:3">
      <c r="B41" s="19">
        <v>38169</v>
      </c>
      <c r="C41" s="225">
        <v>19.930333333333337</v>
      </c>
    </row>
    <row r="42" spans="2:3">
      <c r="B42" s="19">
        <v>38200</v>
      </c>
      <c r="C42" s="225">
        <v>19.895333333333333</v>
      </c>
    </row>
    <row r="43" spans="2:3">
      <c r="B43" s="19">
        <v>38231</v>
      </c>
      <c r="C43" s="225">
        <v>19.857000000000003</v>
      </c>
    </row>
    <row r="44" spans="2:3">
      <c r="B44" s="19">
        <v>38261</v>
      </c>
      <c r="C44" s="225">
        <v>19.887444444444444</v>
      </c>
    </row>
    <row r="45" spans="2:3">
      <c r="B45" s="19">
        <v>38292</v>
      </c>
      <c r="C45" s="225">
        <v>19.852128787878787</v>
      </c>
    </row>
    <row r="46" spans="2:3">
      <c r="B46" s="19">
        <v>38322</v>
      </c>
      <c r="C46" s="225">
        <v>19.81546376811594</v>
      </c>
    </row>
    <row r="47" spans="2:3">
      <c r="B47" s="19">
        <v>38353</v>
      </c>
      <c r="C47" s="225">
        <v>19.74827777777778</v>
      </c>
    </row>
    <row r="48" spans="2:3">
      <c r="B48" s="19">
        <v>38384</v>
      </c>
      <c r="C48" s="225">
        <v>19.715250000000001</v>
      </c>
    </row>
    <row r="49" spans="2:3">
      <c r="B49" s="19">
        <v>38412</v>
      </c>
      <c r="C49" s="225">
        <v>19.677963768115941</v>
      </c>
    </row>
    <row r="50" spans="2:3">
      <c r="B50" s="19">
        <v>38443</v>
      </c>
      <c r="C50" s="225">
        <v>19.529777777777777</v>
      </c>
    </row>
    <row r="51" spans="2:3">
      <c r="B51" s="19">
        <v>38473</v>
      </c>
      <c r="C51" s="225">
        <v>19.496128787878789</v>
      </c>
    </row>
    <row r="52" spans="2:3">
      <c r="B52" s="19">
        <v>38504</v>
      </c>
      <c r="C52" s="225">
        <v>19.460409090909092</v>
      </c>
    </row>
    <row r="53" spans="2:3">
      <c r="B53" s="19">
        <v>38534</v>
      </c>
      <c r="C53" s="225">
        <v>19.44990833333333</v>
      </c>
    </row>
    <row r="54" spans="2:3">
      <c r="B54" s="19">
        <v>38565</v>
      </c>
      <c r="C54" s="225">
        <v>19.415815942028985</v>
      </c>
    </row>
    <row r="55" spans="2:3">
      <c r="B55" s="19">
        <v>38596</v>
      </c>
      <c r="C55" s="225">
        <v>19.381109090909092</v>
      </c>
    </row>
    <row r="56" spans="2:3">
      <c r="B56" s="19">
        <v>38626</v>
      </c>
      <c r="C56" s="225">
        <v>19.417577777777776</v>
      </c>
    </row>
    <row r="57" spans="2:3">
      <c r="B57" s="19">
        <v>38657</v>
      </c>
      <c r="C57" s="225">
        <v>19.386012121212122</v>
      </c>
    </row>
    <row r="58" spans="2:3">
      <c r="B58" s="19">
        <v>38687</v>
      </c>
      <c r="C58" s="225">
        <v>19.361845454545453</v>
      </c>
    </row>
    <row r="59" spans="2:3">
      <c r="B59" s="19">
        <v>38718</v>
      </c>
      <c r="C59" s="225">
        <v>19.314477272727274</v>
      </c>
    </row>
    <row r="60" spans="2:3">
      <c r="B60" s="19">
        <v>38749</v>
      </c>
      <c r="C60" s="225">
        <v>19.290750000000003</v>
      </c>
    </row>
    <row r="61" spans="2:3">
      <c r="B61" s="19">
        <v>38777</v>
      </c>
      <c r="C61" s="225">
        <v>19.2643768115942</v>
      </c>
    </row>
    <row r="62" spans="2:3">
      <c r="B62" s="19">
        <v>38808</v>
      </c>
      <c r="C62" s="225">
        <v>19.121416666666665</v>
      </c>
    </row>
    <row r="63" spans="2:3">
      <c r="B63" s="19">
        <v>38838</v>
      </c>
      <c r="C63" s="225">
        <v>19.096094202898549</v>
      </c>
    </row>
    <row r="64" spans="2:3">
      <c r="B64" s="19">
        <v>38869</v>
      </c>
      <c r="C64" s="225">
        <v>19.071545454545454</v>
      </c>
    </row>
    <row r="65" spans="2:3">
      <c r="B65" s="19">
        <v>38899</v>
      </c>
      <c r="C65" s="225">
        <v>19.071908333333329</v>
      </c>
    </row>
    <row r="66" spans="2:3">
      <c r="B66" s="19">
        <v>38930</v>
      </c>
      <c r="C66" s="225">
        <v>19.046743478260865</v>
      </c>
    </row>
    <row r="67" spans="2:3">
      <c r="B67" s="19">
        <v>38961</v>
      </c>
      <c r="C67" s="225">
        <v>19.02397777777777</v>
      </c>
    </row>
    <row r="68" spans="2:3">
      <c r="B68" s="19">
        <v>38991</v>
      </c>
      <c r="C68" s="225">
        <v>19.072777272727272</v>
      </c>
    </row>
    <row r="69" spans="2:3">
      <c r="B69" s="19">
        <v>39022</v>
      </c>
      <c r="C69" s="225">
        <v>19.053875757575756</v>
      </c>
    </row>
    <row r="70" spans="2:3">
      <c r="B70" s="19">
        <v>39052</v>
      </c>
      <c r="C70" s="225">
        <v>19.04763333333333</v>
      </c>
    </row>
    <row r="71" spans="2:3">
      <c r="B71" s="19">
        <v>39083</v>
      </c>
      <c r="C71" s="225">
        <v>19.04574242424242</v>
      </c>
    </row>
    <row r="72" spans="2:3">
      <c r="B72" s="19">
        <v>39114</v>
      </c>
      <c r="C72" s="225">
        <v>19.039499999999997</v>
      </c>
    </row>
    <row r="73" spans="2:3">
      <c r="B73" s="19">
        <v>39142</v>
      </c>
      <c r="C73" s="225">
        <v>19.032409090909091</v>
      </c>
    </row>
    <row r="74" spans="2:3">
      <c r="B74" s="19">
        <v>39173</v>
      </c>
      <c r="C74" s="225">
        <v>18.903261904761909</v>
      </c>
    </row>
    <row r="75" spans="2:3">
      <c r="B75" s="19">
        <v>39203</v>
      </c>
      <c r="C75" s="225">
        <v>18.895891304347824</v>
      </c>
    </row>
    <row r="76" spans="2:3">
      <c r="B76" s="19">
        <v>39234</v>
      </c>
      <c r="C76" s="225">
        <v>18.889611111111108</v>
      </c>
    </row>
    <row r="77" spans="2:3">
      <c r="B77" s="19">
        <v>39264</v>
      </c>
      <c r="C77" s="225">
        <v>18.907544444444444</v>
      </c>
    </row>
    <row r="78" spans="2:3">
      <c r="B78" s="19">
        <v>39295</v>
      </c>
      <c r="C78" s="225">
        <v>18.900491304347828</v>
      </c>
    </row>
    <row r="79" spans="2:3">
      <c r="B79" s="19">
        <v>39326</v>
      </c>
      <c r="C79" s="225">
        <v>18.894433333333339</v>
      </c>
    </row>
    <row r="80" spans="2:3">
      <c r="B80" s="19">
        <v>39356</v>
      </c>
      <c r="C80" s="225">
        <v>18.961247826086957</v>
      </c>
    </row>
    <row r="81" spans="2:3">
      <c r="B81" s="19">
        <v>39387</v>
      </c>
      <c r="C81" s="225">
        <v>18.962354545454549</v>
      </c>
    </row>
    <row r="82" spans="2:3">
      <c r="B82" s="19">
        <v>39417</v>
      </c>
      <c r="C82" s="225">
        <v>18.976400000000005</v>
      </c>
    </row>
    <row r="83" spans="2:3">
      <c r="B83" s="19">
        <v>39448</v>
      </c>
      <c r="C83" s="225">
        <v>19.017636363636363</v>
      </c>
    </row>
    <row r="84" spans="2:3">
      <c r="B84" s="19">
        <v>39479</v>
      </c>
      <c r="C84" s="225">
        <v>19.031500000000008</v>
      </c>
    </row>
    <row r="85" spans="2:3">
      <c r="B85" s="19">
        <v>39508</v>
      </c>
      <c r="C85" s="225">
        <v>19.046500000000002</v>
      </c>
    </row>
    <row r="86" spans="2:3">
      <c r="B86" s="19">
        <v>39539</v>
      </c>
      <c r="C86" s="225">
        <v>18.938954545454553</v>
      </c>
    </row>
    <row r="87" spans="2:3">
      <c r="B87" s="19">
        <v>39569</v>
      </c>
      <c r="C87" s="225">
        <v>18.95395454545455</v>
      </c>
    </row>
    <row r="88" spans="2:3">
      <c r="B88" s="19">
        <v>39600</v>
      </c>
      <c r="C88" s="225">
        <v>18.967785714285721</v>
      </c>
    </row>
    <row r="89" spans="2:3">
      <c r="B89" s="19">
        <v>39630</v>
      </c>
      <c r="C89" s="225">
        <v>19.009236363636372</v>
      </c>
    </row>
    <row r="90" spans="2:3">
      <c r="B90" s="19">
        <v>39661</v>
      </c>
      <c r="C90" s="225">
        <v>19.023100000000007</v>
      </c>
    </row>
    <row r="91" spans="2:3">
      <c r="B91" s="19">
        <v>39692</v>
      </c>
      <c r="C91" s="225">
        <v>19.037872727272735</v>
      </c>
    </row>
    <row r="92" spans="2:3">
      <c r="B92" s="19">
        <v>39722</v>
      </c>
      <c r="C92" s="225">
        <v>19.127769565217399</v>
      </c>
    </row>
    <row r="93" spans="2:3">
      <c r="B93" s="19">
        <v>39753</v>
      </c>
      <c r="C93" s="225">
        <v>19.141900000000007</v>
      </c>
    </row>
    <row r="94" spans="2:3">
      <c r="B94" s="19">
        <v>39783</v>
      </c>
      <c r="C94" s="225">
        <v>19.158869696969703</v>
      </c>
    </row>
    <row r="95" spans="2:3">
      <c r="B95" s="19">
        <v>39814</v>
      </c>
      <c r="C95" s="225">
        <v>19.201182539682542</v>
      </c>
    </row>
    <row r="96" spans="2:3">
      <c r="B96" s="19">
        <v>39845</v>
      </c>
      <c r="C96" s="225">
        <v>19.215666666666671</v>
      </c>
    </row>
    <row r="97" spans="2:3">
      <c r="B97" s="19">
        <v>39873</v>
      </c>
      <c r="C97" s="225">
        <v>19.233469696969706</v>
      </c>
    </row>
    <row r="98" spans="2:3">
      <c r="B98" s="19">
        <v>39904</v>
      </c>
      <c r="C98" s="225">
        <v>19.127893939393946</v>
      </c>
    </row>
    <row r="99" spans="2:3">
      <c r="B99" s="19">
        <v>39934</v>
      </c>
      <c r="C99" s="225">
        <v>19.14405555555556</v>
      </c>
    </row>
    <row r="100" spans="2:3">
      <c r="B100" s="19">
        <v>39965</v>
      </c>
      <c r="C100" s="225">
        <v>19.160469696969699</v>
      </c>
    </row>
    <row r="101" spans="2:3">
      <c r="B101" s="19">
        <v>39995</v>
      </c>
      <c r="C101" s="225">
        <v>19.202955072463769</v>
      </c>
    </row>
    <row r="102" spans="2:3">
      <c r="B102" s="19">
        <v>40026</v>
      </c>
      <c r="C102" s="225">
        <v>19.218655555555557</v>
      </c>
    </row>
    <row r="103" spans="2:3">
      <c r="B103" s="19">
        <v>40057</v>
      </c>
      <c r="C103" s="225">
        <v>19.235827272727271</v>
      </c>
    </row>
    <row r="104" spans="2:3">
      <c r="B104" s="19">
        <v>40087</v>
      </c>
      <c r="C104" s="225">
        <v>19.326293939393935</v>
      </c>
    </row>
    <row r="105" spans="2:3">
      <c r="B105" s="19">
        <v>40118</v>
      </c>
      <c r="C105" s="225">
        <v>19.341661904761903</v>
      </c>
    </row>
    <row r="106" spans="2:3">
      <c r="B106" s="19">
        <v>40148</v>
      </c>
      <c r="C106" s="225">
        <v>19.35962727272727</v>
      </c>
    </row>
    <row r="107" spans="2:3">
      <c r="B107" s="19">
        <v>40179</v>
      </c>
      <c r="C107" s="225">
        <v>19.400666666666659</v>
      </c>
    </row>
    <row r="108" spans="2:3">
      <c r="B108" s="19">
        <v>40210</v>
      </c>
      <c r="C108" s="225">
        <v>19.41566666666666</v>
      </c>
    </row>
    <row r="109" spans="2:3">
      <c r="B109" s="19">
        <v>40238</v>
      </c>
      <c r="C109" s="225">
        <v>19.433963768115937</v>
      </c>
    </row>
    <row r="110" spans="2:3">
      <c r="B110" s="19">
        <v>40269</v>
      </c>
      <c r="C110" s="225">
        <v>19.327893939393935</v>
      </c>
    </row>
    <row r="111" spans="2:3">
      <c r="B111" s="19">
        <v>40299</v>
      </c>
      <c r="C111" s="225">
        <v>19.344055555555546</v>
      </c>
    </row>
    <row r="112" spans="2:3">
      <c r="B112" s="19">
        <v>40330</v>
      </c>
      <c r="C112" s="225">
        <v>19.361227272727263</v>
      </c>
    </row>
    <row r="113" spans="2:3">
      <c r="B113" s="19">
        <v>40360</v>
      </c>
      <c r="C113" s="225">
        <v>19.402493939393931</v>
      </c>
    </row>
    <row r="114" spans="2:3">
      <c r="B114" s="19">
        <v>40391</v>
      </c>
      <c r="C114" s="225">
        <v>19.418403030303018</v>
      </c>
    </row>
    <row r="115" spans="2:3">
      <c r="B115" s="19">
        <v>40422</v>
      </c>
      <c r="C115" s="225">
        <v>19.435827272727259</v>
      </c>
    </row>
    <row r="116" spans="2:3">
      <c r="B116" s="19">
        <v>40452</v>
      </c>
      <c r="C116" s="225">
        <v>19.525788888888876</v>
      </c>
    </row>
    <row r="117" spans="2:3">
      <c r="B117" s="19">
        <v>40483</v>
      </c>
      <c r="C117" s="225">
        <v>19.542203030303018</v>
      </c>
    </row>
    <row r="118" spans="2:3">
      <c r="B118" s="19">
        <v>40513</v>
      </c>
      <c r="C118" s="225">
        <v>19.560088405797089</v>
      </c>
    </row>
    <row r="119" spans="2:3">
      <c r="B119" s="19">
        <v>40544</v>
      </c>
      <c r="C119" s="225">
        <v>19.600388888888872</v>
      </c>
    </row>
    <row r="120" spans="2:3">
      <c r="B120" s="19">
        <v>40575</v>
      </c>
      <c r="C120" s="225">
        <v>19.616499999999988</v>
      </c>
    </row>
    <row r="121" spans="2:3">
      <c r="B121" s="19">
        <v>40603</v>
      </c>
      <c r="C121" s="225">
        <v>19.634688405797085</v>
      </c>
    </row>
    <row r="122" spans="2:3">
      <c r="B122" s="19">
        <v>40634</v>
      </c>
      <c r="C122" s="225">
        <v>19.527388888888872</v>
      </c>
    </row>
    <row r="123" spans="2:3">
      <c r="B123" s="19">
        <v>40664</v>
      </c>
      <c r="C123" s="225">
        <v>19.54380303030301</v>
      </c>
    </row>
    <row r="124" spans="2:3">
      <c r="B124" s="19">
        <v>40695</v>
      </c>
      <c r="C124" s="225">
        <v>19.561227272727251</v>
      </c>
    </row>
    <row r="125" spans="2:3">
      <c r="B125" s="19">
        <v>40725</v>
      </c>
      <c r="C125" s="225">
        <v>19.602266666666647</v>
      </c>
    </row>
    <row r="126" spans="2:3">
      <c r="B126" s="19">
        <v>40756</v>
      </c>
      <c r="C126" s="225">
        <v>19.618897101449249</v>
      </c>
    </row>
    <row r="127" spans="2:3">
      <c r="B127" s="19">
        <v>40787</v>
      </c>
      <c r="C127" s="225">
        <v>19.635827272727248</v>
      </c>
    </row>
    <row r="128" spans="2:3">
      <c r="B128" s="19">
        <v>40817</v>
      </c>
      <c r="C128" s="225">
        <v>19.725788888888864</v>
      </c>
    </row>
    <row r="129" spans="2:3">
      <c r="B129" s="19">
        <v>40848</v>
      </c>
      <c r="C129" s="225">
        <v>19.742960606060581</v>
      </c>
    </row>
    <row r="130" spans="2:3">
      <c r="B130" s="19">
        <v>40878</v>
      </c>
      <c r="C130" s="225">
        <v>19.759627272727247</v>
      </c>
    </row>
    <row r="131" spans="2:3">
      <c r="B131" s="19">
        <v>40909</v>
      </c>
      <c r="C131" s="225">
        <v>19.800136363636334</v>
      </c>
    </row>
    <row r="132" spans="2:3">
      <c r="B132" s="19">
        <v>40940</v>
      </c>
      <c r="C132" s="225">
        <v>19.817055555555527</v>
      </c>
    </row>
    <row r="133" spans="2:3">
      <c r="B133" s="19">
        <v>40969</v>
      </c>
      <c r="C133" s="225">
        <v>19.834227272727247</v>
      </c>
    </row>
    <row r="134" spans="2:3">
      <c r="B134" s="19">
        <v>41000</v>
      </c>
      <c r="C134" s="225">
        <v>19.726595238095207</v>
      </c>
    </row>
    <row r="135" spans="2:3">
      <c r="B135" s="19">
        <v>41030</v>
      </c>
      <c r="C135" s="225">
        <v>19.745021739130401</v>
      </c>
    </row>
    <row r="136" spans="2:3">
      <c r="B136" s="19">
        <v>41061</v>
      </c>
      <c r="C136" s="225">
        <v>19.760722222222192</v>
      </c>
    </row>
    <row r="137" spans="2:3">
      <c r="B137" s="19">
        <v>41091</v>
      </c>
      <c r="C137" s="225">
        <v>19.801988888888857</v>
      </c>
    </row>
    <row r="138" spans="2:3">
      <c r="B138" s="19">
        <v>41122</v>
      </c>
      <c r="C138" s="225">
        <v>19.819621739130401</v>
      </c>
    </row>
    <row r="139" spans="2:3">
      <c r="B139" s="19">
        <v>41153</v>
      </c>
      <c r="C139" s="225">
        <v>19.834766666666631</v>
      </c>
    </row>
    <row r="140" spans="2:3">
      <c r="B140" s="19">
        <v>41183</v>
      </c>
      <c r="C140" s="225">
        <v>19.926030434782572</v>
      </c>
    </row>
    <row r="141" spans="2:3">
      <c r="B141" s="19">
        <v>41214</v>
      </c>
      <c r="C141" s="225">
        <v>19.94296060606057</v>
      </c>
    </row>
    <row r="142" spans="2:3">
      <c r="B142" s="19">
        <v>41244</v>
      </c>
      <c r="C142" s="225">
        <v>19.958566666666631</v>
      </c>
    </row>
    <row r="143" spans="2:3">
      <c r="B143" s="19">
        <v>41275</v>
      </c>
      <c r="C143" s="225">
        <v>20.001651515151472</v>
      </c>
    </row>
    <row r="144" spans="2:3">
      <c r="B144" s="19">
        <v>41306</v>
      </c>
      <c r="C144" s="225">
        <v>20.016499999999965</v>
      </c>
    </row>
    <row r="145" spans="2:3">
      <c r="B145" s="19">
        <v>41334</v>
      </c>
      <c r="C145" s="225">
        <v>20.033722222222181</v>
      </c>
    </row>
    <row r="146" spans="2:3">
      <c r="B146" s="19">
        <v>41365</v>
      </c>
      <c r="C146" s="225">
        <v>19.927136363636322</v>
      </c>
    </row>
    <row r="147" spans="2:3">
      <c r="B147" s="19">
        <v>41395</v>
      </c>
      <c r="C147" s="225">
        <v>19.945021739130393</v>
      </c>
    </row>
    <row r="148" spans="2:3">
      <c r="B148" s="19">
        <v>41426</v>
      </c>
      <c r="C148" s="225">
        <v>19.960166666666627</v>
      </c>
    </row>
    <row r="149" spans="2:3">
      <c r="B149" s="19">
        <v>41456</v>
      </c>
      <c r="C149" s="225">
        <v>20.002493939393897</v>
      </c>
    </row>
    <row r="150" spans="2:3">
      <c r="B150" s="19">
        <v>41487</v>
      </c>
      <c r="C150" s="225">
        <v>20.019160606060563</v>
      </c>
    </row>
    <row r="151" spans="2:3">
      <c r="B151" s="19">
        <v>41518</v>
      </c>
      <c r="C151" s="225">
        <v>20.034528571428524</v>
      </c>
    </row>
    <row r="152" spans="2:3">
      <c r="B152" s="19">
        <v>41548</v>
      </c>
      <c r="C152" s="225">
        <v>20.12675507246372</v>
      </c>
    </row>
    <row r="153" spans="2:3">
      <c r="B153" s="19">
        <v>41579</v>
      </c>
      <c r="C153" s="225">
        <v>20.142455555555507</v>
      </c>
    </row>
    <row r="154" spans="2:3">
      <c r="B154" s="19">
        <v>41609</v>
      </c>
      <c r="C154" s="225">
        <v>20.15832857142852</v>
      </c>
    </row>
    <row r="155" spans="2:3">
      <c r="B155" s="19">
        <v>41640</v>
      </c>
      <c r="C155" s="225">
        <v>20.201651515151461</v>
      </c>
    </row>
    <row r="156" spans="2:3">
      <c r="B156" s="19">
        <v>41671</v>
      </c>
      <c r="C156" s="225">
        <v>20.216499999999954</v>
      </c>
    </row>
    <row r="157" spans="2:3">
      <c r="B157" s="19">
        <v>41699</v>
      </c>
      <c r="C157" s="225">
        <v>20.23372222222217</v>
      </c>
    </row>
    <row r="158" spans="2:3">
      <c r="B158" s="19">
        <v>41730</v>
      </c>
      <c r="C158" s="225">
        <v>20.127893939393889</v>
      </c>
    </row>
    <row r="159" spans="2:3">
      <c r="B159" s="19">
        <v>41760</v>
      </c>
      <c r="C159" s="225">
        <v>20.144560606060551</v>
      </c>
    </row>
    <row r="160" spans="2:3">
      <c r="B160" s="19">
        <v>41791</v>
      </c>
      <c r="C160" s="225">
        <v>20.159928571428519</v>
      </c>
    </row>
    <row r="161" spans="2:3">
      <c r="B161" s="19">
        <v>41821</v>
      </c>
      <c r="C161" s="225">
        <v>20.203251515151461</v>
      </c>
    </row>
    <row r="162" spans="2:3">
      <c r="B162" s="19">
        <v>41852</v>
      </c>
      <c r="C162" s="225">
        <v>20.2186555555555</v>
      </c>
    </row>
    <row r="163" spans="2:3">
      <c r="B163" s="19">
        <v>41883</v>
      </c>
      <c r="C163" s="225">
        <v>20.235069696969639</v>
      </c>
    </row>
    <row r="164" spans="2:3">
      <c r="B164" s="19">
        <v>41913</v>
      </c>
      <c r="C164" s="225">
        <v>20.326755072463708</v>
      </c>
    </row>
    <row r="165" spans="2:3">
      <c r="B165" s="19">
        <v>41944</v>
      </c>
      <c r="C165" s="225">
        <v>20.341899999999939</v>
      </c>
    </row>
    <row r="166" spans="2:3">
      <c r="B166" s="19">
        <v>41974</v>
      </c>
      <c r="C166" s="225">
        <v>20.358869696969634</v>
      </c>
    </row>
    <row r="167" spans="2:3">
      <c r="B167" s="19">
        <v>42005</v>
      </c>
      <c r="C167" s="225">
        <v>20.401182539682473</v>
      </c>
    </row>
    <row r="168" spans="2:3">
      <c r="B168" s="19">
        <v>42036</v>
      </c>
      <c r="C168" s="225">
        <v>20.415666666666603</v>
      </c>
    </row>
    <row r="169" spans="2:3">
      <c r="B169" s="19">
        <v>42064</v>
      </c>
      <c r="C169" s="225">
        <v>20.433469696969638</v>
      </c>
    </row>
    <row r="170" spans="2:3">
      <c r="B170" s="19">
        <v>42095</v>
      </c>
      <c r="C170" s="225">
        <v>20.327893939393878</v>
      </c>
    </row>
    <row r="171" spans="2:3">
      <c r="B171" s="19">
        <v>42125</v>
      </c>
      <c r="C171" s="225">
        <v>20.344055555555492</v>
      </c>
    </row>
    <row r="172" spans="2:3">
      <c r="B172" s="19">
        <v>42156</v>
      </c>
      <c r="C172" s="225">
        <v>20.360469696969631</v>
      </c>
    </row>
    <row r="173" spans="2:3">
      <c r="B173" s="19">
        <v>42186</v>
      </c>
      <c r="C173" s="225">
        <v>20.402955072463701</v>
      </c>
    </row>
    <row r="174" spans="2:3">
      <c r="B174" s="19">
        <v>42217</v>
      </c>
      <c r="C174" s="225">
        <v>20.418655555555489</v>
      </c>
    </row>
    <row r="175" spans="2:3">
      <c r="B175" s="19">
        <v>42248</v>
      </c>
      <c r="C175" s="225">
        <v>20.435827272727202</v>
      </c>
    </row>
    <row r="176" spans="2:3">
      <c r="B176" s="19">
        <v>42278</v>
      </c>
      <c r="C176" s="225">
        <v>20.526293939393867</v>
      </c>
    </row>
    <row r="177" spans="2:3">
      <c r="B177" s="19">
        <v>42309</v>
      </c>
      <c r="C177" s="225">
        <v>20.541661904761835</v>
      </c>
    </row>
    <row r="178" spans="2:3">
      <c r="B178" s="19">
        <v>42339</v>
      </c>
      <c r="C178" s="225">
        <v>20.559627272727202</v>
      </c>
    </row>
    <row r="179" spans="2:3">
      <c r="B179" s="19">
        <v>42370</v>
      </c>
      <c r="C179" s="225">
        <v>20.600666666666591</v>
      </c>
    </row>
    <row r="180" spans="2:3">
      <c r="B180" s="19">
        <v>42401</v>
      </c>
      <c r="C180" s="225">
        <v>20.616261904761828</v>
      </c>
    </row>
    <row r="181" spans="2:3">
      <c r="B181" s="19">
        <v>42430</v>
      </c>
      <c r="C181" s="225">
        <v>20.634688405797029</v>
      </c>
    </row>
    <row r="182" spans="2:3">
      <c r="B182" s="19">
        <v>42461</v>
      </c>
      <c r="C182" s="225">
        <v>20.527388888888815</v>
      </c>
    </row>
    <row r="183" spans="2:3">
      <c r="B183" s="19">
        <v>42491</v>
      </c>
      <c r="C183" s="225">
        <v>20.543803030302954</v>
      </c>
    </row>
    <row r="184" spans="2:3">
      <c r="B184" s="19">
        <v>42522</v>
      </c>
      <c r="C184" s="225">
        <v>20.561227272727194</v>
      </c>
    </row>
    <row r="185" spans="2:3">
      <c r="B185" s="19">
        <v>42552</v>
      </c>
      <c r="C185" s="225">
        <v>20.602266666666591</v>
      </c>
    </row>
    <row r="186" spans="2:3">
      <c r="B186" s="19">
        <v>42583</v>
      </c>
      <c r="C186" s="225">
        <v>20.618897101449196</v>
      </c>
    </row>
    <row r="187" spans="2:3">
      <c r="B187" s="19">
        <v>42614</v>
      </c>
      <c r="C187" s="225">
        <v>20.635827272727191</v>
      </c>
    </row>
    <row r="188" spans="2:3">
      <c r="B188" s="19">
        <v>42644</v>
      </c>
      <c r="C188" s="225">
        <v>20.725788888888808</v>
      </c>
    </row>
    <row r="189" spans="2:3">
      <c r="B189" s="19">
        <v>42675</v>
      </c>
      <c r="C189" s="225">
        <v>20.742960606060524</v>
      </c>
    </row>
    <row r="190" spans="2:3">
      <c r="B190" s="19">
        <v>42705</v>
      </c>
      <c r="C190" s="225">
        <v>20.75962727272719</v>
      </c>
    </row>
    <row r="191" spans="2:3">
      <c r="B191" s="19">
        <v>42736</v>
      </c>
      <c r="C191" s="225">
        <v>20.800136363636277</v>
      </c>
    </row>
    <row r="192" spans="2:3">
      <c r="B192" s="19">
        <v>42767</v>
      </c>
      <c r="C192" s="225">
        <v>20.81649999999992</v>
      </c>
    </row>
    <row r="193" spans="2:3">
      <c r="B193" s="19">
        <v>42795</v>
      </c>
      <c r="C193" s="225">
        <v>20.834688405797017</v>
      </c>
    </row>
    <row r="194" spans="2:3">
      <c r="B194" s="19">
        <v>42826</v>
      </c>
      <c r="C194" s="225">
        <v>20.72683333333325</v>
      </c>
    </row>
    <row r="195" spans="2:3">
      <c r="B195" s="19">
        <v>42856</v>
      </c>
      <c r="C195" s="225">
        <v>20.744297101449188</v>
      </c>
    </row>
    <row r="196" spans="2:3">
      <c r="B196" s="19">
        <v>42887</v>
      </c>
      <c r="C196" s="225">
        <v>20.761227272727183</v>
      </c>
    </row>
    <row r="197" spans="2:3">
      <c r="B197" s="19">
        <v>42917</v>
      </c>
      <c r="C197" s="225">
        <v>20.802266666666579</v>
      </c>
    </row>
    <row r="198" spans="2:3">
      <c r="B198" s="19">
        <v>42948</v>
      </c>
      <c r="C198" s="225">
        <v>20.819621739130348</v>
      </c>
    </row>
    <row r="199" spans="2:3">
      <c r="B199" s="19">
        <v>42979</v>
      </c>
      <c r="C199" s="225">
        <v>20.835322222222128</v>
      </c>
    </row>
    <row r="200" spans="2:3">
      <c r="B200" s="19">
        <v>43009</v>
      </c>
      <c r="C200" s="225">
        <v>20.925536363636269</v>
      </c>
    </row>
    <row r="201" spans="2:3">
      <c r="B201" s="19">
        <v>43040</v>
      </c>
      <c r="C201" s="225">
        <v>20.942960606060513</v>
      </c>
    </row>
    <row r="202" spans="2:3">
      <c r="B202" s="19">
        <v>43070</v>
      </c>
      <c r="C202" s="225">
        <v>20.958566666666574</v>
      </c>
    </row>
    <row r="203" spans="2:3">
      <c r="B203" s="19">
        <v>43101</v>
      </c>
      <c r="C203" s="225">
        <v>21.000893939393841</v>
      </c>
    </row>
    <row r="204" spans="2:3">
      <c r="B204" s="19">
        <v>43132</v>
      </c>
      <c r="C204" s="225">
        <v>21.016499999999908</v>
      </c>
    </row>
    <row r="205" spans="2:3">
      <c r="B205" s="19">
        <v>43160</v>
      </c>
      <c r="C205" s="225">
        <v>21.034227272727179</v>
      </c>
    </row>
    <row r="206" spans="2:3">
      <c r="B206" s="19">
        <v>43191</v>
      </c>
      <c r="C206" s="225">
        <v>20.926595238095139</v>
      </c>
    </row>
    <row r="207" spans="2:3">
      <c r="B207" s="19">
        <v>43221</v>
      </c>
      <c r="C207" s="225">
        <v>20.945021739130333</v>
      </c>
    </row>
    <row r="208" spans="2:3">
      <c r="B208" s="19">
        <v>43252</v>
      </c>
      <c r="C208" s="225">
        <v>20.960722222222124</v>
      </c>
    </row>
    <row r="209" spans="2:3">
      <c r="B209" s="19">
        <v>43282</v>
      </c>
      <c r="C209" s="225">
        <v>21.001988888888789</v>
      </c>
    </row>
    <row r="210" spans="2:3">
      <c r="B210" s="19">
        <v>43313</v>
      </c>
      <c r="C210" s="225">
        <v>21.019621739130333</v>
      </c>
    </row>
    <row r="211" spans="2:3">
      <c r="B211" s="19">
        <v>43344</v>
      </c>
      <c r="C211" s="225">
        <v>21.034766666666563</v>
      </c>
    </row>
    <row r="212" spans="2:3">
      <c r="B212" s="19">
        <v>43374</v>
      </c>
      <c r="C212" s="225">
        <v>21.126030434782503</v>
      </c>
    </row>
    <row r="213" spans="2:3">
      <c r="B213" s="19">
        <v>43405</v>
      </c>
      <c r="C213" s="225">
        <v>21.142960606060502</v>
      </c>
    </row>
    <row r="214" spans="2:3">
      <c r="B214" s="19">
        <v>43435</v>
      </c>
      <c r="C214" s="225">
        <v>21.158566666666562</v>
      </c>
    </row>
    <row r="215" spans="2:3">
      <c r="B215" s="19">
        <v>43466</v>
      </c>
      <c r="C215" s="225">
        <v>21.201651515151404</v>
      </c>
    </row>
    <row r="216" spans="2:3">
      <c r="B216" s="19">
        <v>43497</v>
      </c>
      <c r="C216" s="225">
        <v>21.216499999999897</v>
      </c>
    </row>
    <row r="217" spans="2:3">
      <c r="B217" s="19">
        <v>43525</v>
      </c>
      <c r="C217" s="225">
        <v>21.233722222222113</v>
      </c>
    </row>
    <row r="218" spans="2:3">
      <c r="B218" s="19">
        <v>43556</v>
      </c>
      <c r="C218" s="225">
        <v>21.127136363636254</v>
      </c>
    </row>
    <row r="219" spans="2:3">
      <c r="B219" s="19">
        <v>43586</v>
      </c>
      <c r="C219" s="225">
        <v>21.145021739130325</v>
      </c>
    </row>
    <row r="220" spans="2:3">
      <c r="B220" s="19">
        <v>43617</v>
      </c>
      <c r="C220" s="225">
        <v>21.160166666666559</v>
      </c>
    </row>
    <row r="221" spans="2:3">
      <c r="B221" s="19">
        <v>43647</v>
      </c>
      <c r="C221" s="225">
        <v>21.202493939393829</v>
      </c>
    </row>
    <row r="222" spans="2:3">
      <c r="B222" s="19">
        <v>43678</v>
      </c>
      <c r="C222" s="225">
        <v>21.219160606060495</v>
      </c>
    </row>
    <row r="223" spans="2:3">
      <c r="B223" s="19">
        <v>43709</v>
      </c>
      <c r="C223" s="225">
        <v>21.234528571428456</v>
      </c>
    </row>
    <row r="224" spans="2:3">
      <c r="B224" s="19">
        <v>43739</v>
      </c>
      <c r="C224" s="225">
        <v>21.326755072463651</v>
      </c>
    </row>
    <row r="225" spans="2:3">
      <c r="B225" s="19">
        <v>43770</v>
      </c>
      <c r="C225" s="225">
        <v>21.342455555555439</v>
      </c>
    </row>
    <row r="226" spans="2:3">
      <c r="B226" s="19">
        <v>43800</v>
      </c>
      <c r="C226" s="225">
        <v>21.358328571428451</v>
      </c>
    </row>
    <row r="227" spans="2:3">
      <c r="B227" s="19">
        <v>43831</v>
      </c>
      <c r="C227" s="225">
        <v>21.401651515151393</v>
      </c>
    </row>
    <row r="228" spans="2:3">
      <c r="B228" s="19">
        <v>43862</v>
      </c>
      <c r="C228" s="225">
        <v>21.416499999999886</v>
      </c>
    </row>
    <row r="229" spans="2:3">
      <c r="B229" s="19">
        <v>43891</v>
      </c>
      <c r="C229" s="225">
        <v>21.433469696969581</v>
      </c>
    </row>
    <row r="230" spans="2:3">
      <c r="B230" s="19">
        <v>43922</v>
      </c>
      <c r="C230" s="225">
        <v>21.327893939393821</v>
      </c>
    </row>
    <row r="231" spans="2:3">
      <c r="B231" s="19">
        <v>43952</v>
      </c>
      <c r="C231" s="225">
        <v>21.344055555555432</v>
      </c>
    </row>
    <row r="232" spans="2:3">
      <c r="B232" s="19">
        <v>43983</v>
      </c>
      <c r="C232" s="225">
        <v>21.360469696969574</v>
      </c>
    </row>
    <row r="233" spans="2:3">
      <c r="B233" s="19">
        <v>44013</v>
      </c>
      <c r="C233" s="225">
        <v>21.402955072463644</v>
      </c>
    </row>
    <row r="234" spans="2:3">
      <c r="B234" s="19">
        <v>44044</v>
      </c>
      <c r="C234" s="225">
        <v>21.418655555555432</v>
      </c>
    </row>
    <row r="235" spans="2:3">
      <c r="B235" s="19">
        <v>44075</v>
      </c>
      <c r="C235" s="225">
        <v>21.435827272727145</v>
      </c>
    </row>
    <row r="236" spans="2:3">
      <c r="B236" s="19">
        <v>44105</v>
      </c>
      <c r="C236" s="225">
        <v>21.52629393939381</v>
      </c>
    </row>
    <row r="237" spans="2:3">
      <c r="B237" s="19">
        <v>44136</v>
      </c>
      <c r="C237" s="225">
        <v>21.541661904761778</v>
      </c>
    </row>
    <row r="238" spans="2:3">
      <c r="B238" s="19">
        <v>44166</v>
      </c>
      <c r="C238" s="225">
        <v>21.559627272727145</v>
      </c>
    </row>
    <row r="239" spans="2:3">
      <c r="B239" s="19">
        <v>44197</v>
      </c>
      <c r="C239" s="225">
        <v>21.600666666666534</v>
      </c>
    </row>
    <row r="240" spans="2:3">
      <c r="B240" s="19">
        <v>44228</v>
      </c>
      <c r="C240" s="225">
        <v>21.615666666666534</v>
      </c>
    </row>
    <row r="241" spans="2:3">
      <c r="B241" s="19">
        <v>44256</v>
      </c>
      <c r="C241" s="225">
        <v>21.633963768115812</v>
      </c>
    </row>
    <row r="242" spans="2:3">
      <c r="B242" s="19">
        <v>44287</v>
      </c>
      <c r="C242" s="225">
        <v>21.52789393939381</v>
      </c>
    </row>
    <row r="243" spans="2:3">
      <c r="B243" s="19">
        <v>44317</v>
      </c>
      <c r="C243" s="225">
        <v>21.544055555555424</v>
      </c>
    </row>
    <row r="244" spans="2:3">
      <c r="B244" s="19">
        <v>44348</v>
      </c>
      <c r="C244" s="225">
        <v>21.561227272727137</v>
      </c>
    </row>
    <row r="245" spans="2:3">
      <c r="B245" s="19">
        <v>44378</v>
      </c>
      <c r="C245" s="225">
        <v>21.602493939393806</v>
      </c>
    </row>
    <row r="246" spans="2:3">
      <c r="B246" s="19">
        <v>44409</v>
      </c>
      <c r="C246" s="225">
        <v>21.618403030302893</v>
      </c>
    </row>
    <row r="247" spans="2:3">
      <c r="B247" s="19">
        <v>44440</v>
      </c>
      <c r="C247" s="225">
        <v>21.635827272727134</v>
      </c>
    </row>
    <row r="248" spans="2:3">
      <c r="B248" s="29"/>
      <c r="C248" s="175"/>
    </row>
    <row r="249" spans="2:3">
      <c r="B249" s="29"/>
      <c r="C249" s="174"/>
    </row>
    <row r="250" spans="2:3">
      <c r="B250" s="29"/>
      <c r="C250" s="174"/>
    </row>
    <row r="251" spans="2:3">
      <c r="B251" s="29"/>
      <c r="C251" s="174"/>
    </row>
    <row r="252" spans="2:3">
      <c r="B252" s="29"/>
      <c r="C252" s="174"/>
    </row>
    <row r="253" spans="2:3">
      <c r="B253" s="29"/>
      <c r="C253" s="174"/>
    </row>
    <row r="254" spans="2:3">
      <c r="B254" s="29"/>
      <c r="C254" s="174"/>
    </row>
    <row r="255" spans="2:3">
      <c r="B255" s="29"/>
      <c r="C255" s="174"/>
    </row>
    <row r="256" spans="2:3">
      <c r="B256" s="29"/>
      <c r="C256" s="174"/>
    </row>
    <row r="257" spans="2:3">
      <c r="B257" s="29"/>
      <c r="C257" s="174"/>
    </row>
    <row r="258" spans="2:3">
      <c r="B258" s="29"/>
      <c r="C258" s="174"/>
    </row>
    <row r="259" spans="2:3">
      <c r="B259" s="29"/>
      <c r="C259" s="174"/>
    </row>
    <row r="260" spans="2:3">
      <c r="B260" s="29"/>
      <c r="C260" s="174"/>
    </row>
    <row r="261" spans="2:3">
      <c r="B261" s="29"/>
      <c r="C261" s="174"/>
    </row>
    <row r="262" spans="2:3">
      <c r="B262" s="29"/>
      <c r="C262" s="173"/>
    </row>
    <row r="263" spans="2:3">
      <c r="B263" s="29"/>
      <c r="C263" s="173"/>
    </row>
    <row r="264" spans="2:3">
      <c r="B264" s="29"/>
      <c r="C264" s="173"/>
    </row>
    <row r="265" spans="2:3">
      <c r="B265" s="29"/>
      <c r="C265" s="173"/>
    </row>
    <row r="266" spans="2:3">
      <c r="B266" s="29"/>
      <c r="C266" s="173"/>
    </row>
    <row r="267" spans="2:3">
      <c r="B267" s="29"/>
      <c r="C267" s="173"/>
    </row>
    <row r="268" spans="2:3">
      <c r="B268" s="29"/>
      <c r="C268" s="173"/>
    </row>
    <row r="269" spans="2:3">
      <c r="B269" s="29"/>
      <c r="C269" s="173"/>
    </row>
    <row r="270" spans="2:3">
      <c r="B270" s="29"/>
      <c r="C270" s="173"/>
    </row>
    <row r="271" spans="2:3">
      <c r="B271" s="29"/>
      <c r="C271" s="173"/>
    </row>
    <row r="272" spans="2:3">
      <c r="B272" s="29"/>
      <c r="C272" s="173"/>
    </row>
    <row r="273" spans="2:3">
      <c r="B273" s="29"/>
      <c r="C273" s="173"/>
    </row>
    <row r="274" spans="2:3">
      <c r="B274" s="29"/>
      <c r="C274" s="173"/>
    </row>
    <row r="275" spans="2:3">
      <c r="B275" s="29"/>
      <c r="C275" s="173"/>
    </row>
    <row r="276" spans="2:3">
      <c r="B276" s="29"/>
      <c r="C276" s="173"/>
    </row>
    <row r="277" spans="2:3">
      <c r="B277" s="29"/>
      <c r="C277" s="173"/>
    </row>
    <row r="278" spans="2:3">
      <c r="B278" s="29"/>
      <c r="C278" s="173"/>
    </row>
    <row r="279" spans="2:3">
      <c r="B279" s="29"/>
      <c r="C279" s="173"/>
    </row>
    <row r="280" spans="2:3">
      <c r="B280" s="29"/>
      <c r="C280" s="173"/>
    </row>
    <row r="281" spans="2:3">
      <c r="B281" s="29"/>
      <c r="C281" s="173"/>
    </row>
    <row r="282" spans="2:3">
      <c r="B282" s="29"/>
      <c r="C282" s="173"/>
    </row>
    <row r="283" spans="2:3">
      <c r="B283" s="29"/>
      <c r="C283" s="173"/>
    </row>
    <row r="284" spans="2:3">
      <c r="B284" s="29"/>
      <c r="C284" s="173"/>
    </row>
    <row r="285" spans="2:3">
      <c r="B285" s="29"/>
      <c r="C285" s="173"/>
    </row>
    <row r="286" spans="2:3">
      <c r="B286" s="29"/>
      <c r="C286" s="173"/>
    </row>
    <row r="287" spans="2:3">
      <c r="B287" s="29"/>
      <c r="C287" s="173"/>
    </row>
    <row r="288" spans="2:3">
      <c r="B288" s="29"/>
      <c r="C288" s="173"/>
    </row>
    <row r="289" spans="2:3">
      <c r="B289" s="29"/>
      <c r="C289" s="173"/>
    </row>
    <row r="290" spans="2:3">
      <c r="B290" s="29"/>
      <c r="C290" s="173"/>
    </row>
    <row r="291" spans="2:3">
      <c r="B291" s="29"/>
      <c r="C291" s="173"/>
    </row>
    <row r="292" spans="2:3">
      <c r="B292" s="29"/>
      <c r="C292" s="173"/>
    </row>
    <row r="293" spans="2:3">
      <c r="B293" s="29"/>
      <c r="C293" s="173"/>
    </row>
    <row r="294" spans="2:3">
      <c r="B294" s="29"/>
      <c r="C294" s="173"/>
    </row>
    <row r="295" spans="2:3">
      <c r="B295" s="29"/>
      <c r="C295" s="173"/>
    </row>
    <row r="296" spans="2:3">
      <c r="B296" s="29"/>
      <c r="C296" s="173"/>
    </row>
    <row r="297" spans="2:3">
      <c r="B297" s="29"/>
      <c r="C297" s="173"/>
    </row>
    <row r="298" spans="2:3">
      <c r="B298" s="29"/>
      <c r="C298" s="173"/>
    </row>
    <row r="299" spans="2:3">
      <c r="B299" s="29"/>
      <c r="C299" s="173"/>
    </row>
    <row r="300" spans="2:3">
      <c r="B300" s="29"/>
      <c r="C300" s="173"/>
    </row>
    <row r="301" spans="2:3">
      <c r="B301" s="29"/>
      <c r="C301" s="173"/>
    </row>
    <row r="302" spans="2:3">
      <c r="B302" s="29"/>
      <c r="C302" s="173"/>
    </row>
    <row r="303" spans="2:3">
      <c r="B303" s="29"/>
      <c r="C303" s="173"/>
    </row>
    <row r="304" spans="2:3">
      <c r="B304" s="29"/>
      <c r="C304" s="173"/>
    </row>
    <row r="305" spans="2:3">
      <c r="B305" s="29"/>
      <c r="C305" s="173"/>
    </row>
    <row r="306" spans="2:3">
      <c r="B306" s="29"/>
      <c r="C306" s="173"/>
    </row>
    <row r="307" spans="2:3">
      <c r="B307" s="29"/>
      <c r="C307" s="173"/>
    </row>
    <row r="308" spans="2:3">
      <c r="B308" s="29"/>
      <c r="C308" s="173"/>
    </row>
    <row r="309" spans="2:3">
      <c r="B309" s="29"/>
      <c r="C309" s="173"/>
    </row>
    <row r="310" spans="2:3">
      <c r="B310" s="29"/>
      <c r="C310" s="173"/>
    </row>
    <row r="311" spans="2:3">
      <c r="B311" s="29"/>
      <c r="C311" s="173"/>
    </row>
    <row r="312" spans="2:3">
      <c r="B312" s="29"/>
      <c r="C312" s="173"/>
    </row>
    <row r="313" spans="2:3">
      <c r="B313" s="29"/>
      <c r="C313" s="173"/>
    </row>
    <row r="314" spans="2:3">
      <c r="B314" s="29"/>
      <c r="C314" s="173"/>
    </row>
    <row r="315" spans="2:3">
      <c r="B315" s="29"/>
      <c r="C315" s="173"/>
    </row>
    <row r="316" spans="2:3">
      <c r="B316" s="29"/>
      <c r="C316" s="173"/>
    </row>
    <row r="317" spans="2:3">
      <c r="B317" s="29"/>
      <c r="C317" s="173"/>
    </row>
    <row r="318" spans="2:3">
      <c r="B318" s="29"/>
      <c r="C318" s="173"/>
    </row>
    <row r="319" spans="2:3">
      <c r="B319" s="29"/>
      <c r="C319" s="173"/>
    </row>
    <row r="320" spans="2:3">
      <c r="B320" s="29"/>
      <c r="C320" s="173"/>
    </row>
    <row r="321" spans="2:3">
      <c r="B321" s="29"/>
      <c r="C321" s="173"/>
    </row>
    <row r="322" spans="2:3">
      <c r="B322" s="29"/>
      <c r="C322" s="173"/>
    </row>
    <row r="323" spans="2:3">
      <c r="B323" s="29"/>
      <c r="C323" s="173"/>
    </row>
    <row r="324" spans="2:3">
      <c r="B324" s="29"/>
      <c r="C324" s="173"/>
    </row>
    <row r="325" spans="2:3">
      <c r="B325" s="29"/>
      <c r="C325" s="173"/>
    </row>
    <row r="326" spans="2:3">
      <c r="B326" s="29"/>
      <c r="C326" s="173"/>
    </row>
    <row r="327" spans="2:3">
      <c r="B327" s="29"/>
      <c r="C327" s="173"/>
    </row>
    <row r="328" spans="2:3">
      <c r="B328" s="29"/>
      <c r="C328" s="173"/>
    </row>
    <row r="329" spans="2:3">
      <c r="B329" s="29"/>
      <c r="C329" s="173"/>
    </row>
    <row r="330" spans="2:3">
      <c r="B330" s="29"/>
      <c r="C330" s="173"/>
    </row>
    <row r="331" spans="2:3">
      <c r="B331" s="29"/>
      <c r="C331" s="173"/>
    </row>
    <row r="332" spans="2:3">
      <c r="B332" s="29"/>
      <c r="C332" s="173"/>
    </row>
    <row r="333" spans="2:3">
      <c r="B333" s="29"/>
      <c r="C333" s="173"/>
    </row>
    <row r="334" spans="2:3">
      <c r="B334" s="29"/>
      <c r="C334" s="173"/>
    </row>
    <row r="335" spans="2:3">
      <c r="B335" s="29"/>
      <c r="C335" s="173"/>
    </row>
    <row r="336" spans="2:3">
      <c r="B336" s="29"/>
      <c r="C336" s="173"/>
    </row>
    <row r="337" spans="2:3">
      <c r="B337" s="29"/>
      <c r="C337" s="173"/>
    </row>
    <row r="338" spans="2:3">
      <c r="B338" s="29"/>
      <c r="C338" s="173"/>
    </row>
    <row r="339" spans="2:3">
      <c r="B339" s="29"/>
      <c r="C339" s="173"/>
    </row>
    <row r="340" spans="2:3">
      <c r="B340" s="29"/>
      <c r="C340" s="173"/>
    </row>
    <row r="341" spans="2:3">
      <c r="B341" s="29"/>
      <c r="C341" s="173"/>
    </row>
    <row r="342" spans="2:3">
      <c r="B342" s="29"/>
      <c r="C342" s="173"/>
    </row>
    <row r="343" spans="2:3">
      <c r="B343" s="29"/>
      <c r="C343" s="173"/>
    </row>
    <row r="344" spans="2:3">
      <c r="B344" s="29"/>
      <c r="C344" s="173"/>
    </row>
    <row r="345" spans="2:3">
      <c r="B345" s="29"/>
      <c r="C345" s="173"/>
    </row>
    <row r="346" spans="2:3">
      <c r="B346" s="29"/>
      <c r="C346" s="173"/>
    </row>
    <row r="347" spans="2:3">
      <c r="B347" s="29"/>
      <c r="C347" s="173"/>
    </row>
    <row r="348" spans="2:3">
      <c r="B348" s="29"/>
      <c r="C348" s="173"/>
    </row>
    <row r="349" spans="2:3">
      <c r="B349" s="29"/>
      <c r="C349" s="173"/>
    </row>
    <row r="350" spans="2:3">
      <c r="B350" s="29"/>
      <c r="C350" s="173"/>
    </row>
    <row r="351" spans="2:3">
      <c r="B351" s="29"/>
      <c r="C351" s="173"/>
    </row>
    <row r="352" spans="2:3">
      <c r="B352" s="29"/>
      <c r="C352" s="173"/>
    </row>
    <row r="353" spans="2:3">
      <c r="B353" s="29"/>
      <c r="C353" s="173"/>
    </row>
    <row r="354" spans="2:3">
      <c r="B354" s="29"/>
      <c r="C354" s="173"/>
    </row>
    <row r="355" spans="2:3">
      <c r="B355" s="29"/>
      <c r="C355" s="173"/>
    </row>
    <row r="356" spans="2:3">
      <c r="B356" s="29"/>
      <c r="C356" s="173"/>
    </row>
    <row r="357" spans="2:3">
      <c r="B357" s="29"/>
      <c r="C357" s="173"/>
    </row>
    <row r="358" spans="2:3">
      <c r="B358" s="29"/>
      <c r="C358" s="173"/>
    </row>
    <row r="359" spans="2:3">
      <c r="B359" s="29"/>
      <c r="C359" s="173"/>
    </row>
    <row r="360" spans="2:3">
      <c r="B360" s="29"/>
      <c r="C360" s="173"/>
    </row>
    <row r="361" spans="2:3">
      <c r="B361" s="29"/>
      <c r="C361" s="173"/>
    </row>
    <row r="362" spans="2:3">
      <c r="B362" s="29"/>
      <c r="C362" s="173"/>
    </row>
    <row r="363" spans="2:3">
      <c r="B363" s="29"/>
      <c r="C363" s="173"/>
    </row>
    <row r="364" spans="2:3">
      <c r="B364" s="29"/>
      <c r="C364" s="173"/>
    </row>
    <row r="365" spans="2:3">
      <c r="B365" s="29"/>
      <c r="C365" s="173"/>
    </row>
    <row r="366" spans="2:3">
      <c r="B366" s="29"/>
      <c r="C366" s="173"/>
    </row>
    <row r="367" spans="2:3">
      <c r="C367" s="173"/>
    </row>
    <row r="368" spans="2:3">
      <c r="C368" s="173"/>
    </row>
    <row r="369" spans="2:3">
      <c r="C369" s="173"/>
    </row>
    <row r="370" spans="2:3">
      <c r="B370" s="29"/>
      <c r="C370" s="173"/>
    </row>
    <row r="371" spans="2:3">
      <c r="B371" s="29"/>
      <c r="C371" s="173"/>
    </row>
    <row r="372" spans="2:3">
      <c r="B372" s="29"/>
      <c r="C372" s="173"/>
    </row>
    <row r="373" spans="2:3">
      <c r="B373" s="29"/>
      <c r="C373" s="173"/>
    </row>
    <row r="374" spans="2:3">
      <c r="B374" s="29"/>
      <c r="C374" s="173"/>
    </row>
    <row r="375" spans="2:3">
      <c r="B375" s="29"/>
      <c r="C375" s="173"/>
    </row>
    <row r="376" spans="2:3">
      <c r="B376" s="29"/>
      <c r="C376" s="173"/>
    </row>
    <row r="377" spans="2:3">
      <c r="B377" s="29"/>
      <c r="C377" s="173"/>
    </row>
    <row r="378" spans="2:3">
      <c r="B378" s="29"/>
      <c r="C378" s="173"/>
    </row>
    <row r="379" spans="2:3">
      <c r="B379" s="29"/>
      <c r="C379" s="173"/>
    </row>
    <row r="380" spans="2:3">
      <c r="B380" s="29"/>
      <c r="C380" s="173"/>
    </row>
    <row r="381" spans="2:3">
      <c r="B381" s="29"/>
      <c r="C381" s="173"/>
    </row>
    <row r="382" spans="2:3">
      <c r="B382" s="29"/>
      <c r="C382" s="173"/>
    </row>
    <row r="383" spans="2:3">
      <c r="B383" s="29"/>
    </row>
    <row r="384" spans="2:3">
      <c r="B384" s="29"/>
    </row>
    <row r="385" spans="2:2">
      <c r="B385" s="29"/>
    </row>
    <row r="394" spans="2:2">
      <c r="B394" s="29"/>
    </row>
    <row r="395" spans="2:2">
      <c r="B395" s="29"/>
    </row>
    <row r="396" spans="2:2">
      <c r="B396" s="29"/>
    </row>
    <row r="914" spans="2:3">
      <c r="B914" s="23">
        <v>33</v>
      </c>
    </row>
    <row r="915" spans="2:3">
      <c r="B915" s="23">
        <v>5.5555555555555599E+21</v>
      </c>
    </row>
    <row r="916" spans="2:3">
      <c r="B916" s="23" t="s">
        <v>15</v>
      </c>
    </row>
    <row r="918" spans="2:3">
      <c r="B918" s="23">
        <v>2</v>
      </c>
    </row>
    <row r="919" spans="2:3">
      <c r="B919" s="23">
        <v>5.5555555555555599E+21</v>
      </c>
    </row>
    <row r="921" spans="2:3">
      <c r="B921" s="23">
        <v>0</v>
      </c>
    </row>
    <row r="922" spans="2:3">
      <c r="B922" s="23">
        <v>5.5555555555555599E+21</v>
      </c>
    </row>
    <row r="924" spans="2:3">
      <c r="B924" s="23">
        <v>8</v>
      </c>
    </row>
    <row r="925" spans="2:3">
      <c r="B925" s="23">
        <v>5.5555555555555599E+21</v>
      </c>
    </row>
    <row r="926" spans="2:3">
      <c r="B926" s="23">
        <v>0</v>
      </c>
    </row>
    <row r="927" spans="2:3">
      <c r="B927" s="23">
        <v>2</v>
      </c>
      <c r="C927" s="173"/>
    </row>
    <row r="928" spans="2:3">
      <c r="B928" s="23">
        <v>5.5555555555555599E+21</v>
      </c>
      <c r="C928" s="173"/>
    </row>
    <row r="929" spans="2:3">
      <c r="B929" s="23">
        <v>8</v>
      </c>
      <c r="C929" s="173"/>
    </row>
    <row r="930" spans="2:3">
      <c r="B930" s="23">
        <v>2</v>
      </c>
      <c r="C930" s="173"/>
    </row>
    <row r="931" spans="2:3">
      <c r="B931" s="23">
        <v>5.5555555555555599E+21</v>
      </c>
      <c r="C931" s="173"/>
    </row>
    <row r="933" spans="2:3">
      <c r="B933" s="23">
        <v>0</v>
      </c>
      <c r="C933" s="173"/>
    </row>
    <row r="934" spans="2:3">
      <c r="B934" s="23">
        <v>5.5555555555555597E+22</v>
      </c>
      <c r="C934" s="173"/>
    </row>
    <row r="937" spans="2:3">
      <c r="B937" s="23">
        <v>5.5555555555555599E+21</v>
      </c>
      <c r="C937" s="173"/>
    </row>
    <row r="939" spans="2:3">
      <c r="B939" s="23">
        <v>8</v>
      </c>
      <c r="C939" s="173"/>
    </row>
    <row r="940" spans="2:3">
      <c r="B940" s="23">
        <v>5.5555555555555599E+21</v>
      </c>
      <c r="C940" s="173">
        <v>4004</v>
      </c>
    </row>
    <row r="941" spans="2:3">
      <c r="B941" s="23">
        <v>55555555555555</v>
      </c>
      <c r="C941" s="173">
        <v>3335</v>
      </c>
    </row>
    <row r="942" spans="2:3">
      <c r="B942" s="23">
        <v>5555555555</v>
      </c>
      <c r="C942" s="173">
        <v>33</v>
      </c>
    </row>
    <row r="943" spans="2:3">
      <c r="B943" s="23">
        <v>5.5555555555555599E+21</v>
      </c>
      <c r="C943" s="173">
        <v>5</v>
      </c>
    </row>
    <row r="944" spans="2:3">
      <c r="B944" s="23">
        <v>555</v>
      </c>
      <c r="C944" s="173">
        <v>555</v>
      </c>
    </row>
    <row r="945" spans="2:3">
      <c r="B945" s="23">
        <v>555555555555</v>
      </c>
      <c r="C945" s="173">
        <v>555</v>
      </c>
    </row>
    <row r="946" spans="2:3">
      <c r="B946" s="23">
        <v>555</v>
      </c>
      <c r="C946" s="173">
        <v>5.5555555555555599E+21</v>
      </c>
    </row>
    <row r="947" spans="2:3">
      <c r="B947" s="23">
        <v>55555</v>
      </c>
      <c r="C947" s="173">
        <v>555</v>
      </c>
    </row>
    <row r="948" spans="2:3">
      <c r="B948" s="23">
        <v>5.5555555555555604E+18</v>
      </c>
      <c r="C948" s="173">
        <v>555</v>
      </c>
    </row>
    <row r="949" spans="2:3">
      <c r="B949" s="23">
        <v>555</v>
      </c>
      <c r="C949" s="173">
        <v>5.5555555555555603E+27</v>
      </c>
    </row>
    <row r="950" spans="2:3">
      <c r="B950" s="23">
        <v>5555</v>
      </c>
      <c r="C950" s="173">
        <v>555</v>
      </c>
    </row>
    <row r="951" spans="2:3">
      <c r="B951" s="23">
        <v>5.5555555555555597E+17</v>
      </c>
      <c r="C951" s="173">
        <v>555</v>
      </c>
    </row>
    <row r="952" spans="2:3">
      <c r="B952" s="23">
        <v>555</v>
      </c>
      <c r="C952" s="173">
        <v>5.5555555555555603E+27</v>
      </c>
    </row>
    <row r="953" spans="2:3">
      <c r="B953" s="23">
        <v>55555555555</v>
      </c>
      <c r="C953" s="173"/>
    </row>
    <row r="954" spans="2:3">
      <c r="B954" s="23">
        <v>555</v>
      </c>
      <c r="C954" s="173">
        <v>5.5555555555555603E+27</v>
      </c>
    </row>
    <row r="955" spans="2:3">
      <c r="B955" s="23">
        <v>55</v>
      </c>
      <c r="C955" s="173">
        <v>5.5555555555555603E+27</v>
      </c>
    </row>
    <row r="956" spans="2:3">
      <c r="B956" s="23">
        <v>5555555555</v>
      </c>
      <c r="C956" s="173">
        <v>555</v>
      </c>
    </row>
    <row r="957" spans="2:3">
      <c r="B957" s="23">
        <v>5.5555555555555602E+23</v>
      </c>
      <c r="C957" s="173">
        <v>555</v>
      </c>
    </row>
    <row r="958" spans="2:3">
      <c r="B958" s="23">
        <v>555</v>
      </c>
      <c r="C958" s="173"/>
    </row>
    <row r="959" spans="2:3">
      <c r="B959" s="23">
        <v>555555555</v>
      </c>
      <c r="C959" s="173">
        <v>555</v>
      </c>
    </row>
    <row r="960" spans="2:3">
      <c r="B960" s="23">
        <v>5.5555555555555599E+21</v>
      </c>
      <c r="C960" s="173">
        <v>555</v>
      </c>
    </row>
    <row r="961" spans="2:3">
      <c r="B961" s="23">
        <v>55</v>
      </c>
      <c r="C961" s="173">
        <v>555</v>
      </c>
    </row>
    <row r="962" spans="2:3">
      <c r="B962" s="23">
        <v>555555555555555</v>
      </c>
      <c r="C962" s="173">
        <v>555</v>
      </c>
    </row>
    <row r="963" spans="2:3">
      <c r="B963" s="23">
        <v>5.5555555555555603E+27</v>
      </c>
      <c r="C963" s="173"/>
    </row>
    <row r="964" spans="2:3">
      <c r="B964" s="23">
        <v>555</v>
      </c>
      <c r="C964" s="173">
        <v>5.5555555555555603E+27</v>
      </c>
    </row>
    <row r="965" spans="2:3">
      <c r="B965" s="23">
        <v>5.5555555555555602E+23</v>
      </c>
      <c r="C965" s="173"/>
    </row>
    <row r="966" spans="2:3">
      <c r="B966" s="23">
        <v>555</v>
      </c>
      <c r="C966" s="173">
        <v>5.5555555555555603E+27</v>
      </c>
    </row>
    <row r="967" spans="2:3">
      <c r="B967" s="23">
        <v>555555555555555</v>
      </c>
      <c r="C967" s="173"/>
    </row>
    <row r="968" spans="2:3">
      <c r="B968" s="23" t="s">
        <v>0</v>
      </c>
      <c r="C968" s="173"/>
    </row>
    <row r="969" spans="2:3">
      <c r="B969" s="23">
        <v>3</v>
      </c>
      <c r="C969" s="173"/>
    </row>
    <row r="973" spans="2:3">
      <c r="B973" s="23">
        <v>4</v>
      </c>
      <c r="C973" s="173"/>
    </row>
    <row r="975" spans="2:3">
      <c r="B975" s="23">
        <v>0</v>
      </c>
    </row>
    <row r="976" spans="2:3">
      <c r="B976" s="23">
        <v>2</v>
      </c>
    </row>
    <row r="978" spans="2:2">
      <c r="B978" s="23">
        <v>0</v>
      </c>
    </row>
    <row r="979" spans="2:2">
      <c r="B979" s="23">
        <v>2</v>
      </c>
    </row>
    <row r="989" spans="2:2">
      <c r="B989" s="23" t="s">
        <v>16</v>
      </c>
    </row>
    <row r="990" spans="2:2">
      <c r="B990" s="23">
        <v>0</v>
      </c>
    </row>
    <row r="993" spans="2:2">
      <c r="B993" s="23">
        <v>2</v>
      </c>
    </row>
    <row r="995" spans="2:2">
      <c r="B995" s="23">
        <v>8</v>
      </c>
    </row>
    <row r="1009" spans="2:2">
      <c r="B1009" s="23" t="s">
        <v>17</v>
      </c>
    </row>
    <row r="1010" spans="2:2">
      <c r="B1010" s="23" t="s">
        <v>18</v>
      </c>
    </row>
    <row r="1019" spans="2:2">
      <c r="B1019" s="23">
        <v>3</v>
      </c>
    </row>
    <row r="1020" spans="2:2">
      <c r="B1020" s="23">
        <v>13</v>
      </c>
    </row>
    <row r="1024" spans="2:2">
      <c r="B1024" s="23">
        <v>4</v>
      </c>
    </row>
    <row r="1028" spans="2:2">
      <c r="B1028" s="23">
        <v>8</v>
      </c>
    </row>
    <row r="1033" spans="2:2">
      <c r="B1033" s="23">
        <v>9</v>
      </c>
    </row>
    <row r="1038" spans="2:2">
      <c r="B1038" s="23" t="s">
        <v>19</v>
      </c>
    </row>
    <row r="1039" spans="2:2">
      <c r="B1039" s="23" t="s">
        <v>20</v>
      </c>
    </row>
    <row r="1040" spans="2:2">
      <c r="B1040" s="23" t="s">
        <v>21</v>
      </c>
    </row>
    <row r="1041" spans="2:2">
      <c r="B1041" s="23">
        <v>4</v>
      </c>
    </row>
    <row r="1042" spans="2:2">
      <c r="B1042" s="23">
        <v>5</v>
      </c>
    </row>
    <row r="1043" spans="2:2">
      <c r="B1043" s="23">
        <v>8</v>
      </c>
    </row>
    <row r="1047" spans="2:2">
      <c r="B1047" s="23">
        <v>4</v>
      </c>
    </row>
    <row r="1049" spans="2:2">
      <c r="B1049" s="23">
        <v>7</v>
      </c>
    </row>
    <row r="1059" spans="2:2">
      <c r="B1059" s="23">
        <v>8</v>
      </c>
    </row>
    <row r="1067" spans="2:2">
      <c r="B1067" s="23">
        <v>8</v>
      </c>
    </row>
    <row r="1089" spans="2:2">
      <c r="B1089" s="23" t="s">
        <v>22</v>
      </c>
    </row>
    <row r="1090" spans="2:2">
      <c r="B1090" s="23" t="s">
        <v>23</v>
      </c>
    </row>
    <row r="1094" spans="2:2">
      <c r="B1094" s="23">
        <v>5</v>
      </c>
    </row>
    <row r="1095" spans="2:2">
      <c r="B1095" s="23" t="s">
        <v>24</v>
      </c>
    </row>
    <row r="1096" spans="2:2">
      <c r="B1096" s="23">
        <v>0</v>
      </c>
    </row>
    <row r="1097" spans="2:2">
      <c r="B1097" s="23">
        <v>1</v>
      </c>
    </row>
    <row r="1099" spans="2:2">
      <c r="B1099" s="23">
        <v>5</v>
      </c>
    </row>
    <row r="1101" spans="2:2">
      <c r="B1101" s="23" t="s">
        <v>25</v>
      </c>
    </row>
    <row r="1102" spans="2:2">
      <c r="B1102" s="23">
        <v>1</v>
      </c>
    </row>
    <row r="1104" spans="2:2">
      <c r="B1104" s="23">
        <v>2</v>
      </c>
    </row>
    <row r="1110" spans="2:3">
      <c r="B1110" s="23">
        <v>3</v>
      </c>
    </row>
    <row r="1111" spans="2:3">
      <c r="B1111" s="23">
        <v>90</v>
      </c>
    </row>
    <row r="1113" spans="2:3">
      <c r="B1113" s="23" t="s">
        <v>0</v>
      </c>
    </row>
    <row r="1114" spans="2:3">
      <c r="B1114" s="23">
        <v>301</v>
      </c>
    </row>
    <row r="1115" spans="2:3">
      <c r="B1115" s="23">
        <v>0</v>
      </c>
    </row>
    <row r="1116" spans="2:3">
      <c r="B1116" s="23" t="s">
        <v>26</v>
      </c>
    </row>
    <row r="1120" spans="2:3">
      <c r="B1120" s="23">
        <v>4</v>
      </c>
      <c r="C1120" s="173">
        <v>87</v>
      </c>
    </row>
    <row r="1127" spans="2:3">
      <c r="B1127" s="23">
        <v>8</v>
      </c>
      <c r="C1127" s="173"/>
    </row>
    <row r="1140" spans="2:2">
      <c r="B1140" s="23">
        <v>4</v>
      </c>
    </row>
    <row r="1144" spans="2:2">
      <c r="B1144" s="23" t="s">
        <v>27</v>
      </c>
    </row>
    <row r="1147" spans="2:2">
      <c r="B1147" s="23">
        <v>2</v>
      </c>
    </row>
    <row r="1149" spans="2:2">
      <c r="B1149" s="23">
        <v>2</v>
      </c>
    </row>
    <row r="1150" spans="2:2">
      <c r="B1150" s="23">
        <v>6</v>
      </c>
    </row>
    <row r="1152" spans="2:2">
      <c r="B1152" s="23">
        <v>333333</v>
      </c>
    </row>
    <row r="1153" spans="2:2">
      <c r="B1153" s="23">
        <v>6</v>
      </c>
    </row>
    <row r="1154" spans="2:2">
      <c r="B1154" s="23" t="s">
        <v>28</v>
      </c>
    </row>
    <row r="1155" spans="2:2">
      <c r="B1155" s="23">
        <v>-8</v>
      </c>
    </row>
    <row r="1156" spans="2:2">
      <c r="B1156" s="23">
        <v>7</v>
      </c>
    </row>
    <row r="1158" spans="2:2">
      <c r="B1158" s="23">
        <v>6</v>
      </c>
    </row>
    <row r="1159" spans="2:2">
      <c r="B1159" s="23">
        <v>333333</v>
      </c>
    </row>
    <row r="1160" spans="2:2">
      <c r="B1160" s="23">
        <v>0</v>
      </c>
    </row>
    <row r="1169" spans="2:2">
      <c r="B1169" s="23">
        <v>0</v>
      </c>
    </row>
    <row r="1171" spans="2:2">
      <c r="B1171" s="23">
        <v>5</v>
      </c>
    </row>
    <row r="1175" spans="2:2">
      <c r="B1175" s="23" t="s">
        <v>29</v>
      </c>
    </row>
    <row r="1176" spans="2:2">
      <c r="B1176" s="23" t="s">
        <v>30</v>
      </c>
    </row>
    <row r="1181" spans="2:2">
      <c r="B1181" s="23">
        <v>333333</v>
      </c>
    </row>
    <row r="1205" spans="2:2">
      <c r="B1205" s="23" t="s">
        <v>31</v>
      </c>
    </row>
    <row r="1206" spans="2:2">
      <c r="B1206" s="23">
        <v>0</v>
      </c>
    </row>
    <row r="1215" spans="2:2">
      <c r="B1215" s="23">
        <v>9</v>
      </c>
    </row>
    <row r="1217" spans="2:2">
      <c r="B1217" s="23">
        <v>233333</v>
      </c>
    </row>
    <row r="1221" spans="2:2">
      <c r="B1221" s="23">
        <v>433333</v>
      </c>
    </row>
    <row r="1231" spans="2:2">
      <c r="B1231" s="23" t="s">
        <v>32</v>
      </c>
    </row>
    <row r="1232" spans="2:2">
      <c r="B1232" s="23">
        <v>2</v>
      </c>
    </row>
    <row r="1233" spans="2:2">
      <c r="B1233" s="23">
        <v>3</v>
      </c>
    </row>
    <row r="1234" spans="2:2">
      <c r="B1234" s="23">
        <v>5</v>
      </c>
    </row>
    <row r="1238" spans="2:2">
      <c r="B1238" s="23">
        <v>50</v>
      </c>
    </row>
    <row r="1239" spans="2:2">
      <c r="B1239" s="23">
        <v>2</v>
      </c>
    </row>
    <row r="1242" spans="2:2">
      <c r="B1242" s="23" t="s">
        <v>20</v>
      </c>
    </row>
    <row r="1243" spans="2:2">
      <c r="B1243" s="23" t="s">
        <v>33</v>
      </c>
    </row>
    <row r="1244" spans="2:2">
      <c r="B1244" s="23" t="s">
        <v>34</v>
      </c>
    </row>
    <row r="1246" spans="2:2">
      <c r="B1246" s="23" t="s">
        <v>35</v>
      </c>
    </row>
    <row r="1247" spans="2:2">
      <c r="B1247" s="23">
        <v>1</v>
      </c>
    </row>
    <row r="1248" spans="2:2">
      <c r="B1248" s="23" t="s">
        <v>36</v>
      </c>
    </row>
    <row r="1249" spans="2:3">
      <c r="B1249" s="23" t="s">
        <v>37</v>
      </c>
    </row>
    <row r="1251" spans="2:3">
      <c r="B1251" s="23" t="s">
        <v>20</v>
      </c>
    </row>
    <row r="1253" spans="2:3">
      <c r="B1253" s="23" t="s">
        <v>38</v>
      </c>
    </row>
    <row r="1254" spans="2:3">
      <c r="B1254" s="23">
        <v>4</v>
      </c>
    </row>
    <row r="1256" spans="2:3">
      <c r="B1256" s="23">
        <v>2</v>
      </c>
    </row>
    <row r="1257" spans="2:3">
      <c r="B1257" s="23">
        <v>4</v>
      </c>
    </row>
    <row r="1258" spans="2:3">
      <c r="B1258" s="23">
        <v>2</v>
      </c>
    </row>
    <row r="1260" spans="2:3">
      <c r="B1260" s="23">
        <v>4</v>
      </c>
    </row>
    <row r="1262" spans="2:3">
      <c r="B1262" s="23">
        <v>4</v>
      </c>
    </row>
    <row r="1264" spans="2:3">
      <c r="B1264" s="23">
        <v>4</v>
      </c>
      <c r="C1264" s="173"/>
    </row>
    <row r="1266" spans="2:3">
      <c r="B1266" s="23">
        <v>1</v>
      </c>
      <c r="C1266" s="173">
        <v>3</v>
      </c>
    </row>
    <row r="1270" spans="2:3">
      <c r="B1270" s="23">
        <v>2</v>
      </c>
      <c r="C1270" s="173"/>
    </row>
    <row r="1272" spans="2:3">
      <c r="B1272" s="23">
        <v>5</v>
      </c>
      <c r="C1272" s="173"/>
    </row>
    <row r="1274" spans="2:3">
      <c r="B1274" s="23">
        <v>3</v>
      </c>
      <c r="C1274" s="173"/>
    </row>
    <row r="1276" spans="2:3">
      <c r="B1276" s="23">
        <v>2</v>
      </c>
      <c r="C1276" s="173"/>
    </row>
    <row r="1277" spans="2:3">
      <c r="B1277" s="23">
        <v>5</v>
      </c>
      <c r="C1277" s="173">
        <v>3</v>
      </c>
    </row>
    <row r="1278" spans="2:3">
      <c r="B1278" s="23">
        <v>0</v>
      </c>
      <c r="C1278" s="173">
        <v>1</v>
      </c>
    </row>
    <row r="1280" spans="2:3">
      <c r="B1280" s="23">
        <v>0</v>
      </c>
      <c r="C1280" s="173"/>
    </row>
    <row r="1282" spans="2:3">
      <c r="B1282" s="23">
        <v>1</v>
      </c>
      <c r="C1282" s="173"/>
    </row>
    <row r="1284" spans="2:3">
      <c r="B1284" s="23">
        <v>0</v>
      </c>
      <c r="C1284" s="173">
        <v>1</v>
      </c>
    </row>
    <row r="1285" spans="2:3">
      <c r="B1285" s="23">
        <v>2</v>
      </c>
      <c r="C1285" s="173"/>
    </row>
    <row r="1289" spans="2:3">
      <c r="B1289" s="23">
        <v>7</v>
      </c>
      <c r="C1289" s="173"/>
    </row>
    <row r="1291" spans="2:3">
      <c r="B1291" s="23">
        <v>6</v>
      </c>
      <c r="C1291" s="173"/>
    </row>
    <row r="1293" spans="2:3">
      <c r="B1293" s="23">
        <v>6</v>
      </c>
      <c r="C1293" s="173"/>
    </row>
    <row r="1294" spans="2:3">
      <c r="B1294" s="23">
        <v>4</v>
      </c>
      <c r="C1294" s="173"/>
    </row>
    <row r="1296" spans="2:3">
      <c r="B1296" s="23">
        <v>7</v>
      </c>
      <c r="C1296" s="173"/>
    </row>
    <row r="1298" spans="2:3">
      <c r="B1298" s="23">
        <v>7</v>
      </c>
      <c r="C1298" s="173"/>
    </row>
    <row r="1299" spans="2:3">
      <c r="B1299" s="23">
        <v>2</v>
      </c>
      <c r="C1299" s="173">
        <v>8</v>
      </c>
    </row>
    <row r="1301" spans="2:3">
      <c r="B1301" s="23">
        <v>8</v>
      </c>
      <c r="C1301" s="173"/>
    </row>
    <row r="1302" spans="2:3">
      <c r="B1302" s="23">
        <v>0</v>
      </c>
      <c r="C1302" s="173"/>
    </row>
    <row r="1303" spans="2:3">
      <c r="B1303" s="23">
        <v>8</v>
      </c>
      <c r="C1303" s="173">
        <v>8</v>
      </c>
    </row>
    <row r="1314" spans="2:3">
      <c r="B1314" s="23">
        <v>0</v>
      </c>
      <c r="C1314" s="173">
        <v>0</v>
      </c>
    </row>
    <row r="1315" spans="2:3">
      <c r="B1315" s="23">
        <v>1</v>
      </c>
      <c r="C1315" s="173"/>
    </row>
    <row r="1317" spans="2:3">
      <c r="B1317" s="23">
        <v>0</v>
      </c>
      <c r="C1317" s="173"/>
    </row>
    <row r="1318" spans="2:3">
      <c r="B1318" s="23">
        <v>1</v>
      </c>
      <c r="C1318" s="173"/>
    </row>
    <row r="1319" spans="2:3">
      <c r="B1319" s="23">
        <v>0</v>
      </c>
      <c r="C1319" s="173">
        <v>0</v>
      </c>
    </row>
    <row r="1320" spans="2:3">
      <c r="B1320" s="23">
        <v>0</v>
      </c>
      <c r="C1320" s="173">
        <v>0</v>
      </c>
    </row>
    <row r="1322" spans="2:3">
      <c r="B1322" s="23">
        <v>0</v>
      </c>
      <c r="C1322" s="173"/>
    </row>
    <row r="1324" spans="2:3">
      <c r="B1324" s="23">
        <v>1</v>
      </c>
      <c r="C1324" s="173">
        <v>1</v>
      </c>
    </row>
    <row r="1326" spans="2:3">
      <c r="B1326" s="23">
        <v>2</v>
      </c>
      <c r="C1326" s="173"/>
    </row>
    <row r="1328" spans="2:3">
      <c r="B1328" s="23">
        <v>1</v>
      </c>
      <c r="C1328" s="173">
        <v>9</v>
      </c>
    </row>
    <row r="1329" spans="2:3">
      <c r="B1329" s="23">
        <v>23</v>
      </c>
      <c r="C1329" s="173">
        <v>3</v>
      </c>
    </row>
    <row r="1335" spans="2:3">
      <c r="B1335" s="23">
        <v>3</v>
      </c>
      <c r="C1335" s="173"/>
    </row>
    <row r="1337" spans="2:3">
      <c r="B1337" s="23">
        <v>3</v>
      </c>
      <c r="C1337" s="173">
        <v>3</v>
      </c>
    </row>
    <row r="1338" spans="2:3">
      <c r="B1338" s="23">
        <v>3</v>
      </c>
      <c r="C1338" s="173"/>
    </row>
    <row r="1339" spans="2:3">
      <c r="B1339" s="23">
        <v>4</v>
      </c>
      <c r="C1339" s="173"/>
    </row>
    <row r="1340" spans="2:3">
      <c r="B1340" s="23">
        <v>1</v>
      </c>
      <c r="C1340" s="173">
        <v>4</v>
      </c>
    </row>
    <row r="1343" spans="2:3">
      <c r="B1343" s="23">
        <v>1</v>
      </c>
      <c r="C1343" s="173"/>
    </row>
    <row r="1344" spans="2:3">
      <c r="B1344" s="23">
        <v>2</v>
      </c>
      <c r="C1344" s="173"/>
    </row>
    <row r="1345" spans="2:3">
      <c r="B1345" s="23">
        <v>3</v>
      </c>
      <c r="C1345" s="173"/>
    </row>
    <row r="1346" spans="2:3">
      <c r="B1346" s="23">
        <v>4</v>
      </c>
      <c r="C1346" s="173">
        <v>1</v>
      </c>
    </row>
    <row r="1347" spans="2:3">
      <c r="B1347" s="23">
        <v>8</v>
      </c>
      <c r="C1347" s="173"/>
    </row>
    <row r="1349" spans="2:3">
      <c r="B1349" s="23">
        <v>7</v>
      </c>
      <c r="C1349" s="173"/>
    </row>
    <row r="1350" spans="2:3">
      <c r="B1350" s="23">
        <v>8</v>
      </c>
      <c r="C1350" s="173"/>
    </row>
    <row r="1351" spans="2:3">
      <c r="B1351" s="23">
        <v>7</v>
      </c>
      <c r="C1351" s="173">
        <v>-7</v>
      </c>
    </row>
    <row r="1352" spans="2:3">
      <c r="B1352" s="23">
        <v>8</v>
      </c>
      <c r="C1352" s="173">
        <v>79</v>
      </c>
    </row>
    <row r="1353" spans="2:3">
      <c r="B1353" s="23">
        <v>78</v>
      </c>
      <c r="C1353" s="173">
        <v>9</v>
      </c>
    </row>
    <row r="1355" spans="2:3">
      <c r="B1355" s="23">
        <v>98</v>
      </c>
      <c r="C1355" s="173"/>
    </row>
    <row r="1356" spans="2:3">
      <c r="B1356" s="23">
        <v>9</v>
      </c>
      <c r="C1356" s="173"/>
    </row>
    <row r="1357" spans="2:3">
      <c r="B1357" s="23">
        <v>98</v>
      </c>
      <c r="C1357" s="173"/>
    </row>
    <row r="1358" spans="2:3">
      <c r="B1358" s="23">
        <v>98</v>
      </c>
      <c r="C1358" s="173"/>
    </row>
    <row r="1359" spans="2:3">
      <c r="B1359" s="23">
        <v>98</v>
      </c>
      <c r="C1359" s="173"/>
    </row>
    <row r="1360" spans="2:3">
      <c r="B1360" s="23">
        <v>98</v>
      </c>
      <c r="C1360" s="173"/>
    </row>
    <row r="1361" spans="2:3">
      <c r="B1361" s="23">
        <v>8</v>
      </c>
      <c r="C1361" s="173">
        <v>-9</v>
      </c>
    </row>
    <row r="1362" spans="2:3">
      <c r="B1362" s="23">
        <v>9</v>
      </c>
      <c r="C1362" s="173"/>
    </row>
    <row r="1364" spans="2:3">
      <c r="B1364" s="23">
        <v>9</v>
      </c>
      <c r="C1364" s="173"/>
    </row>
    <row r="1365" spans="2:3">
      <c r="B1365" s="23">
        <v>2</v>
      </c>
      <c r="C1365" s="173"/>
    </row>
    <row r="1366" spans="2:3">
      <c r="B1366" s="23">
        <v>9</v>
      </c>
      <c r="C1366" s="173">
        <v>-9</v>
      </c>
    </row>
    <row r="1367" spans="2:3">
      <c r="B1367" s="23">
        <v>96</v>
      </c>
      <c r="C1367" s="173">
        <v>7.0000000000000007E-2</v>
      </c>
    </row>
    <row r="1369" spans="2:3">
      <c r="B1369" s="23">
        <v>7</v>
      </c>
      <c r="C1369" s="173"/>
    </row>
    <row r="1370" spans="2:3">
      <c r="B1370" s="23">
        <v>89</v>
      </c>
      <c r="C1370" s="173"/>
    </row>
    <row r="1372" spans="2:3">
      <c r="B1372" s="23">
        <v>7.0000000000000007E-2</v>
      </c>
      <c r="C1372" s="173"/>
    </row>
    <row r="1373" spans="2:3">
      <c r="B1373" s="23">
        <v>7.0000000000000007E-2</v>
      </c>
      <c r="C1373" s="173"/>
    </row>
    <row r="1374" spans="2:3">
      <c r="B1374" s="23">
        <v>2</v>
      </c>
      <c r="C1374" s="173"/>
    </row>
    <row r="1378" spans="2:2">
      <c r="B1378" s="23">
        <v>2</v>
      </c>
    </row>
    <row r="1379" spans="2:2">
      <c r="B1379" s="23">
        <v>2</v>
      </c>
    </row>
    <row r="1382" spans="2:2">
      <c r="B1382" s="23">
        <v>18</v>
      </c>
    </row>
    <row r="1383" spans="2:2">
      <c r="B1383" s="23">
        <v>1</v>
      </c>
    </row>
    <row r="1384" spans="2:2">
      <c r="B1384" s="23">
        <v>4</v>
      </c>
    </row>
    <row r="1386" spans="2:2">
      <c r="B1386" s="23">
        <v>7</v>
      </c>
    </row>
    <row r="1390" spans="2:2">
      <c r="B1390" s="23">
        <v>7</v>
      </c>
    </row>
    <row r="1392" spans="2:2">
      <c r="B1392" s="23">
        <v>4</v>
      </c>
    </row>
    <row r="1394" spans="2:2">
      <c r="B1394" s="23">
        <v>7</v>
      </c>
    </row>
    <row r="1395" spans="2:2">
      <c r="B1395" s="23">
        <v>8</v>
      </c>
    </row>
    <row r="1397" spans="2:2">
      <c r="B1397" s="23">
        <v>31</v>
      </c>
    </row>
    <row r="1408" spans="2:2">
      <c r="B1408" s="23">
        <v>0</v>
      </c>
    </row>
    <row r="1415" spans="2:2">
      <c r="B1415" s="23">
        <v>5</v>
      </c>
    </row>
    <row r="1416" spans="2:2">
      <c r="B1416" s="23">
        <v>6</v>
      </c>
    </row>
    <row r="1419" spans="2:2">
      <c r="B1419" s="23">
        <v>2</v>
      </c>
    </row>
    <row r="1420" spans="2:2">
      <c r="B1420" s="23" t="s">
        <v>39</v>
      </c>
    </row>
    <row r="1421" spans="2:2">
      <c r="B1421" s="23" t="s">
        <v>40</v>
      </c>
    </row>
    <row r="1422" spans="2:2">
      <c r="B1422" s="23">
        <v>7</v>
      </c>
    </row>
    <row r="1424" spans="2:2">
      <c r="B1424" s="23" t="s">
        <v>41</v>
      </c>
    </row>
    <row r="1425" spans="2:2">
      <c r="B1425" s="23">
        <v>7</v>
      </c>
    </row>
    <row r="1426" spans="2:2">
      <c r="B1426" s="23">
        <v>7</v>
      </c>
    </row>
    <row r="1427" spans="2:2">
      <c r="B1427" s="23" t="s">
        <v>2</v>
      </c>
    </row>
    <row r="1430" spans="2:2">
      <c r="B1430" s="23" t="s">
        <v>42</v>
      </c>
    </row>
    <row r="1435" spans="2:2">
      <c r="B1435" s="23" t="s">
        <v>43</v>
      </c>
    </row>
    <row r="1453" spans="2:2">
      <c r="B1453" s="23">
        <v>9</v>
      </c>
    </row>
    <row r="1457" spans="2:2">
      <c r="B1457" s="23">
        <v>7</v>
      </c>
    </row>
    <row r="1460" spans="2:2">
      <c r="B1460" s="23">
        <v>4</v>
      </c>
    </row>
    <row r="1473" spans="2:2">
      <c r="B1473" s="23">
        <v>333333</v>
      </c>
    </row>
    <row r="1474" spans="2:2">
      <c r="B1474" s="23">
        <v>3</v>
      </c>
    </row>
    <row r="1495" spans="2:2">
      <c r="B1495" s="23">
        <v>0</v>
      </c>
    </row>
    <row r="1502" spans="2:2">
      <c r="B1502" s="23">
        <v>6</v>
      </c>
    </row>
    <row r="1506" spans="2:2">
      <c r="B1506" s="23">
        <v>5</v>
      </c>
    </row>
    <row r="1510" spans="2:2">
      <c r="B1510" s="23" t="s">
        <v>44</v>
      </c>
    </row>
    <row r="1512" spans="2:2">
      <c r="B1512" s="23">
        <v>2</v>
      </c>
    </row>
    <row r="1513" spans="2:2">
      <c r="B1513" s="23">
        <v>2</v>
      </c>
    </row>
    <row r="1515" spans="2:2">
      <c r="B1515" s="23">
        <v>5</v>
      </c>
    </row>
    <row r="1516" spans="2:2">
      <c r="B1516" s="23">
        <v>3</v>
      </c>
    </row>
    <row r="1518" spans="2:2">
      <c r="B1518" s="23" t="s">
        <v>45</v>
      </c>
    </row>
    <row r="1522" spans="2:2">
      <c r="B1522" s="23">
        <v>9</v>
      </c>
    </row>
    <row r="1523" spans="2:2">
      <c r="B1523" s="23" t="s">
        <v>46</v>
      </c>
    </row>
    <row r="1526" spans="2:2">
      <c r="B1526" s="23">
        <v>0</v>
      </c>
    </row>
    <row r="1527" spans="2:2">
      <c r="B1527" s="23">
        <v>3</v>
      </c>
    </row>
    <row r="1530" spans="2:2">
      <c r="B1530" s="23" t="s">
        <v>47</v>
      </c>
    </row>
    <row r="1545" spans="2:2">
      <c r="B1545" s="23">
        <v>7</v>
      </c>
    </row>
    <row r="1548" spans="2:2">
      <c r="B1548" s="23" t="s">
        <v>48</v>
      </c>
    </row>
    <row r="1552" spans="2:2">
      <c r="B1552" s="23">
        <v>3</v>
      </c>
    </row>
    <row r="1554" spans="2:2">
      <c r="B1554" s="23">
        <v>3</v>
      </c>
    </row>
    <row r="1565" spans="2:2">
      <c r="B1565" s="23">
        <v>0</v>
      </c>
    </row>
    <row r="1587" spans="2:2">
      <c r="B1587" s="23">
        <v>7</v>
      </c>
    </row>
    <row r="1657" spans="2:2">
      <c r="B1657" s="23">
        <v>8</v>
      </c>
    </row>
    <row r="1664" spans="2:2">
      <c r="B1664" s="23">
        <v>4</v>
      </c>
    </row>
    <row r="1669" spans="2:2">
      <c r="B1669" s="23">
        <v>9</v>
      </c>
    </row>
    <row r="1674" spans="2:2">
      <c r="B1674" s="23">
        <v>9</v>
      </c>
    </row>
    <row r="1684" spans="2:2">
      <c r="B1684" s="23">
        <v>8</v>
      </c>
    </row>
    <row r="1694" spans="2:2">
      <c r="B1694" s="23">
        <v>2</v>
      </c>
    </row>
    <row r="1699" spans="2:2">
      <c r="B1699" s="23">
        <v>0</v>
      </c>
    </row>
    <row r="1704" spans="2:2">
      <c r="B1704" s="23">
        <v>6</v>
      </c>
    </row>
    <row r="1720" spans="2:2">
      <c r="B1720" s="23">
        <v>5</v>
      </c>
    </row>
    <row r="1724" spans="2:2">
      <c r="B1724" s="23">
        <v>1</v>
      </c>
    </row>
    <row r="1728" spans="2:2">
      <c r="B1728" s="23">
        <v>-1</v>
      </c>
    </row>
    <row r="1730" spans="2:2">
      <c r="B1730" s="23">
        <v>0</v>
      </c>
    </row>
    <row r="1732" spans="2:2">
      <c r="B1732" s="23">
        <v>0</v>
      </c>
    </row>
    <row r="1734" spans="2:2">
      <c r="B1734" s="23">
        <v>1</v>
      </c>
    </row>
    <row r="1736" spans="2:2">
      <c r="B1736" s="23">
        <v>1</v>
      </c>
    </row>
    <row r="1738" spans="2:2">
      <c r="B1738" s="23">
        <v>2</v>
      </c>
    </row>
    <row r="1740" spans="2:2">
      <c r="B1740" s="23">
        <v>2</v>
      </c>
    </row>
    <row r="1742" spans="2:2">
      <c r="B1742" s="23">
        <v>3</v>
      </c>
    </row>
    <row r="1744" spans="2:2">
      <c r="B1744" s="23">
        <v>3</v>
      </c>
    </row>
    <row r="1746" spans="2:2">
      <c r="B1746" s="23">
        <v>4</v>
      </c>
    </row>
    <row r="1748" spans="2:2">
      <c r="B1748" s="23">
        <v>4</v>
      </c>
    </row>
    <row r="1750" spans="2:2">
      <c r="B1750" s="23">
        <v>5</v>
      </c>
    </row>
    <row r="1752" spans="2:2">
      <c r="B1752" s="23">
        <v>5</v>
      </c>
    </row>
    <row r="1764" spans="2:2">
      <c r="B1764" s="23">
        <v>-1</v>
      </c>
    </row>
    <row r="1778" spans="2:2">
      <c r="B1778" s="23">
        <v>4</v>
      </c>
    </row>
    <row r="1780" spans="2:2">
      <c r="B1780" s="23" t="s">
        <v>49</v>
      </c>
    </row>
    <row r="1834" spans="2:2">
      <c r="B1834" s="23" t="s">
        <v>28</v>
      </c>
    </row>
    <row r="1839" spans="2:2">
      <c r="B1839" s="23" t="s">
        <v>50</v>
      </c>
    </row>
    <row r="1840" spans="2:2">
      <c r="B1840" s="23" t="s">
        <v>51</v>
      </c>
    </row>
    <row r="1844" spans="2:2">
      <c r="B1844" s="23">
        <v>1</v>
      </c>
    </row>
    <row r="1846" spans="2:2">
      <c r="B1846" s="23" t="s">
        <v>52</v>
      </c>
    </row>
    <row r="1863" spans="2:2">
      <c r="B1863" s="23">
        <v>5</v>
      </c>
    </row>
    <row r="1864" spans="2:2">
      <c r="B1864" s="23">
        <v>2</v>
      </c>
    </row>
    <row r="1875" spans="2:2">
      <c r="B1875" s="23">
        <v>2</v>
      </c>
    </row>
    <row r="1898" spans="2:2">
      <c r="B1898" s="23">
        <v>8</v>
      </c>
    </row>
    <row r="1899" spans="2:2">
      <c r="B1899" s="23" t="s">
        <v>0</v>
      </c>
    </row>
    <row r="1900" spans="2:2">
      <c r="B1900" s="23">
        <v>3</v>
      </c>
    </row>
    <row r="1901" spans="2:2">
      <c r="B1901" s="23">
        <v>13</v>
      </c>
    </row>
    <row r="1907" spans="2:2">
      <c r="B1907" s="23" t="s">
        <v>53</v>
      </c>
    </row>
    <row r="1911" spans="2:2">
      <c r="B1911" s="23">
        <v>0</v>
      </c>
    </row>
    <row r="1944" spans="2:2">
      <c r="B1944" s="23">
        <v>82</v>
      </c>
    </row>
    <row r="1945" spans="2:2">
      <c r="B1945" s="23">
        <v>5</v>
      </c>
    </row>
    <row r="1947" spans="2:2">
      <c r="B1947" s="23" t="s">
        <v>20</v>
      </c>
    </row>
    <row r="1948" spans="2:2">
      <c r="B1948" s="23" t="s">
        <v>54</v>
      </c>
    </row>
    <row r="1961" spans="2:2">
      <c r="B1961" s="23">
        <v>0</v>
      </c>
    </row>
    <row r="1962" spans="2:2">
      <c r="B1962" s="23">
        <v>0</v>
      </c>
    </row>
    <row r="1965" spans="2:2">
      <c r="B1965" s="23">
        <v>4</v>
      </c>
    </row>
    <row r="1968" spans="2:2">
      <c r="B1968" s="23">
        <v>4</v>
      </c>
    </row>
    <row r="1969" spans="2:2">
      <c r="B1969" s="23" t="s">
        <v>55</v>
      </c>
    </row>
    <row r="1975" spans="2:2">
      <c r="B1975" s="23" t="s">
        <v>56</v>
      </c>
    </row>
    <row r="1976" spans="2:2">
      <c r="B1976" s="23">
        <v>5</v>
      </c>
    </row>
    <row r="1983" spans="2:2">
      <c r="B1983" s="23" t="s">
        <v>57</v>
      </c>
    </row>
    <row r="1984" spans="2:2">
      <c r="B1984" s="23">
        <v>3</v>
      </c>
    </row>
    <row r="1985" spans="2:2">
      <c r="B1985" s="23">
        <v>13</v>
      </c>
    </row>
    <row r="1989" spans="2:2">
      <c r="B1989" s="23">
        <v>6</v>
      </c>
    </row>
    <row r="1993" spans="2:2">
      <c r="B1993" s="23">
        <v>2</v>
      </c>
    </row>
    <row r="2014" spans="2:2">
      <c r="B2014" s="23">
        <v>2</v>
      </c>
    </row>
    <row r="2020" spans="2:2">
      <c r="B2020" s="23" t="s">
        <v>58</v>
      </c>
    </row>
    <row r="2026" spans="2:2">
      <c r="B2026" s="23" t="s">
        <v>59</v>
      </c>
    </row>
    <row r="2033" spans="2:3">
      <c r="B2033" s="23">
        <v>2</v>
      </c>
      <c r="C2033" s="173"/>
    </row>
    <row r="2035" spans="2:3">
      <c r="B2035" s="23">
        <v>2</v>
      </c>
      <c r="C2035" s="173"/>
    </row>
    <row r="2042" spans="2:3">
      <c r="B2042" s="23">
        <v>2</v>
      </c>
      <c r="C2042" s="173"/>
    </row>
    <row r="2043" spans="2:3">
      <c r="B2043" s="23">
        <v>2</v>
      </c>
      <c r="C2043" s="173">
        <v>2</v>
      </c>
    </row>
    <row r="2044" spans="2:3">
      <c r="B2044" s="23">
        <v>2</v>
      </c>
      <c r="C2044" s="173"/>
    </row>
    <row r="2053" spans="2:2">
      <c r="B2053" s="23">
        <v>9</v>
      </c>
    </row>
    <row r="2067" spans="2:3">
      <c r="B2067" s="23">
        <v>21</v>
      </c>
      <c r="C2067" s="173"/>
    </row>
    <row r="2071" spans="2:3">
      <c r="B2071" s="23">
        <v>-6</v>
      </c>
      <c r="C2071" s="173"/>
    </row>
    <row r="2072" spans="2:3">
      <c r="B2072" s="23">
        <v>3</v>
      </c>
      <c r="C2072" s="173"/>
    </row>
    <row r="2074" spans="2:3">
      <c r="B2074" s="23">
        <v>2</v>
      </c>
      <c r="C2074" s="173"/>
    </row>
    <row r="2075" spans="2:3">
      <c r="B2075" s="23" t="s">
        <v>60</v>
      </c>
      <c r="C2075" s="173"/>
    </row>
    <row r="2076" spans="2:3">
      <c r="B2076" s="23">
        <v>56789</v>
      </c>
      <c r="C2076" s="173" t="s">
        <v>77</v>
      </c>
    </row>
    <row r="2077" spans="2:3">
      <c r="B2077" s="23">
        <v>2</v>
      </c>
      <c r="C2077" s="173">
        <v>2</v>
      </c>
    </row>
    <row r="2079" spans="2:3">
      <c r="B2079" s="23">
        <v>2</v>
      </c>
      <c r="C2079" s="173"/>
    </row>
    <row r="2080" spans="2:3">
      <c r="B2080" s="23">
        <v>0.02</v>
      </c>
      <c r="C2080" s="173">
        <v>0</v>
      </c>
    </row>
    <row r="2082" spans="2:3">
      <c r="B2082" s="23">
        <v>6</v>
      </c>
      <c r="C2082" s="173"/>
    </row>
    <row r="2083" spans="2:3">
      <c r="B2083" s="23">
        <v>2</v>
      </c>
      <c r="C2083" s="173"/>
    </row>
    <row r="2085" spans="2:3">
      <c r="B2085" s="23">
        <v>3</v>
      </c>
      <c r="C2085" s="173">
        <v>3</v>
      </c>
    </row>
    <row r="2091" spans="2:3">
      <c r="B2091" s="23">
        <v>2</v>
      </c>
      <c r="C2091" s="173"/>
    </row>
    <row r="2095" spans="2:3">
      <c r="B2095" s="23">
        <v>8</v>
      </c>
    </row>
    <row r="2096" spans="2:3">
      <c r="B2096" s="23">
        <v>4</v>
      </c>
    </row>
    <row r="2101" spans="2:3">
      <c r="B2101" s="23">
        <v>9</v>
      </c>
    </row>
    <row r="2109" spans="2:3">
      <c r="B2109" s="23">
        <v>9</v>
      </c>
    </row>
    <row r="2112" spans="2:3">
      <c r="B2112" s="23">
        <v>4</v>
      </c>
      <c r="C2112" s="173"/>
    </row>
    <row r="2114" spans="2:3">
      <c r="B2114" s="23">
        <v>1</v>
      </c>
      <c r="C2114" s="173">
        <v>23</v>
      </c>
    </row>
    <row r="2115" spans="2:3">
      <c r="B2115" s="23">
        <v>42</v>
      </c>
      <c r="C2115" s="173"/>
    </row>
    <row r="2116" spans="2:3">
      <c r="B2116" s="23">
        <v>5</v>
      </c>
      <c r="C2116" s="173"/>
    </row>
    <row r="2117" spans="2:3">
      <c r="B2117" s="23">
        <v>6</v>
      </c>
      <c r="C2117" s="173"/>
    </row>
    <row r="2118" spans="2:3">
      <c r="B2118" s="23">
        <v>66</v>
      </c>
      <c r="C2118" s="173"/>
    </row>
    <row r="2119" spans="2:3">
      <c r="B2119" s="23">
        <v>77</v>
      </c>
      <c r="C2119" s="173"/>
    </row>
    <row r="2120" spans="2:3">
      <c r="B2120" s="23">
        <v>0.08</v>
      </c>
      <c r="C2120" s="173"/>
    </row>
    <row r="2121" spans="2:3">
      <c r="B2121" s="23">
        <v>8</v>
      </c>
      <c r="C2121" s="173"/>
    </row>
    <row r="2122" spans="2:3">
      <c r="B2122" s="23">
        <v>9</v>
      </c>
      <c r="C2122" s="173">
        <v>39</v>
      </c>
    </row>
    <row r="2124" spans="2:3">
      <c r="B2124" s="23">
        <v>5</v>
      </c>
      <c r="C2124" s="173"/>
    </row>
    <row r="2125" spans="2:3">
      <c r="B2125" s="23">
        <v>2</v>
      </c>
      <c r="C2125" s="173"/>
    </row>
    <row r="2128" spans="2:3">
      <c r="B2128" s="23" t="s">
        <v>61</v>
      </c>
    </row>
    <row r="2159" spans="2:2">
      <c r="B2159" s="23">
        <v>2</v>
      </c>
    </row>
    <row r="2181" spans="2:2">
      <c r="B2181" s="23">
        <v>9</v>
      </c>
    </row>
    <row r="2183" spans="2:2">
      <c r="B2183" s="23">
        <v>22</v>
      </c>
    </row>
    <row r="2187" spans="2:2">
      <c r="B2187" s="23" t="s">
        <v>0</v>
      </c>
    </row>
    <row r="2188" spans="2:2">
      <c r="B2188" s="23">
        <v>3</v>
      </c>
    </row>
    <row r="2189" spans="2:2">
      <c r="B2189" s="23">
        <v>13</v>
      </c>
    </row>
    <row r="2190" spans="2:2">
      <c r="B2190" s="23">
        <v>0.06</v>
      </c>
    </row>
    <row r="2192" spans="2:2">
      <c r="B2192" s="23">
        <v>0.02</v>
      </c>
    </row>
    <row r="2196" spans="2:2">
      <c r="B2196" s="23" t="s">
        <v>62</v>
      </c>
    </row>
    <row r="2197" spans="2:2">
      <c r="B2197" s="23">
        <v>3</v>
      </c>
    </row>
    <row r="2198" spans="2:2">
      <c r="B2198" s="23">
        <v>3</v>
      </c>
    </row>
    <row r="2201" spans="2:2">
      <c r="B2201" s="23">
        <v>3</v>
      </c>
    </row>
    <row r="2203" spans="2:2">
      <c r="B2203" s="23">
        <v>3</v>
      </c>
    </row>
    <row r="2208" spans="2:2">
      <c r="B2208" s="23">
        <v>5</v>
      </c>
    </row>
    <row r="2218" spans="2:2">
      <c r="B2218" s="23">
        <v>5</v>
      </c>
    </row>
    <row r="2220" spans="2:2">
      <c r="B2220" s="23">
        <v>4</v>
      </c>
    </row>
    <row r="2224" spans="2:2">
      <c r="B2224" s="23">
        <v>1995</v>
      </c>
    </row>
    <row r="2226" spans="2:2">
      <c r="B2226" s="23">
        <v>0</v>
      </c>
    </row>
    <row r="2229" spans="2:2">
      <c r="B2229" s="23">
        <v>0</v>
      </c>
    </row>
    <row r="2231" spans="2:2">
      <c r="B2231" s="23">
        <v>0</v>
      </c>
    </row>
    <row r="2232" spans="2:2">
      <c r="B2232" s="23">
        <v>1</v>
      </c>
    </row>
    <row r="2237" spans="2:2">
      <c r="B2237" s="23">
        <v>4</v>
      </c>
    </row>
    <row r="2239" spans="2:2">
      <c r="B2239" s="23" t="s">
        <v>63</v>
      </c>
    </row>
    <row r="2241" spans="2:3">
      <c r="B2241" s="23">
        <v>33333</v>
      </c>
    </row>
    <row r="2242" spans="2:3">
      <c r="B2242" s="23">
        <v>3</v>
      </c>
    </row>
    <row r="2244" spans="2:3">
      <c r="B2244" s="23">
        <v>3</v>
      </c>
    </row>
    <row r="2245" spans="2:3">
      <c r="B2245" s="23">
        <v>3</v>
      </c>
    </row>
    <row r="2248" spans="2:3">
      <c r="B2248" s="23">
        <v>9</v>
      </c>
    </row>
    <row r="2250" spans="2:3">
      <c r="B2250" s="23">
        <v>2</v>
      </c>
    </row>
    <row r="2252" spans="2:3">
      <c r="B2252" s="23">
        <v>33333</v>
      </c>
    </row>
    <row r="2255" spans="2:3">
      <c r="B2255" s="23">
        <v>4</v>
      </c>
      <c r="C2255" s="173"/>
    </row>
    <row r="2258" spans="2:3">
      <c r="B2258" s="23">
        <v>4</v>
      </c>
      <c r="C2258" s="173"/>
    </row>
    <row r="2261" spans="2:3">
      <c r="B2261" s="23">
        <v>2</v>
      </c>
      <c r="C2261" s="173"/>
    </row>
    <row r="2264" spans="2:3">
      <c r="B2264" s="23">
        <v>99</v>
      </c>
      <c r="C2264" s="173"/>
    </row>
    <row r="2266" spans="2:3">
      <c r="B2266" s="23" t="s">
        <v>64</v>
      </c>
      <c r="C2266" s="173">
        <v>6</v>
      </c>
    </row>
    <row r="2267" spans="2:3">
      <c r="B2267" s="23">
        <v>56</v>
      </c>
      <c r="C2267" s="173">
        <v>6</v>
      </c>
    </row>
    <row r="2268" spans="2:3">
      <c r="B2268" s="23">
        <v>3</v>
      </c>
      <c r="C2268" s="173"/>
    </row>
    <row r="2269" spans="2:3">
      <c r="B2269" s="23" t="s">
        <v>65</v>
      </c>
      <c r="C2269" s="173"/>
    </row>
    <row r="2270" spans="2:3">
      <c r="B2270" s="23" t="s">
        <v>66</v>
      </c>
      <c r="C2270" s="173"/>
    </row>
    <row r="2271" spans="2:3">
      <c r="B2271" s="23">
        <v>0.02</v>
      </c>
    </row>
    <row r="2282" spans="2:2">
      <c r="B2282" s="23" t="s">
        <v>67</v>
      </c>
    </row>
    <row r="2283" spans="2:2">
      <c r="B2283" s="23">
        <v>5</v>
      </c>
    </row>
    <row r="2286" spans="2:2">
      <c r="B2286" s="23">
        <v>86</v>
      </c>
    </row>
    <row r="2290" spans="2:3">
      <c r="B2290" s="23" t="s">
        <v>68</v>
      </c>
    </row>
    <row r="2292" spans="2:3">
      <c r="B2292" s="23">
        <v>1</v>
      </c>
    </row>
    <row r="2294" spans="2:3">
      <c r="B2294" s="23">
        <v>1</v>
      </c>
    </row>
    <row r="2296" spans="2:3">
      <c r="B2296" s="23" t="s">
        <v>69</v>
      </c>
    </row>
    <row r="2298" spans="2:3">
      <c r="B2298" s="23" t="s">
        <v>70</v>
      </c>
    </row>
    <row r="2299" spans="2:3">
      <c r="B2299" s="23">
        <v>5</v>
      </c>
    </row>
    <row r="2302" spans="2:3">
      <c r="B2302" s="23" t="s">
        <v>71</v>
      </c>
    </row>
    <row r="2303" spans="2:3">
      <c r="B2303" s="23">
        <v>0</v>
      </c>
      <c r="C2303" s="173"/>
    </row>
    <row r="2304" spans="2:3">
      <c r="B2304" s="23" t="s">
        <v>72</v>
      </c>
      <c r="C2304" s="173"/>
    </row>
    <row r="2305" spans="2:3">
      <c r="B2305" s="23">
        <v>0</v>
      </c>
      <c r="C2305" s="173"/>
    </row>
    <row r="2306" spans="2:3">
      <c r="B2306" s="23">
        <v>1</v>
      </c>
      <c r="C2306" s="173"/>
    </row>
    <row r="2307" spans="2:3">
      <c r="B2307" s="23">
        <v>3</v>
      </c>
      <c r="C2307" s="173"/>
    </row>
    <row r="2308" spans="2:3">
      <c r="B2308" s="23">
        <v>3</v>
      </c>
      <c r="C2308" s="173"/>
    </row>
    <row r="2309" spans="2:3">
      <c r="B2309" s="23">
        <v>3</v>
      </c>
      <c r="C2309" s="173"/>
    </row>
    <row r="2310" spans="2:3">
      <c r="B2310" s="23">
        <v>33</v>
      </c>
      <c r="C2310" s="173"/>
    </row>
    <row r="2311" spans="2:3">
      <c r="B2311" s="23">
        <v>354</v>
      </c>
      <c r="C2311" s="173">
        <v>4</v>
      </c>
    </row>
    <row r="2312" spans="2:3">
      <c r="B2312" s="23">
        <v>4</v>
      </c>
      <c r="C2312" s="173"/>
    </row>
    <row r="2313" spans="2:3">
      <c r="B2313" s="23">
        <v>5</v>
      </c>
      <c r="C2313" s="173"/>
    </row>
    <row r="2314" spans="2:3">
      <c r="B2314" s="23">
        <v>5</v>
      </c>
      <c r="C2314" s="173"/>
    </row>
    <row r="2315" spans="2:3">
      <c r="B2315" s="23">
        <v>5</v>
      </c>
      <c r="C2315" s="173"/>
    </row>
    <row r="2316" spans="2:3">
      <c r="B2316" s="23">
        <v>55</v>
      </c>
      <c r="C2316" s="173"/>
    </row>
    <row r="2317" spans="2:3">
      <c r="B2317" s="23">
        <v>5</v>
      </c>
      <c r="C2317" s="173"/>
    </row>
    <row r="2318" spans="2:3">
      <c r="B2318" s="23">
        <v>6</v>
      </c>
      <c r="C2318" s="173"/>
    </row>
    <row r="2319" spans="2:3">
      <c r="B2319" s="23">
        <v>6</v>
      </c>
      <c r="C2319" s="173"/>
    </row>
    <row r="2320" spans="2:3">
      <c r="B2320" s="23">
        <v>6</v>
      </c>
      <c r="C2320" s="173"/>
    </row>
    <row r="2321" spans="2:3">
      <c r="B2321" s="23">
        <v>66</v>
      </c>
      <c r="C2321" s="173"/>
    </row>
    <row r="2322" spans="2:3">
      <c r="B2322" s="23">
        <v>6</v>
      </c>
      <c r="C2322" s="173"/>
    </row>
    <row r="2323" spans="2:3">
      <c r="B2323" s="23">
        <v>7</v>
      </c>
      <c r="C2323" s="173"/>
    </row>
    <row r="2324" spans="2:3">
      <c r="B2324" s="23">
        <v>7</v>
      </c>
      <c r="C2324" s="173"/>
    </row>
    <row r="2325" spans="2:3">
      <c r="B2325" s="23">
        <v>7</v>
      </c>
      <c r="C2325" s="173"/>
    </row>
    <row r="2326" spans="2:3">
      <c r="B2326" s="23">
        <v>77</v>
      </c>
      <c r="C2326" s="173"/>
    </row>
    <row r="2327" spans="2:3">
      <c r="B2327" s="23">
        <v>8</v>
      </c>
      <c r="C2327" s="173"/>
    </row>
    <row r="2328" spans="2:3">
      <c r="B2328" s="23">
        <v>8</v>
      </c>
      <c r="C2328" s="173"/>
    </row>
    <row r="2329" spans="2:3">
      <c r="B2329" s="23">
        <v>8</v>
      </c>
      <c r="C2329" s="173"/>
    </row>
    <row r="2330" spans="2:3">
      <c r="B2330" s="23">
        <v>88</v>
      </c>
      <c r="C2330" s="173"/>
    </row>
    <row r="2331" spans="2:3">
      <c r="B2331" s="23">
        <v>9</v>
      </c>
      <c r="C2331" s="173"/>
    </row>
    <row r="2332" spans="2:3">
      <c r="B2332" s="23">
        <v>9</v>
      </c>
      <c r="C2332" s="173"/>
    </row>
    <row r="2333" spans="2:3">
      <c r="B2333" s="23">
        <v>9</v>
      </c>
      <c r="C2333" s="173"/>
    </row>
    <row r="2334" spans="2:3">
      <c r="B2334" s="23">
        <v>99</v>
      </c>
      <c r="C2334" s="173">
        <v>85</v>
      </c>
    </row>
    <row r="2337" spans="2:3">
      <c r="B2337" s="23">
        <v>4</v>
      </c>
    </row>
    <row r="2338" spans="2:3">
      <c r="B2338" s="23">
        <v>6</v>
      </c>
    </row>
    <row r="2342" spans="2:3">
      <c r="B2342" s="23">
        <v>1</v>
      </c>
    </row>
    <row r="2346" spans="2:3">
      <c r="B2346" s="23">
        <v>9</v>
      </c>
    </row>
    <row r="2347" spans="2:3">
      <c r="B2347" s="23">
        <v>59</v>
      </c>
    </row>
    <row r="2352" spans="2:3">
      <c r="B2352" s="23">
        <v>5</v>
      </c>
      <c r="C2352" s="173"/>
    </row>
    <row r="2356" spans="2:3">
      <c r="B2356" s="23">
        <v>5</v>
      </c>
      <c r="C2356" s="173">
        <v>6</v>
      </c>
    </row>
    <row r="2357" spans="2:3">
      <c r="B2357" s="23">
        <v>5</v>
      </c>
      <c r="C2357" s="173"/>
    </row>
    <row r="2361" spans="2:3">
      <c r="B2361" s="23">
        <v>8</v>
      </c>
      <c r="C2361" s="173"/>
    </row>
    <row r="2362" spans="2:3">
      <c r="B2362" s="23">
        <v>0</v>
      </c>
      <c r="C2362" s="173"/>
    </row>
    <row r="2371" spans="2:2">
      <c r="B2371" s="23" t="s">
        <v>73</v>
      </c>
    </row>
    <row r="2373" spans="2:2">
      <c r="B2373" s="23">
        <v>0</v>
      </c>
    </row>
    <row r="2375" spans="2:2">
      <c r="B2375" s="23">
        <v>4</v>
      </c>
    </row>
    <row r="2376" spans="2:2">
      <c r="B2376" s="23">
        <v>8</v>
      </c>
    </row>
    <row r="2377" spans="2:2">
      <c r="B2377" s="23">
        <v>2</v>
      </c>
    </row>
    <row r="2380" spans="2:2">
      <c r="B2380" s="23">
        <v>11</v>
      </c>
    </row>
    <row r="2381" spans="2:2">
      <c r="B2381" s="23" t="s">
        <v>74</v>
      </c>
    </row>
    <row r="2389" spans="2:2">
      <c r="B2389" s="23" t="s">
        <v>75</v>
      </c>
    </row>
    <row r="2399" spans="2:2">
      <c r="B2399" s="23" t="s">
        <v>76</v>
      </c>
    </row>
    <row r="2400" spans="2:2">
      <c r="B2400" s="23">
        <v>1</v>
      </c>
    </row>
    <row r="2401" spans="2:2">
      <c r="B2401" s="23">
        <v>19966</v>
      </c>
    </row>
    <row r="2403" spans="2:2">
      <c r="B2403" s="23">
        <v>3</v>
      </c>
    </row>
    <row r="2404" spans="2:2">
      <c r="B2404" s="23">
        <v>-1</v>
      </c>
    </row>
    <row r="2406" spans="2:2">
      <c r="B2406" s="23">
        <v>3</v>
      </c>
    </row>
    <row r="2407" spans="2:2">
      <c r="B2407" s="23">
        <v>-2</v>
      </c>
    </row>
    <row r="2409" spans="2:2">
      <c r="B2409" s="23">
        <v>3</v>
      </c>
    </row>
    <row r="2410" spans="2:2">
      <c r="B2410" s="23">
        <v>0</v>
      </c>
    </row>
    <row r="2411" spans="2:2">
      <c r="B2411" s="23">
        <v>-3</v>
      </c>
    </row>
    <row r="2413" spans="2:2">
      <c r="B2413" s="23">
        <v>34</v>
      </c>
    </row>
    <row r="2414" spans="2:2">
      <c r="B2414" s="23">
        <v>-4</v>
      </c>
    </row>
    <row r="2415" spans="2:2">
      <c r="B2415" s="23">
        <v>-5</v>
      </c>
    </row>
    <row r="2416" spans="2:2">
      <c r="B2416" s="23">
        <v>-6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76"/>
  <sheetViews>
    <sheetView topLeftCell="A3" zoomScale="90" workbookViewId="0">
      <selection activeCell="D15" sqref="D15"/>
    </sheetView>
  </sheetViews>
  <sheetFormatPr defaultRowHeight="12.75"/>
  <cols>
    <col min="1" max="1" width="9.140625" style="3"/>
    <col min="2" max="2" width="10.28515625" style="12" bestFit="1" customWidth="1"/>
    <col min="3" max="3" width="11.140625" style="1" bestFit="1" customWidth="1"/>
    <col min="4" max="4" width="11.5703125" style="1" bestFit="1" customWidth="1"/>
    <col min="5" max="8" width="9.140625" style="1"/>
    <col min="9" max="9" width="13" style="1" bestFit="1" customWidth="1"/>
    <col min="10" max="10" width="10.28515625" style="1" bestFit="1" customWidth="1"/>
    <col min="11" max="16384" width="9.140625" style="1"/>
  </cols>
  <sheetData>
    <row r="1" spans="1:10" ht="13.5" thickBot="1"/>
    <row r="2" spans="1:10" ht="16.5" thickBot="1">
      <c r="A2" s="107" t="s">
        <v>145</v>
      </c>
      <c r="I2" s="59" t="s">
        <v>131</v>
      </c>
      <c r="J2" s="62">
        <v>37135</v>
      </c>
    </row>
    <row r="3" spans="1:10" ht="13.5" thickBot="1">
      <c r="A3" s="72"/>
    </row>
    <row r="4" spans="1:10" ht="13.5" thickBot="1">
      <c r="A4" s="133"/>
      <c r="B4" s="134" t="s">
        <v>139</v>
      </c>
      <c r="C4" s="59" t="s">
        <v>139</v>
      </c>
      <c r="D4" s="59" t="s">
        <v>148</v>
      </c>
    </row>
    <row r="5" spans="1:10" ht="13.5" thickBot="1">
      <c r="A5" s="135"/>
      <c r="B5" s="134" t="s">
        <v>146</v>
      </c>
      <c r="C5" s="59" t="s">
        <v>147</v>
      </c>
      <c r="D5" s="59" t="s">
        <v>146</v>
      </c>
    </row>
    <row r="6" spans="1:10" ht="13.5" thickBot="1">
      <c r="A6" s="71">
        <v>36342</v>
      </c>
      <c r="B6" s="136">
        <v>16.653329328111173</v>
      </c>
      <c r="C6" s="205">
        <v>12749.122300828909</v>
      </c>
      <c r="D6" s="136">
        <v>18.729130434782608</v>
      </c>
    </row>
    <row r="7" spans="1:10" ht="13.5" thickBot="1">
      <c r="A7" s="71">
        <f>DATE(YEAR(A6),MONTH(A6)+1,1)</f>
        <v>36373</v>
      </c>
      <c r="B7" s="136">
        <v>18.501496896680745</v>
      </c>
      <c r="C7" s="205">
        <v>13517.066527431271</v>
      </c>
      <c r="D7" s="136">
        <v>20.437619047619044</v>
      </c>
    </row>
    <row r="8" spans="1:10" ht="13.5" thickBot="1">
      <c r="A8" s="71">
        <f t="shared" ref="A8:A59" si="0">DATE(YEAR(A7),MONTH(A7)+1,1)</f>
        <v>36404</v>
      </c>
      <c r="B8" s="136">
        <v>20.239393442000257</v>
      </c>
      <c r="C8" s="205">
        <v>14033.485946671255</v>
      </c>
      <c r="D8" s="136">
        <v>22.84272727272727</v>
      </c>
    </row>
    <row r="9" spans="1:10" ht="13.5" thickBot="1">
      <c r="A9" s="71">
        <f t="shared" si="0"/>
        <v>36434</v>
      </c>
      <c r="B9" s="136">
        <v>22.580647409979392</v>
      </c>
      <c r="C9" s="205">
        <v>15102.020649092872</v>
      </c>
      <c r="D9" s="136">
        <v>22.243333333333332</v>
      </c>
    </row>
    <row r="10" spans="1:10" ht="13.5" thickBot="1">
      <c r="A10" s="71">
        <f t="shared" si="0"/>
        <v>36465</v>
      </c>
      <c r="B10" s="136">
        <v>23.134299466067219</v>
      </c>
      <c r="C10" s="205">
        <v>15303.534928648445</v>
      </c>
      <c r="D10" s="136">
        <v>24.238636363636363</v>
      </c>
    </row>
    <row r="11" spans="1:10" ht="13.5" thickBot="1">
      <c r="A11" s="71">
        <f t="shared" si="0"/>
        <v>36495</v>
      </c>
      <c r="B11" s="136">
        <v>24.665734490256359</v>
      </c>
      <c r="C11" s="205">
        <v>16097.093392790992</v>
      </c>
      <c r="D11" s="136">
        <v>25.156999999999996</v>
      </c>
    </row>
    <row r="12" spans="1:10" ht="13.5" thickBot="1">
      <c r="A12" s="71">
        <f t="shared" si="0"/>
        <v>36526</v>
      </c>
      <c r="B12" s="136">
        <v>25.723990223947428</v>
      </c>
      <c r="C12" s="205">
        <v>16771.543352323086</v>
      </c>
      <c r="D12" s="136">
        <v>25.221500000000002</v>
      </c>
    </row>
    <row r="13" spans="1:10" ht="13.5" thickBot="1">
      <c r="A13" s="71">
        <f t="shared" si="0"/>
        <v>36557</v>
      </c>
      <c r="B13" s="136">
        <v>26.011131621932901</v>
      </c>
      <c r="C13" s="205">
        <v>17458.094162547182</v>
      </c>
      <c r="D13" s="136">
        <v>27.02809523809524</v>
      </c>
    </row>
    <row r="14" spans="1:10" ht="13.5" thickBot="1">
      <c r="A14" s="71">
        <f t="shared" si="0"/>
        <v>36586</v>
      </c>
      <c r="B14" s="136">
        <v>26.82044286333781</v>
      </c>
      <c r="C14" s="205">
        <v>18281.874711448068</v>
      </c>
      <c r="D14" s="136">
        <v>27.272608695652167</v>
      </c>
    </row>
    <row r="15" spans="1:10" ht="13.5" thickBot="1">
      <c r="A15" s="71">
        <f t="shared" si="0"/>
        <v>36617</v>
      </c>
      <c r="B15" s="136">
        <v>27.235866302538216</v>
      </c>
      <c r="C15" s="205">
        <v>18169.629189872452</v>
      </c>
      <c r="D15" s="136">
        <v>23.136111111111109</v>
      </c>
    </row>
    <row r="16" spans="1:10" ht="13.5" thickBot="1">
      <c r="A16" s="71">
        <f t="shared" si="0"/>
        <v>36647</v>
      </c>
      <c r="B16" s="136">
        <v>25.113806390503186</v>
      </c>
      <c r="C16" s="205">
        <v>16959.359533047947</v>
      </c>
      <c r="D16" s="136">
        <v>27.479523809523805</v>
      </c>
    </row>
    <row r="17" spans="1:4" ht="13.5" thickBot="1">
      <c r="A17" s="71">
        <f t="shared" si="0"/>
        <v>36678</v>
      </c>
      <c r="B17" s="136">
        <v>27.425568266192105</v>
      </c>
      <c r="C17" s="205">
        <v>18457.020468379051</v>
      </c>
      <c r="D17" s="136">
        <v>29.760909090909092</v>
      </c>
    </row>
    <row r="18" spans="1:4" ht="13.5" thickBot="1">
      <c r="A18" s="71">
        <f t="shared" si="0"/>
        <v>36708</v>
      </c>
      <c r="B18" s="136">
        <v>29.320538821088235</v>
      </c>
      <c r="C18" s="205">
        <v>19582.025465843268</v>
      </c>
      <c r="D18" s="136">
        <v>28.666190476190472</v>
      </c>
    </row>
    <row r="19" spans="1:4" ht="13.5" thickBot="1">
      <c r="A19" s="71">
        <f t="shared" si="0"/>
        <v>36739</v>
      </c>
      <c r="B19" s="136">
        <v>29.037626793481863</v>
      </c>
      <c r="C19" s="205">
        <v>19851.997855166581</v>
      </c>
      <c r="D19" s="136">
        <v>30.225454545454554</v>
      </c>
    </row>
    <row r="20" spans="1:4" ht="13.5" thickBot="1">
      <c r="A20" s="71">
        <f t="shared" si="0"/>
        <v>36770</v>
      </c>
      <c r="B20" s="136">
        <v>29.344622771338535</v>
      </c>
      <c r="C20" s="205">
        <v>19675.159110271474</v>
      </c>
      <c r="D20" s="136">
        <v>32.33047619047619</v>
      </c>
    </row>
    <row r="21" spans="1:4" ht="13.5" thickBot="1">
      <c r="A21" s="71">
        <f t="shared" si="0"/>
        <v>36800</v>
      </c>
      <c r="B21" s="136">
        <v>31.590553881298817</v>
      </c>
      <c r="C21" s="205">
        <v>21424.398921403816</v>
      </c>
      <c r="D21" s="136">
        <v>31.385909090909095</v>
      </c>
    </row>
    <row r="22" spans="1:4" ht="13.5" thickBot="1">
      <c r="A22" s="71">
        <f t="shared" si="0"/>
        <v>36831</v>
      </c>
      <c r="B22" s="136">
        <v>32.356581264888987</v>
      </c>
      <c r="C22" s="205">
        <v>22007.094873944861</v>
      </c>
      <c r="D22" s="136">
        <v>32.382272727272721</v>
      </c>
    </row>
    <row r="23" spans="1:4" ht="13.5" thickBot="1">
      <c r="A23" s="71">
        <f t="shared" si="0"/>
        <v>36861</v>
      </c>
      <c r="B23" s="136">
        <v>31.893652521420485</v>
      </c>
      <c r="C23" s="205">
        <v>22225.176118262785</v>
      </c>
      <c r="D23" s="136">
        <v>25.97</v>
      </c>
    </row>
    <row r="24" spans="1:4" ht="13.5" thickBot="1">
      <c r="A24" s="71">
        <f t="shared" si="0"/>
        <v>36892</v>
      </c>
      <c r="B24" s="136">
        <v>25.597296035483534</v>
      </c>
      <c r="C24" s="205">
        <v>18573.389402655383</v>
      </c>
      <c r="D24" s="136">
        <v>25.83909090909091</v>
      </c>
    </row>
    <row r="25" spans="1:4" ht="13.5" thickBot="1">
      <c r="A25" s="71">
        <f t="shared" si="0"/>
        <v>36923</v>
      </c>
      <c r="B25" s="136">
        <v>25.17010012749347</v>
      </c>
      <c r="C25" s="205">
        <v>18425.90576618952</v>
      </c>
      <c r="D25" s="136">
        <v>27.634500000000003</v>
      </c>
    </row>
    <row r="26" spans="1:4" ht="13.5" thickBot="1">
      <c r="A26" s="71">
        <f t="shared" si="0"/>
        <v>36951</v>
      </c>
      <c r="B26" s="136">
        <v>26.048985488931322</v>
      </c>
      <c r="C26" s="205">
        <v>19364.587753603588</v>
      </c>
      <c r="D26" s="136">
        <v>25.448636363636364</v>
      </c>
    </row>
    <row r="27" spans="1:4" ht="13.5" thickBot="1">
      <c r="A27" s="71">
        <f t="shared" si="0"/>
        <v>36982</v>
      </c>
      <c r="B27" s="136">
        <v>25.906198049992689</v>
      </c>
      <c r="C27" s="205">
        <v>20211.5466868886</v>
      </c>
      <c r="D27" s="136">
        <v>26.395789473684211</v>
      </c>
    </row>
    <row r="28" spans="1:4" ht="13.5" thickBot="1">
      <c r="A28" s="71">
        <f t="shared" si="0"/>
        <v>37012</v>
      </c>
      <c r="B28" s="136">
        <v>26.176266705574157</v>
      </c>
      <c r="C28" s="205">
        <v>20187.003750846325</v>
      </c>
      <c r="D28" s="136">
        <v>28.560869565217395</v>
      </c>
    </row>
    <row r="29" spans="1:4" ht="13.5" thickBot="1">
      <c r="A29" s="71">
        <f t="shared" si="0"/>
        <v>37043</v>
      </c>
      <c r="B29" s="136">
        <v>27.631055097480729</v>
      </c>
      <c r="C29" s="205">
        <v>21002.482756967453</v>
      </c>
      <c r="D29" s="136">
        <v>27.864761904761902</v>
      </c>
    </row>
    <row r="30" spans="1:4" ht="13.5" thickBot="1">
      <c r="A30" s="71">
        <f t="shared" si="0"/>
        <v>37073</v>
      </c>
      <c r="B30" s="137">
        <v>27.696203981605393</v>
      </c>
      <c r="C30" s="205">
        <v>21663.379509697239</v>
      </c>
      <c r="D30" s="109">
        <v>25.237272727272728</v>
      </c>
    </row>
    <row r="31" spans="1:4" ht="13.5" thickBot="1">
      <c r="A31" s="71">
        <f t="shared" si="0"/>
        <v>37104</v>
      </c>
      <c r="B31" s="137">
        <v>25.935199166506699</v>
      </c>
      <c r="C31" s="205">
        <v>20161.916667799353</v>
      </c>
      <c r="D31" s="109">
        <v>25.723333333333336</v>
      </c>
    </row>
    <row r="32" spans="1:4" ht="13.5" thickBot="1">
      <c r="A32" s="71">
        <f t="shared" si="0"/>
        <v>37135</v>
      </c>
      <c r="B32" s="137"/>
      <c r="C32" s="44"/>
      <c r="D32" s="109">
        <v>26.124736842105268</v>
      </c>
    </row>
    <row r="33" spans="1:4" ht="13.5" thickBot="1">
      <c r="A33" s="71">
        <f t="shared" si="0"/>
        <v>37165</v>
      </c>
      <c r="B33" s="136"/>
      <c r="C33" s="44"/>
      <c r="D33" s="44"/>
    </row>
    <row r="34" spans="1:4" ht="13.5" thickBot="1">
      <c r="A34" s="71">
        <f t="shared" si="0"/>
        <v>37196</v>
      </c>
      <c r="B34" s="136"/>
      <c r="C34" s="44"/>
      <c r="D34" s="44"/>
    </row>
    <row r="35" spans="1:4" ht="13.5" thickBot="1">
      <c r="A35" s="71">
        <f t="shared" si="0"/>
        <v>37226</v>
      </c>
      <c r="B35" s="136"/>
      <c r="C35" s="44"/>
      <c r="D35" s="44"/>
    </row>
    <row r="36" spans="1:4" ht="13.5" thickBot="1">
      <c r="A36" s="71">
        <f t="shared" si="0"/>
        <v>37257</v>
      </c>
      <c r="B36" s="136"/>
      <c r="C36" s="44"/>
      <c r="D36" s="44"/>
    </row>
    <row r="37" spans="1:4" ht="13.5" thickBot="1">
      <c r="A37" s="71">
        <f t="shared" si="0"/>
        <v>37288</v>
      </c>
      <c r="B37" s="136"/>
      <c r="C37" s="44"/>
      <c r="D37" s="44"/>
    </row>
    <row r="38" spans="1:4" ht="13.5" thickBot="1">
      <c r="A38" s="71">
        <f t="shared" si="0"/>
        <v>37316</v>
      </c>
      <c r="B38" s="136"/>
      <c r="C38" s="44"/>
      <c r="D38" s="44"/>
    </row>
    <row r="39" spans="1:4" ht="13.5" thickBot="1">
      <c r="A39" s="71">
        <f t="shared" si="0"/>
        <v>37347</v>
      </c>
      <c r="B39" s="136"/>
      <c r="C39" s="44"/>
      <c r="D39" s="44"/>
    </row>
    <row r="40" spans="1:4" ht="13.5" thickBot="1">
      <c r="A40" s="71">
        <f t="shared" si="0"/>
        <v>37377</v>
      </c>
      <c r="B40" s="136"/>
      <c r="C40" s="44"/>
      <c r="D40" s="44"/>
    </row>
    <row r="41" spans="1:4" ht="13.5" thickBot="1">
      <c r="A41" s="71">
        <f t="shared" si="0"/>
        <v>37408</v>
      </c>
      <c r="B41" s="136"/>
      <c r="C41" s="44"/>
      <c r="D41" s="44"/>
    </row>
    <row r="42" spans="1:4" ht="13.5" thickBot="1">
      <c r="A42" s="71">
        <f t="shared" si="0"/>
        <v>37438</v>
      </c>
      <c r="B42" s="136"/>
      <c r="C42" s="44"/>
      <c r="D42" s="44"/>
    </row>
    <row r="43" spans="1:4" ht="13.5" thickBot="1">
      <c r="A43" s="71">
        <f t="shared" si="0"/>
        <v>37469</v>
      </c>
      <c r="B43" s="136"/>
      <c r="C43" s="44"/>
      <c r="D43" s="44"/>
    </row>
    <row r="44" spans="1:4" ht="13.5" thickBot="1">
      <c r="A44" s="71">
        <f t="shared" si="0"/>
        <v>37500</v>
      </c>
      <c r="B44" s="136"/>
      <c r="C44" s="44"/>
      <c r="D44" s="44"/>
    </row>
    <row r="45" spans="1:4" ht="13.5" thickBot="1">
      <c r="A45" s="71">
        <f t="shared" si="0"/>
        <v>37530</v>
      </c>
      <c r="B45" s="136"/>
      <c r="C45" s="44"/>
      <c r="D45" s="44"/>
    </row>
    <row r="46" spans="1:4" ht="13.5" thickBot="1">
      <c r="A46" s="71">
        <f t="shared" si="0"/>
        <v>37561</v>
      </c>
      <c r="B46" s="136"/>
      <c r="C46" s="44"/>
      <c r="D46" s="44"/>
    </row>
    <row r="47" spans="1:4" ht="13.5" thickBot="1">
      <c r="A47" s="71">
        <f t="shared" si="0"/>
        <v>37591</v>
      </c>
      <c r="B47" s="136"/>
      <c r="C47" s="44"/>
      <c r="D47" s="44"/>
    </row>
    <row r="48" spans="1:4" ht="13.5" thickBot="1">
      <c r="A48" s="71">
        <f t="shared" si="0"/>
        <v>37622</v>
      </c>
      <c r="B48" s="136"/>
      <c r="C48" s="44"/>
      <c r="D48" s="44"/>
    </row>
    <row r="49" spans="1:4" ht="13.5" thickBot="1">
      <c r="A49" s="71">
        <f t="shared" si="0"/>
        <v>37653</v>
      </c>
      <c r="B49" s="136"/>
      <c r="C49" s="44"/>
      <c r="D49" s="44"/>
    </row>
    <row r="50" spans="1:4" ht="13.5" thickBot="1">
      <c r="A50" s="71">
        <f t="shared" si="0"/>
        <v>37681</v>
      </c>
      <c r="B50" s="136"/>
      <c r="C50" s="44"/>
      <c r="D50" s="44"/>
    </row>
    <row r="51" spans="1:4" ht="13.5" thickBot="1">
      <c r="A51" s="71">
        <f t="shared" si="0"/>
        <v>37712</v>
      </c>
      <c r="B51" s="136"/>
      <c r="C51" s="44"/>
      <c r="D51" s="44"/>
    </row>
    <row r="52" spans="1:4" ht="13.5" thickBot="1">
      <c r="A52" s="71">
        <f t="shared" si="0"/>
        <v>37742</v>
      </c>
      <c r="B52" s="136"/>
      <c r="C52" s="44"/>
      <c r="D52" s="44"/>
    </row>
    <row r="53" spans="1:4" ht="13.5" thickBot="1">
      <c r="A53" s="71">
        <f t="shared" si="0"/>
        <v>37773</v>
      </c>
      <c r="B53" s="136"/>
      <c r="C53" s="44"/>
      <c r="D53" s="44"/>
    </row>
    <row r="54" spans="1:4" ht="13.5" thickBot="1">
      <c r="A54" s="71">
        <f t="shared" si="0"/>
        <v>37803</v>
      </c>
      <c r="B54" s="136"/>
      <c r="C54" s="44"/>
      <c r="D54" s="44"/>
    </row>
    <row r="55" spans="1:4" ht="13.5" thickBot="1">
      <c r="A55" s="71">
        <f t="shared" si="0"/>
        <v>37834</v>
      </c>
      <c r="B55" s="136"/>
      <c r="C55" s="44"/>
      <c r="D55" s="44"/>
    </row>
    <row r="56" spans="1:4" ht="13.5" thickBot="1">
      <c r="A56" s="71">
        <f t="shared" si="0"/>
        <v>37865</v>
      </c>
      <c r="B56" s="136"/>
      <c r="C56" s="44"/>
      <c r="D56" s="44"/>
    </row>
    <row r="57" spans="1:4" ht="13.5" thickBot="1">
      <c r="A57" s="71">
        <f t="shared" si="0"/>
        <v>37895</v>
      </c>
      <c r="B57" s="136"/>
      <c r="C57" s="44"/>
      <c r="D57" s="44"/>
    </row>
    <row r="58" spans="1:4" ht="13.5" thickBot="1">
      <c r="A58" s="71">
        <f t="shared" si="0"/>
        <v>37926</v>
      </c>
      <c r="B58" s="136"/>
      <c r="C58" s="44"/>
      <c r="D58" s="44"/>
    </row>
    <row r="59" spans="1:4" ht="13.5" thickBot="1">
      <c r="A59" s="71">
        <f t="shared" si="0"/>
        <v>37956</v>
      </c>
      <c r="B59" s="136"/>
      <c r="C59" s="44"/>
      <c r="D59" s="44"/>
    </row>
    <row r="60" spans="1:4">
      <c r="A60" s="108"/>
    </row>
    <row r="61" spans="1:4">
      <c r="A61" s="108"/>
    </row>
    <row r="62" spans="1:4">
      <c r="A62" s="108"/>
    </row>
    <row r="63" spans="1:4">
      <c r="A63" s="108"/>
    </row>
    <row r="64" spans="1:4">
      <c r="A64" s="108"/>
    </row>
    <row r="65" spans="1:1">
      <c r="A65" s="108"/>
    </row>
    <row r="66" spans="1:1">
      <c r="A66" s="108"/>
    </row>
    <row r="67" spans="1:1">
      <c r="A67" s="108"/>
    </row>
    <row r="68" spans="1:1">
      <c r="A68" s="108"/>
    </row>
    <row r="69" spans="1:1">
      <c r="A69" s="108"/>
    </row>
    <row r="70" spans="1:1">
      <c r="A70" s="108"/>
    </row>
    <row r="71" spans="1:1">
      <c r="A71" s="108"/>
    </row>
    <row r="72" spans="1:1">
      <c r="A72" s="108"/>
    </row>
    <row r="73" spans="1:1">
      <c r="A73" s="108"/>
    </row>
    <row r="74" spans="1:1">
      <c r="A74" s="108"/>
    </row>
    <row r="75" spans="1:1">
      <c r="A75" s="108"/>
    </row>
    <row r="76" spans="1:1">
      <c r="A76" s="10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JCC Inputs-Outputs</vt:lpstr>
      <vt:lpstr>Position Report</vt:lpstr>
      <vt:lpstr>Swap Calculation</vt:lpstr>
      <vt:lpstr>JCC Fwd Curve Development</vt:lpstr>
      <vt:lpstr>Brent Hedge Calculations</vt:lpstr>
      <vt:lpstr>IR-FX Curves</vt:lpstr>
      <vt:lpstr>JCC Model Inputs</vt:lpstr>
      <vt:lpstr>Brent Curves</vt:lpstr>
      <vt:lpstr>Historical JCC</vt:lpstr>
      <vt:lpstr>Deal Sheet</vt:lpstr>
      <vt:lpstr>A</vt:lpstr>
      <vt:lpstr>B</vt:lpstr>
      <vt:lpstr>D</vt:lpstr>
      <vt:lpstr>E</vt:lpstr>
      <vt:lpstr>F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nneale/ranai</dc:creator>
  <cp:lastModifiedBy>Jan Havlíček</cp:lastModifiedBy>
  <dcterms:created xsi:type="dcterms:W3CDTF">2001-06-26T20:49:00Z</dcterms:created>
  <dcterms:modified xsi:type="dcterms:W3CDTF">2023-09-10T15:16:06Z</dcterms:modified>
</cp:coreProperties>
</file>